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xr:revisionPtr revIDLastSave="0" documentId="13_ncr:1_{28046D7F-8029-4D8C-955E-7090E3F8F4E8}" xr6:coauthVersionLast="36" xr6:coauthVersionMax="36" xr10:uidLastSave="{00000000-0000-0000-0000-000000000000}"/>
  <bookViews>
    <workbookView xWindow="0" yWindow="0" windowWidth="19200" windowHeight="10260" tabRatio="756" xr2:uid="{00000000-000D-0000-FFFF-FFFF00000000}"/>
  </bookViews>
  <sheets>
    <sheet name="Conditions" sheetId="1" r:id="rId1"/>
    <sheet name="Input" sheetId="2" r:id="rId2"/>
    <sheet name="Input_National_Capacity" sheetId="5" r:id="rId3"/>
    <sheet name="Entry capacity" sheetId="3" r:id="rId4"/>
    <sheet name="Exit Capacity" sheetId="4" r:id="rId5"/>
    <sheet name="Distance Matrix_en" sheetId="7" r:id="rId6"/>
    <sheet name="Distance Matrix_ex" sheetId="8" r:id="rId7"/>
    <sheet name="Entry Tariff_1a" sheetId="9" r:id="rId8"/>
    <sheet name="Entry Tariff_1b" sheetId="18" r:id="rId9"/>
    <sheet name="Entry Tariff_2" sheetId="10" r:id="rId10"/>
    <sheet name="Entry Tariff_3" sheetId="12" r:id="rId11"/>
    <sheet name="Exit Tariff_1a" sheetId="13" r:id="rId12"/>
    <sheet name="Exit Tariff_1b" sheetId="17" r:id="rId13"/>
    <sheet name="Exit Tariff_2" sheetId="15" r:id="rId14"/>
    <sheet name="Exit Tariff_3" sheetId="16" r:id="rId15"/>
    <sheet name="Commodity tariff" sheetId="19" r:id="rId16"/>
    <sheet name="Final Tariff" sheetId="20" r:id="rId17"/>
  </sheets>
  <definedNames>
    <definedName name="_xlnm.Print_Area" localSheetId="9">'Entry Tariff_2'!$A$1:$I$38</definedName>
    <definedName name="_xlnm.Print_Area" localSheetId="10">'Entry Tariff_3'!$A$1:$I$55</definedName>
    <definedName name="_xlnm.Print_Titles" localSheetId="15">'Commodity tariff'!$1:$7</definedName>
    <definedName name="_xlnm.Print_Titles" localSheetId="6">'Distance Matrix_ex'!$1:$7</definedName>
    <definedName name="_xlnm.Print_Titles" localSheetId="3">'Entry capacity'!$1:$7</definedName>
    <definedName name="_xlnm.Print_Titles" localSheetId="7">'Entry Tariff_1a'!$1:$7</definedName>
    <definedName name="_xlnm.Print_Titles" localSheetId="8">'Entry Tariff_1b'!$1:$7</definedName>
    <definedName name="_xlnm.Print_Titles" localSheetId="9">'Entry Tariff_2'!$1:$7</definedName>
    <definedName name="_xlnm.Print_Titles" localSheetId="10">'Entry Tariff_3'!$1:$7</definedName>
    <definedName name="_xlnm.Print_Titles" localSheetId="4">'Exit Capacity'!$1:$7</definedName>
    <definedName name="_xlnm.Print_Titles" localSheetId="11">'Exit Tariff_1a'!$1:$7</definedName>
    <definedName name="_xlnm.Print_Titles" localSheetId="12">'Exit Tariff_1b'!$1:$7</definedName>
    <definedName name="_xlnm.Print_Titles" localSheetId="13">'Exit Tariff_2'!$1:$7</definedName>
    <definedName name="_xlnm.Print_Titles" localSheetId="14">'Exit Tariff_3'!$1:$7</definedName>
    <definedName name="_xlnm.Print_Titles" localSheetId="16">'Final Tariff'!$1:$7</definedName>
    <definedName name="_xlnm.Print_Titles" localSheetId="1">Input!$1:$7</definedName>
    <definedName name="_xlnm.Print_Titles" localSheetId="2">Input_National_Capacity!$1:$7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3" l="1"/>
  <c r="B18" i="9" l="1"/>
  <c r="B19" i="9"/>
  <c r="B20" i="9"/>
  <c r="B21" i="9"/>
  <c r="B22" i="9"/>
  <c r="B23" i="9"/>
  <c r="B30" i="18" l="1"/>
  <c r="B55" i="18" s="1"/>
  <c r="B80" i="18" s="1"/>
  <c r="B105" i="18" s="1"/>
  <c r="B130" i="18" s="1"/>
  <c r="A30" i="18"/>
  <c r="A55" i="18" s="1"/>
  <c r="B29" i="18"/>
  <c r="B54" i="18" s="1"/>
  <c r="B79" i="18" s="1"/>
  <c r="B104" i="18" s="1"/>
  <c r="B129" i="18" s="1"/>
  <c r="A29" i="18"/>
  <c r="A54" i="18" s="1"/>
  <c r="B28" i="18"/>
  <c r="B53" i="18" s="1"/>
  <c r="B78" i="18" s="1"/>
  <c r="B103" i="18" s="1"/>
  <c r="B128" i="18" s="1"/>
  <c r="A28" i="18"/>
  <c r="A53" i="18" s="1"/>
  <c r="B27" i="18"/>
  <c r="B52" i="18" s="1"/>
  <c r="B77" i="18" s="1"/>
  <c r="B102" i="18" s="1"/>
  <c r="B127" i="18" s="1"/>
  <c r="A27" i="18"/>
  <c r="A52" i="18" s="1"/>
  <c r="B26" i="18"/>
  <c r="B51" i="18" s="1"/>
  <c r="B76" i="18" s="1"/>
  <c r="B101" i="18" s="1"/>
  <c r="B126" i="18" s="1"/>
  <c r="A26" i="18"/>
  <c r="A51" i="18" s="1"/>
  <c r="B25" i="18"/>
  <c r="B50" i="18" s="1"/>
  <c r="B75" i="18" s="1"/>
  <c r="B100" i="18" s="1"/>
  <c r="B125" i="18" s="1"/>
  <c r="A25" i="18"/>
  <c r="A50" i="18" s="1"/>
  <c r="B24" i="18"/>
  <c r="B49" i="18" s="1"/>
  <c r="B74" i="18" s="1"/>
  <c r="B99" i="18" s="1"/>
  <c r="B124" i="18" s="1"/>
  <c r="A24" i="18"/>
  <c r="A49" i="18" s="1"/>
  <c r="B23" i="18"/>
  <c r="B48" i="18" s="1"/>
  <c r="B73" i="18" s="1"/>
  <c r="B98" i="18" s="1"/>
  <c r="B123" i="18" s="1"/>
  <c r="A23" i="18"/>
  <c r="A48" i="18" s="1"/>
  <c r="B22" i="18"/>
  <c r="B47" i="18" s="1"/>
  <c r="B72" i="18" s="1"/>
  <c r="B97" i="18" s="1"/>
  <c r="B122" i="18" s="1"/>
  <c r="A22" i="18"/>
  <c r="A47" i="18" s="1"/>
  <c r="B21" i="18"/>
  <c r="B46" i="18" s="1"/>
  <c r="B71" i="18" s="1"/>
  <c r="B96" i="18" s="1"/>
  <c r="B121" i="18" s="1"/>
  <c r="A21" i="18"/>
  <c r="A46" i="18" s="1"/>
  <c r="B20" i="18"/>
  <c r="B45" i="18" s="1"/>
  <c r="B70" i="18" s="1"/>
  <c r="B95" i="18" s="1"/>
  <c r="B120" i="18" s="1"/>
  <c r="A20" i="18"/>
  <c r="A45" i="18" s="1"/>
  <c r="B19" i="18"/>
  <c r="B44" i="18" s="1"/>
  <c r="B69" i="18" s="1"/>
  <c r="B94" i="18" s="1"/>
  <c r="B119" i="18" s="1"/>
  <c r="A19" i="18"/>
  <c r="A44" i="18" s="1"/>
  <c r="B18" i="18"/>
  <c r="B43" i="18" s="1"/>
  <c r="B68" i="18" s="1"/>
  <c r="B93" i="18" s="1"/>
  <c r="B118" i="18" s="1"/>
  <c r="A18" i="18"/>
  <c r="A43" i="18" s="1"/>
  <c r="B17" i="18"/>
  <c r="B42" i="18" s="1"/>
  <c r="B67" i="18" s="1"/>
  <c r="B92" i="18" s="1"/>
  <c r="B117" i="18" s="1"/>
  <c r="A17" i="18"/>
  <c r="A42" i="18" s="1"/>
  <c r="B16" i="18"/>
  <c r="B41" i="18" s="1"/>
  <c r="B66" i="18" s="1"/>
  <c r="B91" i="18" s="1"/>
  <c r="B116" i="18" s="1"/>
  <c r="A16" i="18"/>
  <c r="A41" i="18" s="1"/>
  <c r="B15" i="18"/>
  <c r="B40" i="18" s="1"/>
  <c r="B65" i="18" s="1"/>
  <c r="B90" i="18" s="1"/>
  <c r="B115" i="18" s="1"/>
  <c r="A15" i="18"/>
  <c r="A40" i="18" s="1"/>
  <c r="B14" i="18"/>
  <c r="B39" i="18" s="1"/>
  <c r="B64" i="18" s="1"/>
  <c r="B89" i="18" s="1"/>
  <c r="B114" i="18" s="1"/>
  <c r="A14" i="18"/>
  <c r="A39" i="18" s="1"/>
  <c r="B13" i="18"/>
  <c r="B38" i="18" s="1"/>
  <c r="B63" i="18" s="1"/>
  <c r="B88" i="18" s="1"/>
  <c r="B113" i="18" s="1"/>
  <c r="A13" i="18"/>
  <c r="A38" i="18" s="1"/>
  <c r="B12" i="18"/>
  <c r="B37" i="18" s="1"/>
  <c r="B62" i="18" s="1"/>
  <c r="B87" i="18" s="1"/>
  <c r="B112" i="18" s="1"/>
  <c r="A12" i="18"/>
  <c r="A37" i="18" s="1"/>
  <c r="A63" i="18" l="1"/>
  <c r="A88" i="18" s="1"/>
  <c r="A113" i="18" s="1"/>
  <c r="A67" i="18"/>
  <c r="A92" i="18" s="1"/>
  <c r="A117" i="18" s="1"/>
  <c r="A71" i="18"/>
  <c r="A96" i="18" s="1"/>
  <c r="A121" i="18" s="1"/>
  <c r="A64" i="18"/>
  <c r="A89" i="18" s="1"/>
  <c r="A114" i="18" s="1"/>
  <c r="A68" i="18"/>
  <c r="A93" i="18" s="1"/>
  <c r="A118" i="18" s="1"/>
  <c r="A72" i="18"/>
  <c r="A97" i="18" s="1"/>
  <c r="A122" i="18" s="1"/>
  <c r="A65" i="18"/>
  <c r="A90" i="18" s="1"/>
  <c r="A115" i="18" s="1"/>
  <c r="A69" i="18"/>
  <c r="A94" i="18" s="1"/>
  <c r="A119" i="18" s="1"/>
  <c r="A73" i="18"/>
  <c r="A98" i="18" s="1"/>
  <c r="A123" i="18" s="1"/>
  <c r="A77" i="18"/>
  <c r="A102" i="18" s="1"/>
  <c r="A127" i="18" s="1"/>
  <c r="A66" i="18"/>
  <c r="A91" i="18" s="1"/>
  <c r="A116" i="18" s="1"/>
  <c r="A62" i="18"/>
  <c r="A87" i="18" s="1"/>
  <c r="A112" i="18" s="1"/>
  <c r="A70" i="18"/>
  <c r="A95" i="18" s="1"/>
  <c r="A120" i="18" s="1"/>
  <c r="A75" i="18"/>
  <c r="A100" i="18" s="1"/>
  <c r="A125" i="18" s="1"/>
  <c r="A80" i="18"/>
  <c r="A105" i="18" s="1"/>
  <c r="A130" i="18" s="1"/>
  <c r="A76" i="18"/>
  <c r="A101" i="18" s="1"/>
  <c r="A126" i="18" s="1"/>
  <c r="A74" i="18"/>
  <c r="A99" i="18" s="1"/>
  <c r="A124" i="18" s="1"/>
  <c r="A78" i="18"/>
  <c r="A103" i="18" s="1"/>
  <c r="A128" i="18" s="1"/>
  <c r="A79" i="18"/>
  <c r="A104" i="18" s="1"/>
  <c r="A129" i="18" s="1"/>
  <c r="B270" i="17"/>
  <c r="B535" i="17" s="1"/>
  <c r="B800" i="17" s="1"/>
  <c r="B1065" i="17" s="1"/>
  <c r="B1330" i="17" s="1"/>
  <c r="A270" i="17"/>
  <c r="A535" i="17" s="1"/>
  <c r="B269" i="17"/>
  <c r="B534" i="17" s="1"/>
  <c r="B799" i="17" s="1"/>
  <c r="B1064" i="17" s="1"/>
  <c r="B1329" i="17" s="1"/>
  <c r="A269" i="17"/>
  <c r="A534" i="17" s="1"/>
  <c r="B268" i="17"/>
  <c r="B533" i="17" s="1"/>
  <c r="B798" i="17" s="1"/>
  <c r="B1063" i="17" s="1"/>
  <c r="B1328" i="17" s="1"/>
  <c r="A268" i="17"/>
  <c r="A533" i="17" s="1"/>
  <c r="B267" i="17"/>
  <c r="B532" i="17" s="1"/>
  <c r="B797" i="17" s="1"/>
  <c r="B1062" i="17" s="1"/>
  <c r="B1327" i="17" s="1"/>
  <c r="A267" i="17"/>
  <c r="A532" i="17" s="1"/>
  <c r="B266" i="17"/>
  <c r="B531" i="17" s="1"/>
  <c r="B796" i="17" s="1"/>
  <c r="B1061" i="17" s="1"/>
  <c r="B1326" i="17" s="1"/>
  <c r="A266" i="17"/>
  <c r="A531" i="17" s="1"/>
  <c r="B265" i="17"/>
  <c r="B530" i="17" s="1"/>
  <c r="B795" i="17" s="1"/>
  <c r="B1060" i="17" s="1"/>
  <c r="B1325" i="17" s="1"/>
  <c r="A265" i="17"/>
  <c r="A530" i="17" s="1"/>
  <c r="B264" i="17"/>
  <c r="B529" i="17" s="1"/>
  <c r="B794" i="17" s="1"/>
  <c r="B1059" i="17" s="1"/>
  <c r="B1324" i="17" s="1"/>
  <c r="A264" i="17"/>
  <c r="A529" i="17" s="1"/>
  <c r="B263" i="17"/>
  <c r="B528" i="17" s="1"/>
  <c r="B793" i="17" s="1"/>
  <c r="B1058" i="17" s="1"/>
  <c r="B1323" i="17" s="1"/>
  <c r="A263" i="17"/>
  <c r="A528" i="17" s="1"/>
  <c r="B262" i="17"/>
  <c r="B527" i="17" s="1"/>
  <c r="B792" i="17" s="1"/>
  <c r="B1057" i="17" s="1"/>
  <c r="B1322" i="17" s="1"/>
  <c r="A262" i="17"/>
  <c r="A527" i="17" s="1"/>
  <c r="B261" i="17"/>
  <c r="B526" i="17" s="1"/>
  <c r="B791" i="17" s="1"/>
  <c r="B1056" i="17" s="1"/>
  <c r="B1321" i="17" s="1"/>
  <c r="A261" i="17"/>
  <c r="A526" i="17" s="1"/>
  <c r="B260" i="17"/>
  <c r="B525" i="17" s="1"/>
  <c r="B790" i="17" s="1"/>
  <c r="B1055" i="17" s="1"/>
  <c r="B1320" i="17" s="1"/>
  <c r="A260" i="17"/>
  <c r="A525" i="17" s="1"/>
  <c r="B259" i="17"/>
  <c r="B524" i="17" s="1"/>
  <c r="B789" i="17" s="1"/>
  <c r="B1054" i="17" s="1"/>
  <c r="B1319" i="17" s="1"/>
  <c r="A259" i="17"/>
  <c r="A524" i="17" s="1"/>
  <c r="B258" i="17"/>
  <c r="B523" i="17" s="1"/>
  <c r="B788" i="17" s="1"/>
  <c r="B1053" i="17" s="1"/>
  <c r="B1318" i="17" s="1"/>
  <c r="A258" i="17"/>
  <c r="A523" i="17" s="1"/>
  <c r="B257" i="17"/>
  <c r="B522" i="17" s="1"/>
  <c r="B787" i="17" s="1"/>
  <c r="B1052" i="17" s="1"/>
  <c r="B1317" i="17" s="1"/>
  <c r="A257" i="17"/>
  <c r="A522" i="17" s="1"/>
  <c r="I16" i="16"/>
  <c r="H16" i="16"/>
  <c r="G16" i="16"/>
  <c r="F16" i="16"/>
  <c r="E16" i="16"/>
  <c r="D16" i="16"/>
  <c r="C16" i="16"/>
  <c r="A27" i="16"/>
  <c r="A38" i="16" s="1"/>
  <c r="B26" i="16"/>
  <c r="B37" i="16" s="1"/>
  <c r="A26" i="16"/>
  <c r="A37" i="16" s="1"/>
  <c r="B25" i="16"/>
  <c r="B36" i="16" s="1"/>
  <c r="A25" i="16"/>
  <c r="A36" i="16" s="1"/>
  <c r="A23" i="16"/>
  <c r="A34" i="16" s="1"/>
  <c r="B16" i="16"/>
  <c r="B27" i="16" s="1"/>
  <c r="B38" i="16" s="1"/>
  <c r="B16" i="15"/>
  <c r="B27" i="15" s="1"/>
  <c r="B38" i="15" s="1"/>
  <c r="A27" i="15"/>
  <c r="A38" i="15" s="1"/>
  <c r="B26" i="15"/>
  <c r="B37" i="15" s="1"/>
  <c r="A26" i="15"/>
  <c r="A37" i="15" s="1"/>
  <c r="B25" i="15"/>
  <c r="B36" i="15" s="1"/>
  <c r="A25" i="15"/>
  <c r="A36" i="15" s="1"/>
  <c r="B13" i="15"/>
  <c r="B24" i="15" s="1"/>
  <c r="B35" i="15" s="1"/>
  <c r="A24" i="15"/>
  <c r="A35" i="15" s="1"/>
  <c r="A23" i="15"/>
  <c r="A34" i="15" l="1"/>
  <c r="A790" i="17"/>
  <c r="A1055" i="17" s="1"/>
  <c r="A1320" i="17" s="1"/>
  <c r="A794" i="17"/>
  <c r="A1059" i="17" s="1"/>
  <c r="A1324" i="17" s="1"/>
  <c r="A798" i="17"/>
  <c r="A1063" i="17" s="1"/>
  <c r="A1328" i="17" s="1"/>
  <c r="A787" i="17"/>
  <c r="A1052" i="17" s="1"/>
  <c r="A1317" i="17" s="1"/>
  <c r="A791" i="17"/>
  <c r="A1056" i="17" s="1"/>
  <c r="A1321" i="17" s="1"/>
  <c r="A795" i="17"/>
  <c r="A1060" i="17" s="1"/>
  <c r="A1325" i="17" s="1"/>
  <c r="A799" i="17"/>
  <c r="A1064" i="17" s="1"/>
  <c r="A1329" i="17" s="1"/>
  <c r="A788" i="17"/>
  <c r="A1053" i="17" s="1"/>
  <c r="A1318" i="17" s="1"/>
  <c r="A792" i="17"/>
  <c r="A1057" i="17" s="1"/>
  <c r="A1322" i="17" s="1"/>
  <c r="A796" i="17"/>
  <c r="A1061" i="17" s="1"/>
  <c r="A1326" i="17" s="1"/>
  <c r="A800" i="17"/>
  <c r="A1065" i="17" s="1"/>
  <c r="A1330" i="17" s="1"/>
  <c r="A789" i="17"/>
  <c r="A1054" i="17" s="1"/>
  <c r="A1319" i="17" s="1"/>
  <c r="A793" i="17"/>
  <c r="A1058" i="17" s="1"/>
  <c r="A1323" i="17" s="1"/>
  <c r="A797" i="17"/>
  <c r="A1062" i="17" s="1"/>
  <c r="A1327" i="17" s="1"/>
  <c r="B270" i="13" l="1"/>
  <c r="B535" i="13" s="1"/>
  <c r="B800" i="13" s="1"/>
  <c r="B1065" i="13" s="1"/>
  <c r="B1330" i="13" s="1"/>
  <c r="A270" i="13"/>
  <c r="A535" i="13" s="1"/>
  <c r="A800" i="13" s="1"/>
  <c r="A1065" i="13" s="1"/>
  <c r="A1330" i="13" s="1"/>
  <c r="B269" i="13"/>
  <c r="B534" i="13" s="1"/>
  <c r="B799" i="13" s="1"/>
  <c r="B1064" i="13" s="1"/>
  <c r="B1329" i="13" s="1"/>
  <c r="A269" i="13"/>
  <c r="A534" i="13" s="1"/>
  <c r="A799" i="13" s="1"/>
  <c r="A1064" i="13" s="1"/>
  <c r="A1329" i="13" s="1"/>
  <c r="B268" i="13"/>
  <c r="B533" i="13" s="1"/>
  <c r="B798" i="13" s="1"/>
  <c r="B1063" i="13" s="1"/>
  <c r="B1328" i="13" s="1"/>
  <c r="A268" i="13"/>
  <c r="A533" i="13" s="1"/>
  <c r="A798" i="13" s="1"/>
  <c r="A1063" i="13" s="1"/>
  <c r="A1328" i="13" s="1"/>
  <c r="B267" i="13"/>
  <c r="B532" i="13" s="1"/>
  <c r="B797" i="13" s="1"/>
  <c r="B1062" i="13" s="1"/>
  <c r="B1327" i="13" s="1"/>
  <c r="A267" i="13"/>
  <c r="A532" i="13" s="1"/>
  <c r="A797" i="13" s="1"/>
  <c r="A1062" i="13" s="1"/>
  <c r="A1327" i="13" s="1"/>
  <c r="B266" i="13"/>
  <c r="B531" i="13" s="1"/>
  <c r="B796" i="13" s="1"/>
  <c r="B1061" i="13" s="1"/>
  <c r="B1326" i="13" s="1"/>
  <c r="A266" i="13"/>
  <c r="A531" i="13" s="1"/>
  <c r="A796" i="13" s="1"/>
  <c r="A1061" i="13" s="1"/>
  <c r="A1326" i="13" s="1"/>
  <c r="B265" i="13"/>
  <c r="B530" i="13" s="1"/>
  <c r="B795" i="13" s="1"/>
  <c r="B1060" i="13" s="1"/>
  <c r="B1325" i="13" s="1"/>
  <c r="A265" i="13"/>
  <c r="A530" i="13" s="1"/>
  <c r="A795" i="13" s="1"/>
  <c r="A1060" i="13" s="1"/>
  <c r="A1325" i="13" s="1"/>
  <c r="B264" i="13"/>
  <c r="B529" i="13" s="1"/>
  <c r="B794" i="13" s="1"/>
  <c r="B1059" i="13" s="1"/>
  <c r="B1324" i="13" s="1"/>
  <c r="A264" i="13"/>
  <c r="A529" i="13" s="1"/>
  <c r="A794" i="13" s="1"/>
  <c r="A1059" i="13" s="1"/>
  <c r="A1324" i="13" s="1"/>
  <c r="B263" i="13"/>
  <c r="B528" i="13" s="1"/>
  <c r="B793" i="13" s="1"/>
  <c r="B1058" i="13" s="1"/>
  <c r="B1323" i="13" s="1"/>
  <c r="A263" i="13"/>
  <c r="A528" i="13" s="1"/>
  <c r="A793" i="13" s="1"/>
  <c r="A1058" i="13" s="1"/>
  <c r="A1323" i="13" s="1"/>
  <c r="B262" i="13"/>
  <c r="B527" i="13" s="1"/>
  <c r="B792" i="13" s="1"/>
  <c r="B1057" i="13" s="1"/>
  <c r="B1322" i="13" s="1"/>
  <c r="A262" i="13"/>
  <c r="A527" i="13" s="1"/>
  <c r="A792" i="13" s="1"/>
  <c r="A1057" i="13" s="1"/>
  <c r="A1322" i="13" s="1"/>
  <c r="B261" i="13"/>
  <c r="B526" i="13" s="1"/>
  <c r="B791" i="13" s="1"/>
  <c r="B1056" i="13" s="1"/>
  <c r="B1321" i="13" s="1"/>
  <c r="A261" i="13"/>
  <c r="A526" i="13" s="1"/>
  <c r="A791" i="13" s="1"/>
  <c r="A1056" i="13" s="1"/>
  <c r="A1321" i="13" s="1"/>
  <c r="B260" i="13"/>
  <c r="B525" i="13" s="1"/>
  <c r="B790" i="13" s="1"/>
  <c r="B1055" i="13" s="1"/>
  <c r="B1320" i="13" s="1"/>
  <c r="A260" i="13"/>
  <c r="A525" i="13" s="1"/>
  <c r="A790" i="13" s="1"/>
  <c r="A1055" i="13" s="1"/>
  <c r="A1320" i="13" s="1"/>
  <c r="B259" i="13"/>
  <c r="B524" i="13" s="1"/>
  <c r="B789" i="13" s="1"/>
  <c r="B1054" i="13" s="1"/>
  <c r="B1319" i="13" s="1"/>
  <c r="A259" i="13"/>
  <c r="A524" i="13" s="1"/>
  <c r="A789" i="13" s="1"/>
  <c r="A1054" i="13" s="1"/>
  <c r="A1319" i="13" s="1"/>
  <c r="B258" i="13"/>
  <c r="B523" i="13" s="1"/>
  <c r="B788" i="13" s="1"/>
  <c r="B1053" i="13" s="1"/>
  <c r="B1318" i="13" s="1"/>
  <c r="A258" i="13"/>
  <c r="A523" i="13" s="1"/>
  <c r="A788" i="13" s="1"/>
  <c r="A1053" i="13" s="1"/>
  <c r="A1318" i="13" s="1"/>
  <c r="B257" i="13"/>
  <c r="B522" i="13" s="1"/>
  <c r="B787" i="13" s="1"/>
  <c r="B1052" i="13" s="1"/>
  <c r="B1317" i="13" s="1"/>
  <c r="A257" i="13"/>
  <c r="A522" i="13" s="1"/>
  <c r="A787" i="13" s="1"/>
  <c r="A1052" i="13" s="1"/>
  <c r="A1317" i="13" s="1"/>
  <c r="I21" i="12" l="1"/>
  <c r="H21" i="12"/>
  <c r="G21" i="12"/>
  <c r="F21" i="12"/>
  <c r="E21" i="12"/>
  <c r="D21" i="12"/>
  <c r="C21" i="12"/>
  <c r="I262" i="4" l="1"/>
  <c r="I262" i="13" s="1"/>
  <c r="I1322" i="13" s="1"/>
  <c r="H262" i="4"/>
  <c r="H262" i="13" s="1"/>
  <c r="H1322" i="13" s="1"/>
  <c r="G262" i="4"/>
  <c r="G262" i="13" s="1"/>
  <c r="G1322" i="13" s="1"/>
  <c r="F262" i="4"/>
  <c r="F262" i="13" s="1"/>
  <c r="F1322" i="13" s="1"/>
  <c r="E262" i="4"/>
  <c r="E262" i="13" s="1"/>
  <c r="E1322" i="13" s="1"/>
  <c r="D262" i="4"/>
  <c r="D262" i="13" s="1"/>
  <c r="D1322" i="13" s="1"/>
  <c r="C262" i="4"/>
  <c r="C262" i="13" s="1"/>
  <c r="C1322" i="13" s="1"/>
  <c r="I261" i="4"/>
  <c r="I261" i="13" s="1"/>
  <c r="I1321" i="13" s="1"/>
  <c r="H261" i="4"/>
  <c r="H261" i="13" s="1"/>
  <c r="H1321" i="13" s="1"/>
  <c r="G261" i="4"/>
  <c r="G261" i="13" s="1"/>
  <c r="G1321" i="13" s="1"/>
  <c r="F261" i="4"/>
  <c r="F261" i="13" s="1"/>
  <c r="F1321" i="13" s="1"/>
  <c r="E261" i="4"/>
  <c r="E261" i="13" s="1"/>
  <c r="E1321" i="13" s="1"/>
  <c r="D261" i="4"/>
  <c r="D261" i="13" s="1"/>
  <c r="D1321" i="13" s="1"/>
  <c r="C261" i="4"/>
  <c r="C261" i="13" s="1"/>
  <c r="C1321" i="13" s="1"/>
  <c r="I260" i="4"/>
  <c r="I260" i="13" s="1"/>
  <c r="I1320" i="13" s="1"/>
  <c r="H260" i="4"/>
  <c r="H260" i="13" s="1"/>
  <c r="H1320" i="13" s="1"/>
  <c r="G260" i="4"/>
  <c r="G260" i="13" s="1"/>
  <c r="G1320" i="13" s="1"/>
  <c r="F260" i="4"/>
  <c r="F260" i="13" s="1"/>
  <c r="F1320" i="13" s="1"/>
  <c r="E260" i="4"/>
  <c r="E260" i="13" s="1"/>
  <c r="E1320" i="13" s="1"/>
  <c r="D260" i="4"/>
  <c r="D260" i="13" s="1"/>
  <c r="D1320" i="13" s="1"/>
  <c r="C260" i="4"/>
  <c r="C260" i="13" s="1"/>
  <c r="C1320" i="13" s="1"/>
  <c r="I259" i="4"/>
  <c r="I259" i="13" s="1"/>
  <c r="I1319" i="13" s="1"/>
  <c r="H259" i="4"/>
  <c r="H259" i="13" s="1"/>
  <c r="H1319" i="13" s="1"/>
  <c r="G259" i="4"/>
  <c r="G259" i="13" s="1"/>
  <c r="G1319" i="13" s="1"/>
  <c r="F259" i="4"/>
  <c r="F259" i="13" s="1"/>
  <c r="F1319" i="13" s="1"/>
  <c r="E259" i="4"/>
  <c r="E259" i="13" s="1"/>
  <c r="E1319" i="13" s="1"/>
  <c r="D259" i="4"/>
  <c r="D259" i="13" s="1"/>
  <c r="D1319" i="13" s="1"/>
  <c r="C259" i="4"/>
  <c r="C259" i="13" s="1"/>
  <c r="C1319" i="13" s="1"/>
  <c r="I258" i="4"/>
  <c r="I258" i="13" s="1"/>
  <c r="I1318" i="13" s="1"/>
  <c r="H258" i="4"/>
  <c r="H258" i="13" s="1"/>
  <c r="H1318" i="13" s="1"/>
  <c r="G258" i="4"/>
  <c r="G258" i="13" s="1"/>
  <c r="G1318" i="13" s="1"/>
  <c r="F258" i="4"/>
  <c r="F258" i="13" s="1"/>
  <c r="F1318" i="13" s="1"/>
  <c r="E258" i="4"/>
  <c r="E258" i="13" s="1"/>
  <c r="E1318" i="13" s="1"/>
  <c r="D258" i="4"/>
  <c r="D258" i="13" s="1"/>
  <c r="D1318" i="13" s="1"/>
  <c r="C258" i="4"/>
  <c r="C258" i="13" s="1"/>
  <c r="C1318" i="13" s="1"/>
  <c r="I257" i="4"/>
  <c r="I257" i="13" s="1"/>
  <c r="H257" i="4"/>
  <c r="H257" i="13" s="1"/>
  <c r="G257" i="4"/>
  <c r="G257" i="13" s="1"/>
  <c r="F257" i="4"/>
  <c r="F257" i="13" s="1"/>
  <c r="E257" i="4"/>
  <c r="E257" i="13" s="1"/>
  <c r="D257" i="4"/>
  <c r="D257" i="13" s="1"/>
  <c r="C257" i="4"/>
  <c r="C257" i="13" s="1"/>
  <c r="B30" i="9"/>
  <c r="B55" i="9" s="1"/>
  <c r="B80" i="9" s="1"/>
  <c r="B105" i="9" s="1"/>
  <c r="B130" i="9" s="1"/>
  <c r="A30" i="9"/>
  <c r="A55" i="9" s="1"/>
  <c r="A80" i="9" s="1"/>
  <c r="A105" i="9" s="1"/>
  <c r="A130" i="9" s="1"/>
  <c r="B29" i="9"/>
  <c r="B54" i="9" s="1"/>
  <c r="B79" i="9" s="1"/>
  <c r="B104" i="9" s="1"/>
  <c r="B129" i="9" s="1"/>
  <c r="A29" i="9"/>
  <c r="A54" i="9" s="1"/>
  <c r="A79" i="9" s="1"/>
  <c r="A104" i="9" s="1"/>
  <c r="A129" i="9" s="1"/>
  <c r="B28" i="9"/>
  <c r="A28" i="9"/>
  <c r="A53" i="9" s="1"/>
  <c r="A78" i="9" s="1"/>
  <c r="A103" i="9" s="1"/>
  <c r="A128" i="9" s="1"/>
  <c r="B27" i="9"/>
  <c r="A27" i="9"/>
  <c r="A52" i="9" s="1"/>
  <c r="A77" i="9" s="1"/>
  <c r="A102" i="9" s="1"/>
  <c r="A127" i="9" s="1"/>
  <c r="B26" i="9"/>
  <c r="A26" i="9"/>
  <c r="B25" i="9"/>
  <c r="A25" i="9"/>
  <c r="A50" i="9" s="1"/>
  <c r="A75" i="9" s="1"/>
  <c r="A100" i="9" s="1"/>
  <c r="A125" i="9" s="1"/>
  <c r="B24" i="9"/>
  <c r="B49" i="9" s="1"/>
  <c r="B74" i="9" s="1"/>
  <c r="B99" i="9" s="1"/>
  <c r="B124" i="9" s="1"/>
  <c r="A24" i="9"/>
  <c r="A49" i="9" s="1"/>
  <c r="A74" i="9" s="1"/>
  <c r="A99" i="9" s="1"/>
  <c r="A124" i="9" s="1"/>
  <c r="A23" i="9"/>
  <c r="A48" i="9" s="1"/>
  <c r="A73" i="9" s="1"/>
  <c r="A98" i="9" s="1"/>
  <c r="A123" i="9" s="1"/>
  <c r="A22" i="9"/>
  <c r="A47" i="9" s="1"/>
  <c r="A72" i="9" s="1"/>
  <c r="A97" i="9" s="1"/>
  <c r="A122" i="9" s="1"/>
  <c r="A21" i="9"/>
  <c r="A46" i="9" s="1"/>
  <c r="A71" i="9" s="1"/>
  <c r="A96" i="9" s="1"/>
  <c r="A121" i="9" s="1"/>
  <c r="A20" i="9"/>
  <c r="A19" i="9"/>
  <c r="A44" i="9" s="1"/>
  <c r="A69" i="9" s="1"/>
  <c r="A94" i="9" s="1"/>
  <c r="A119" i="9" s="1"/>
  <c r="A18" i="9"/>
  <c r="B17" i="9"/>
  <c r="A17" i="9"/>
  <c r="A42" i="9" s="1"/>
  <c r="A67" i="9" s="1"/>
  <c r="A92" i="9" s="1"/>
  <c r="A117" i="9" s="1"/>
  <c r="B16" i="9"/>
  <c r="A16" i="9"/>
  <c r="B15" i="9"/>
  <c r="A15" i="9"/>
  <c r="A40" i="9" s="1"/>
  <c r="A65" i="9" s="1"/>
  <c r="A90" i="9" s="1"/>
  <c r="A115" i="9" s="1"/>
  <c r="B14" i="9"/>
  <c r="A14" i="9"/>
  <c r="A39" i="9" s="1"/>
  <c r="A64" i="9" s="1"/>
  <c r="A89" i="9" s="1"/>
  <c r="A114" i="9" s="1"/>
  <c r="B13" i="9"/>
  <c r="B38" i="9" s="1"/>
  <c r="B63" i="9" s="1"/>
  <c r="B88" i="9" s="1"/>
  <c r="B113" i="9" s="1"/>
  <c r="A13" i="9"/>
  <c r="A38" i="9" s="1"/>
  <c r="A63" i="9" s="1"/>
  <c r="A88" i="9" s="1"/>
  <c r="A113" i="9" s="1"/>
  <c r="B12" i="9"/>
  <c r="B53" i="9"/>
  <c r="B78" i="9" s="1"/>
  <c r="B103" i="9" s="1"/>
  <c r="B128" i="9" s="1"/>
  <c r="B52" i="9"/>
  <c r="B77" i="9" s="1"/>
  <c r="B102" i="9" s="1"/>
  <c r="B127" i="9" s="1"/>
  <c r="B51" i="9"/>
  <c r="B76" i="9" s="1"/>
  <c r="B101" i="9" s="1"/>
  <c r="B126" i="9" s="1"/>
  <c r="A51" i="9"/>
  <c r="A76" i="9" s="1"/>
  <c r="A101" i="9" s="1"/>
  <c r="A126" i="9" s="1"/>
  <c r="B50" i="9"/>
  <c r="B75" i="9" s="1"/>
  <c r="B100" i="9" s="1"/>
  <c r="B125" i="9" s="1"/>
  <c r="B48" i="9"/>
  <c r="B73" i="9" s="1"/>
  <c r="B98" i="9" s="1"/>
  <c r="B123" i="9" s="1"/>
  <c r="B47" i="9"/>
  <c r="B72" i="9" s="1"/>
  <c r="B97" i="9" s="1"/>
  <c r="B122" i="9" s="1"/>
  <c r="B46" i="9"/>
  <c r="B71" i="9" s="1"/>
  <c r="B96" i="9" s="1"/>
  <c r="B121" i="9" s="1"/>
  <c r="B45" i="9"/>
  <c r="B70" i="9" s="1"/>
  <c r="B95" i="9" s="1"/>
  <c r="B120" i="9" s="1"/>
  <c r="A45" i="9"/>
  <c r="A70" i="9" s="1"/>
  <c r="A95" i="9" s="1"/>
  <c r="A120" i="9" s="1"/>
  <c r="B44" i="9"/>
  <c r="B69" i="9" s="1"/>
  <c r="B94" i="9" s="1"/>
  <c r="B119" i="9" s="1"/>
  <c r="B43" i="9"/>
  <c r="B68" i="9" s="1"/>
  <c r="B93" i="9" s="1"/>
  <c r="B118" i="9" s="1"/>
  <c r="A43" i="9"/>
  <c r="A68" i="9" s="1"/>
  <c r="A93" i="9" s="1"/>
  <c r="A118" i="9" s="1"/>
  <c r="B42" i="9"/>
  <c r="B67" i="9" s="1"/>
  <c r="B92" i="9" s="1"/>
  <c r="B117" i="9" s="1"/>
  <c r="B41" i="9"/>
  <c r="B66" i="9" s="1"/>
  <c r="B91" i="9" s="1"/>
  <c r="B116" i="9" s="1"/>
  <c r="A41" i="9"/>
  <c r="A66" i="9" s="1"/>
  <c r="A91" i="9" s="1"/>
  <c r="A116" i="9" s="1"/>
  <c r="B40" i="9"/>
  <c r="B65" i="9" s="1"/>
  <c r="B90" i="9" s="1"/>
  <c r="B115" i="9" s="1"/>
  <c r="B39" i="9"/>
  <c r="B64" i="9" s="1"/>
  <c r="B89" i="9" s="1"/>
  <c r="B114" i="9" s="1"/>
  <c r="B37" i="9"/>
  <c r="B62" i="9" s="1"/>
  <c r="B87" i="9" s="1"/>
  <c r="B112" i="9" s="1"/>
  <c r="A37" i="9"/>
  <c r="A62" i="9" s="1"/>
  <c r="A87" i="9" s="1"/>
  <c r="A112" i="9" s="1"/>
  <c r="A12" i="9"/>
  <c r="C1317" i="13" l="1"/>
  <c r="C13" i="15"/>
  <c r="G1317" i="13"/>
  <c r="G13" i="15"/>
  <c r="D1317" i="13"/>
  <c r="D13" i="15"/>
  <c r="H1317" i="13"/>
  <c r="H13" i="15"/>
  <c r="E1317" i="13"/>
  <c r="E13" i="15"/>
  <c r="I1317" i="13"/>
  <c r="I13" i="15"/>
  <c r="F1317" i="13"/>
  <c r="F13" i="15"/>
  <c r="A30" i="7"/>
  <c r="A29" i="7"/>
  <c r="A28" i="7"/>
  <c r="A27" i="7"/>
  <c r="A26" i="7"/>
  <c r="A25" i="7"/>
  <c r="A24" i="7"/>
  <c r="A23" i="7"/>
  <c r="A22" i="7"/>
  <c r="A21" i="7"/>
  <c r="A20" i="7"/>
  <c r="A19" i="7"/>
  <c r="A18" i="7"/>
  <c r="A17" i="7"/>
  <c r="A16" i="7"/>
  <c r="A15" i="7"/>
  <c r="A14" i="7"/>
  <c r="A13" i="7"/>
  <c r="A12" i="7"/>
  <c r="F24" i="15" l="1"/>
  <c r="F13" i="16"/>
  <c r="E24" i="15"/>
  <c r="E13" i="16"/>
  <c r="D13" i="16"/>
  <c r="D24" i="15"/>
  <c r="C24" i="15"/>
  <c r="C13" i="16"/>
  <c r="I24" i="15"/>
  <c r="I13" i="16"/>
  <c r="H13" i="16"/>
  <c r="H24" i="15"/>
  <c r="G24" i="15"/>
  <c r="G13" i="16"/>
  <c r="C261" i="17" l="1"/>
  <c r="C258" i="17"/>
  <c r="C257" i="17"/>
  <c r="C262" i="17"/>
  <c r="C259" i="17"/>
  <c r="C260" i="17"/>
  <c r="E261" i="17"/>
  <c r="E260" i="17"/>
  <c r="E259" i="17"/>
  <c r="E258" i="17"/>
  <c r="E257" i="17"/>
  <c r="E262" i="17"/>
  <c r="D259" i="17"/>
  <c r="D261" i="17"/>
  <c r="D262" i="17"/>
  <c r="D257" i="17"/>
  <c r="D258" i="17"/>
  <c r="D260" i="17"/>
  <c r="H258" i="17"/>
  <c r="H260" i="17"/>
  <c r="H259" i="17"/>
  <c r="H261" i="17"/>
  <c r="H262" i="17"/>
  <c r="H257" i="17"/>
  <c r="G257" i="17"/>
  <c r="G262" i="17"/>
  <c r="G259" i="17"/>
  <c r="G258" i="17"/>
  <c r="G260" i="17"/>
  <c r="G261" i="17"/>
  <c r="I257" i="17"/>
  <c r="I260" i="17"/>
  <c r="I262" i="17"/>
  <c r="I261" i="17"/>
  <c r="I259" i="17"/>
  <c r="I258" i="17"/>
  <c r="F262" i="17"/>
  <c r="F261" i="17"/>
  <c r="F258" i="17"/>
  <c r="F260" i="17"/>
  <c r="F257" i="17"/>
  <c r="F259" i="17"/>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A51" i="4"/>
  <c r="D256" i="4" l="1"/>
  <c r="C256" i="4"/>
  <c r="B22" i="17"/>
  <c r="B287" i="17" s="1"/>
  <c r="B552" i="17" s="1"/>
  <c r="B817" i="17" s="1"/>
  <c r="B1082" i="17" s="1"/>
  <c r="B22" i="13"/>
  <c r="B287" i="13" s="1"/>
  <c r="B552" i="13" s="1"/>
  <c r="B817" i="13" s="1"/>
  <c r="B1082" i="13" s="1"/>
  <c r="B34" i="17"/>
  <c r="B299" i="17" s="1"/>
  <c r="B564" i="17" s="1"/>
  <c r="B829" i="17" s="1"/>
  <c r="B1094" i="17" s="1"/>
  <c r="B34" i="13"/>
  <c r="B299" i="13" s="1"/>
  <c r="B564" i="13" s="1"/>
  <c r="B829" i="13" s="1"/>
  <c r="B1094" i="13" s="1"/>
  <c r="B46" i="17"/>
  <c r="B311" i="17" s="1"/>
  <c r="B576" i="17" s="1"/>
  <c r="B841" i="17" s="1"/>
  <c r="B1106" i="17" s="1"/>
  <c r="B46" i="13"/>
  <c r="B311" i="13" s="1"/>
  <c r="B576" i="13" s="1"/>
  <c r="B841" i="13" s="1"/>
  <c r="B1106" i="13" s="1"/>
  <c r="B50" i="17"/>
  <c r="B315" i="17" s="1"/>
  <c r="B580" i="17" s="1"/>
  <c r="B845" i="17" s="1"/>
  <c r="B1110" i="17" s="1"/>
  <c r="B50" i="13"/>
  <c r="B315" i="13" s="1"/>
  <c r="B580" i="13" s="1"/>
  <c r="B845" i="13" s="1"/>
  <c r="B1110" i="13" s="1"/>
  <c r="B62" i="17"/>
  <c r="B327" i="17" s="1"/>
  <c r="B592" i="17" s="1"/>
  <c r="B857" i="17" s="1"/>
  <c r="B1122" i="17" s="1"/>
  <c r="B62" i="13"/>
  <c r="B327" i="13" s="1"/>
  <c r="B592" i="13" s="1"/>
  <c r="B857" i="13" s="1"/>
  <c r="B1122" i="13" s="1"/>
  <c r="B74" i="17"/>
  <c r="B339" i="17" s="1"/>
  <c r="B604" i="17" s="1"/>
  <c r="B869" i="17" s="1"/>
  <c r="B1134" i="17" s="1"/>
  <c r="B74" i="13"/>
  <c r="B339" i="13" s="1"/>
  <c r="B604" i="13" s="1"/>
  <c r="B869" i="13" s="1"/>
  <c r="B1134" i="13" s="1"/>
  <c r="B86" i="17"/>
  <c r="B351" i="17" s="1"/>
  <c r="B616" i="17" s="1"/>
  <c r="B881" i="17" s="1"/>
  <c r="B1146" i="17" s="1"/>
  <c r="B86" i="13"/>
  <c r="B351" i="13" s="1"/>
  <c r="B616" i="13" s="1"/>
  <c r="B881" i="13" s="1"/>
  <c r="B1146" i="13" s="1"/>
  <c r="B98" i="17"/>
  <c r="B363" i="17" s="1"/>
  <c r="B628" i="17" s="1"/>
  <c r="B893" i="17" s="1"/>
  <c r="B1158" i="17" s="1"/>
  <c r="B98" i="13"/>
  <c r="B363" i="13" s="1"/>
  <c r="B628" i="13" s="1"/>
  <c r="B893" i="13" s="1"/>
  <c r="B1158" i="13" s="1"/>
  <c r="B110" i="17"/>
  <c r="B375" i="17" s="1"/>
  <c r="B640" i="17" s="1"/>
  <c r="B905" i="17" s="1"/>
  <c r="B1170" i="17" s="1"/>
  <c r="B110" i="13"/>
  <c r="B375" i="13" s="1"/>
  <c r="B640" i="13" s="1"/>
  <c r="B905" i="13" s="1"/>
  <c r="B1170" i="13" s="1"/>
  <c r="B122" i="17"/>
  <c r="B387" i="17" s="1"/>
  <c r="B652" i="17" s="1"/>
  <c r="B917" i="17" s="1"/>
  <c r="B1182" i="17" s="1"/>
  <c r="B122" i="13"/>
  <c r="B387" i="13" s="1"/>
  <c r="B652" i="13" s="1"/>
  <c r="B917" i="13" s="1"/>
  <c r="B1182" i="13" s="1"/>
  <c r="B134" i="17"/>
  <c r="B399" i="17" s="1"/>
  <c r="B664" i="17" s="1"/>
  <c r="B929" i="17" s="1"/>
  <c r="B1194" i="17" s="1"/>
  <c r="B134" i="13"/>
  <c r="B399" i="13" s="1"/>
  <c r="B664" i="13" s="1"/>
  <c r="B929" i="13" s="1"/>
  <c r="B1194" i="13" s="1"/>
  <c r="B146" i="17"/>
  <c r="B411" i="17" s="1"/>
  <c r="B676" i="17" s="1"/>
  <c r="B941" i="17" s="1"/>
  <c r="B1206" i="17" s="1"/>
  <c r="B146" i="13"/>
  <c r="B411" i="13" s="1"/>
  <c r="B676" i="13" s="1"/>
  <c r="B941" i="13" s="1"/>
  <c r="B1206" i="13" s="1"/>
  <c r="B158" i="17"/>
  <c r="B423" i="17" s="1"/>
  <c r="B688" i="17" s="1"/>
  <c r="B953" i="17" s="1"/>
  <c r="B1218" i="17" s="1"/>
  <c r="B158" i="13"/>
  <c r="B423" i="13" s="1"/>
  <c r="B688" i="13" s="1"/>
  <c r="B953" i="13" s="1"/>
  <c r="B1218" i="13" s="1"/>
  <c r="B166" i="17"/>
  <c r="B431" i="17" s="1"/>
  <c r="B696" i="17" s="1"/>
  <c r="B961" i="17" s="1"/>
  <c r="B1226" i="17" s="1"/>
  <c r="B166" i="13"/>
  <c r="B431" i="13" s="1"/>
  <c r="B696" i="13" s="1"/>
  <c r="B961" i="13" s="1"/>
  <c r="B1226" i="13" s="1"/>
  <c r="B178" i="17"/>
  <c r="B443" i="17" s="1"/>
  <c r="B708" i="17" s="1"/>
  <c r="B973" i="17" s="1"/>
  <c r="B1238" i="17" s="1"/>
  <c r="B178" i="13"/>
  <c r="B443" i="13" s="1"/>
  <c r="B708" i="13" s="1"/>
  <c r="B973" i="13" s="1"/>
  <c r="B1238" i="13" s="1"/>
  <c r="B190" i="17"/>
  <c r="B455" i="17" s="1"/>
  <c r="B720" i="17" s="1"/>
  <c r="B985" i="17" s="1"/>
  <c r="B1250" i="17" s="1"/>
  <c r="B190" i="13"/>
  <c r="B455" i="13" s="1"/>
  <c r="B720" i="13" s="1"/>
  <c r="B985" i="13" s="1"/>
  <c r="B1250" i="13" s="1"/>
  <c r="B202" i="17"/>
  <c r="B467" i="17" s="1"/>
  <c r="B732" i="17" s="1"/>
  <c r="B997" i="17" s="1"/>
  <c r="B1262" i="17" s="1"/>
  <c r="B202" i="13"/>
  <c r="B467" i="13" s="1"/>
  <c r="B732" i="13" s="1"/>
  <c r="B997" i="13" s="1"/>
  <c r="B1262" i="13" s="1"/>
  <c r="B214" i="17"/>
  <c r="B479" i="17" s="1"/>
  <c r="B744" i="17" s="1"/>
  <c r="B1009" i="17" s="1"/>
  <c r="B1274" i="17" s="1"/>
  <c r="B214" i="13"/>
  <c r="B479" i="13" s="1"/>
  <c r="B744" i="13" s="1"/>
  <c r="B1009" i="13" s="1"/>
  <c r="B1274" i="13" s="1"/>
  <c r="B226" i="17"/>
  <c r="B491" i="17" s="1"/>
  <c r="B756" i="17" s="1"/>
  <c r="B1021" i="17" s="1"/>
  <c r="B1286" i="17" s="1"/>
  <c r="B226" i="13"/>
  <c r="B491" i="13" s="1"/>
  <c r="B756" i="13" s="1"/>
  <c r="B1021" i="13" s="1"/>
  <c r="B1286" i="13" s="1"/>
  <c r="B238" i="17"/>
  <c r="B503" i="17" s="1"/>
  <c r="B768" i="17" s="1"/>
  <c r="B1033" i="17" s="1"/>
  <c r="B1298" i="17" s="1"/>
  <c r="B238" i="13"/>
  <c r="B503" i="13" s="1"/>
  <c r="B768" i="13" s="1"/>
  <c r="B1033" i="13" s="1"/>
  <c r="B1298" i="13" s="1"/>
  <c r="B250" i="17"/>
  <c r="B515" i="17" s="1"/>
  <c r="B780" i="17" s="1"/>
  <c r="B1045" i="17" s="1"/>
  <c r="B1310" i="17" s="1"/>
  <c r="B250" i="13"/>
  <c r="B515" i="13" s="1"/>
  <c r="B780" i="13" s="1"/>
  <c r="B1045" i="13" s="1"/>
  <c r="B1310" i="13" s="1"/>
  <c r="B15" i="17"/>
  <c r="B280" i="17" s="1"/>
  <c r="B545" i="17" s="1"/>
  <c r="B810" i="17" s="1"/>
  <c r="B1075" i="17" s="1"/>
  <c r="B15" i="13"/>
  <c r="B280" i="13" s="1"/>
  <c r="B545" i="13" s="1"/>
  <c r="B810" i="13" s="1"/>
  <c r="B1075" i="13" s="1"/>
  <c r="B19" i="17"/>
  <c r="B284" i="17" s="1"/>
  <c r="B549" i="17" s="1"/>
  <c r="B814" i="17" s="1"/>
  <c r="B1079" i="17" s="1"/>
  <c r="B19" i="13"/>
  <c r="B284" i="13" s="1"/>
  <c r="B549" i="13" s="1"/>
  <c r="B814" i="13" s="1"/>
  <c r="B1079" i="13" s="1"/>
  <c r="B23" i="17"/>
  <c r="B288" i="17" s="1"/>
  <c r="B553" i="17" s="1"/>
  <c r="B818" i="17" s="1"/>
  <c r="B1083" i="17" s="1"/>
  <c r="B23" i="13"/>
  <c r="B288" i="13" s="1"/>
  <c r="B553" i="13" s="1"/>
  <c r="B818" i="13" s="1"/>
  <c r="B1083" i="13" s="1"/>
  <c r="B27" i="17"/>
  <c r="B292" i="17" s="1"/>
  <c r="B557" i="17" s="1"/>
  <c r="B822" i="17" s="1"/>
  <c r="B1087" i="17" s="1"/>
  <c r="B27" i="13"/>
  <c r="B292" i="13" s="1"/>
  <c r="B557" i="13" s="1"/>
  <c r="B822" i="13" s="1"/>
  <c r="B1087" i="13" s="1"/>
  <c r="B31" i="17"/>
  <c r="B296" i="17" s="1"/>
  <c r="B561" i="17" s="1"/>
  <c r="B826" i="17" s="1"/>
  <c r="B1091" i="17" s="1"/>
  <c r="B31" i="13"/>
  <c r="B296" i="13" s="1"/>
  <c r="B561" i="13" s="1"/>
  <c r="B826" i="13" s="1"/>
  <c r="B1091" i="13" s="1"/>
  <c r="B35" i="17"/>
  <c r="B300" i="17" s="1"/>
  <c r="B565" i="17" s="1"/>
  <c r="B830" i="17" s="1"/>
  <c r="B1095" i="17" s="1"/>
  <c r="B35" i="13"/>
  <c r="B300" i="13" s="1"/>
  <c r="B565" i="13" s="1"/>
  <c r="B830" i="13" s="1"/>
  <c r="B1095" i="13" s="1"/>
  <c r="B39" i="17"/>
  <c r="B304" i="17" s="1"/>
  <c r="B569" i="17" s="1"/>
  <c r="B834" i="17" s="1"/>
  <c r="B1099" i="17" s="1"/>
  <c r="B39" i="13"/>
  <c r="B304" i="13" s="1"/>
  <c r="B569" i="13" s="1"/>
  <c r="B834" i="13" s="1"/>
  <c r="B1099" i="13" s="1"/>
  <c r="B43" i="17"/>
  <c r="B308" i="17" s="1"/>
  <c r="B573" i="17" s="1"/>
  <c r="B838" i="17" s="1"/>
  <c r="B1103" i="17" s="1"/>
  <c r="B43" i="13"/>
  <c r="B308" i="13" s="1"/>
  <c r="B573" i="13" s="1"/>
  <c r="B838" i="13" s="1"/>
  <c r="B1103" i="13" s="1"/>
  <c r="B47" i="17"/>
  <c r="B312" i="17" s="1"/>
  <c r="B577" i="17" s="1"/>
  <c r="B842" i="17" s="1"/>
  <c r="B1107" i="17" s="1"/>
  <c r="B47" i="13"/>
  <c r="B312" i="13" s="1"/>
  <c r="B577" i="13" s="1"/>
  <c r="B842" i="13" s="1"/>
  <c r="B1107" i="13" s="1"/>
  <c r="B51" i="17"/>
  <c r="B316" i="17" s="1"/>
  <c r="B581" i="17" s="1"/>
  <c r="B846" i="17" s="1"/>
  <c r="B1111" i="17" s="1"/>
  <c r="B51" i="13"/>
  <c r="B316" i="13" s="1"/>
  <c r="B581" i="13" s="1"/>
  <c r="B846" i="13" s="1"/>
  <c r="B1111" i="13" s="1"/>
  <c r="B55" i="17"/>
  <c r="B320" i="17" s="1"/>
  <c r="B585" i="17" s="1"/>
  <c r="B850" i="17" s="1"/>
  <c r="B1115" i="17" s="1"/>
  <c r="B55" i="13"/>
  <c r="B320" i="13" s="1"/>
  <c r="B585" i="13" s="1"/>
  <c r="B850" i="13" s="1"/>
  <c r="B1115" i="13" s="1"/>
  <c r="B59" i="17"/>
  <c r="B324" i="17" s="1"/>
  <c r="B589" i="17" s="1"/>
  <c r="B854" i="17" s="1"/>
  <c r="B1119" i="17" s="1"/>
  <c r="B59" i="13"/>
  <c r="B324" i="13" s="1"/>
  <c r="B589" i="13" s="1"/>
  <c r="B854" i="13" s="1"/>
  <c r="B1119" i="13" s="1"/>
  <c r="B63" i="17"/>
  <c r="B328" i="17" s="1"/>
  <c r="B593" i="17" s="1"/>
  <c r="B858" i="17" s="1"/>
  <c r="B1123" i="17" s="1"/>
  <c r="B63" i="13"/>
  <c r="B328" i="13" s="1"/>
  <c r="B593" i="13" s="1"/>
  <c r="B858" i="13" s="1"/>
  <c r="B1123" i="13" s="1"/>
  <c r="B67" i="17"/>
  <c r="B332" i="17" s="1"/>
  <c r="B597" i="17" s="1"/>
  <c r="B862" i="17" s="1"/>
  <c r="B1127" i="17" s="1"/>
  <c r="B67" i="13"/>
  <c r="B332" i="13" s="1"/>
  <c r="B597" i="13" s="1"/>
  <c r="B862" i="13" s="1"/>
  <c r="B1127" i="13" s="1"/>
  <c r="B71" i="17"/>
  <c r="B336" i="17" s="1"/>
  <c r="B601" i="17" s="1"/>
  <c r="B866" i="17" s="1"/>
  <c r="B1131" i="17" s="1"/>
  <c r="B71" i="13"/>
  <c r="B336" i="13" s="1"/>
  <c r="B601" i="13" s="1"/>
  <c r="B866" i="13" s="1"/>
  <c r="B1131" i="13" s="1"/>
  <c r="B75" i="17"/>
  <c r="B340" i="17" s="1"/>
  <c r="B605" i="17" s="1"/>
  <c r="B870" i="17" s="1"/>
  <c r="B1135" i="17" s="1"/>
  <c r="B75" i="13"/>
  <c r="B340" i="13" s="1"/>
  <c r="B605" i="13" s="1"/>
  <c r="B870" i="13" s="1"/>
  <c r="B1135" i="13" s="1"/>
  <c r="B79" i="17"/>
  <c r="B344" i="17" s="1"/>
  <c r="B609" i="17" s="1"/>
  <c r="B874" i="17" s="1"/>
  <c r="B1139" i="17" s="1"/>
  <c r="B79" i="13"/>
  <c r="B344" i="13" s="1"/>
  <c r="B609" i="13" s="1"/>
  <c r="B874" i="13" s="1"/>
  <c r="B1139" i="13" s="1"/>
  <c r="B83" i="17"/>
  <c r="B348" i="17" s="1"/>
  <c r="B613" i="17" s="1"/>
  <c r="B878" i="17" s="1"/>
  <c r="B1143" i="17" s="1"/>
  <c r="B83" i="13"/>
  <c r="B348" i="13" s="1"/>
  <c r="B613" i="13" s="1"/>
  <c r="B878" i="13" s="1"/>
  <c r="B1143" i="13" s="1"/>
  <c r="B87" i="17"/>
  <c r="B352" i="17" s="1"/>
  <c r="B617" i="17" s="1"/>
  <c r="B882" i="17" s="1"/>
  <c r="B1147" i="17" s="1"/>
  <c r="B87" i="13"/>
  <c r="B352" i="13" s="1"/>
  <c r="B617" i="13" s="1"/>
  <c r="B882" i="13" s="1"/>
  <c r="B1147" i="13" s="1"/>
  <c r="B91" i="17"/>
  <c r="B356" i="17" s="1"/>
  <c r="B621" i="17" s="1"/>
  <c r="B886" i="17" s="1"/>
  <c r="B1151" i="17" s="1"/>
  <c r="B91" i="13"/>
  <c r="B356" i="13" s="1"/>
  <c r="B621" i="13" s="1"/>
  <c r="B886" i="13" s="1"/>
  <c r="B1151" i="13" s="1"/>
  <c r="B95" i="17"/>
  <c r="B360" i="17" s="1"/>
  <c r="B625" i="17" s="1"/>
  <c r="B890" i="17" s="1"/>
  <c r="B1155" i="17" s="1"/>
  <c r="B95" i="13"/>
  <c r="B360" i="13" s="1"/>
  <c r="B625" i="13" s="1"/>
  <c r="B890" i="13" s="1"/>
  <c r="B1155" i="13" s="1"/>
  <c r="B99" i="17"/>
  <c r="B364" i="17" s="1"/>
  <c r="B629" i="17" s="1"/>
  <c r="B894" i="17" s="1"/>
  <c r="B1159" i="17" s="1"/>
  <c r="B99" i="13"/>
  <c r="B364" i="13" s="1"/>
  <c r="B629" i="13" s="1"/>
  <c r="B894" i="13" s="1"/>
  <c r="B1159" i="13" s="1"/>
  <c r="B103" i="17"/>
  <c r="B368" i="17" s="1"/>
  <c r="B633" i="17" s="1"/>
  <c r="B898" i="17" s="1"/>
  <c r="B1163" i="17" s="1"/>
  <c r="B103" i="13"/>
  <c r="B368" i="13" s="1"/>
  <c r="B633" i="13" s="1"/>
  <c r="B898" i="13" s="1"/>
  <c r="B1163" i="13" s="1"/>
  <c r="B107" i="17"/>
  <c r="B372" i="17" s="1"/>
  <c r="B637" i="17" s="1"/>
  <c r="B902" i="17" s="1"/>
  <c r="B1167" i="17" s="1"/>
  <c r="B107" i="13"/>
  <c r="B372" i="13" s="1"/>
  <c r="B637" i="13" s="1"/>
  <c r="B902" i="13" s="1"/>
  <c r="B1167" i="13" s="1"/>
  <c r="B111" i="17"/>
  <c r="B376" i="17" s="1"/>
  <c r="B641" i="17" s="1"/>
  <c r="B906" i="17" s="1"/>
  <c r="B1171" i="17" s="1"/>
  <c r="B111" i="13"/>
  <c r="B376" i="13" s="1"/>
  <c r="B641" i="13" s="1"/>
  <c r="B906" i="13" s="1"/>
  <c r="B1171" i="13" s="1"/>
  <c r="B115" i="17"/>
  <c r="B380" i="17" s="1"/>
  <c r="B645" i="17" s="1"/>
  <c r="B910" i="17" s="1"/>
  <c r="B1175" i="17" s="1"/>
  <c r="B115" i="13"/>
  <c r="B380" i="13" s="1"/>
  <c r="B645" i="13" s="1"/>
  <c r="B910" i="13" s="1"/>
  <c r="B1175" i="13" s="1"/>
  <c r="B119" i="17"/>
  <c r="B384" i="17" s="1"/>
  <c r="B649" i="17" s="1"/>
  <c r="B914" i="17" s="1"/>
  <c r="B1179" i="17" s="1"/>
  <c r="B119" i="13"/>
  <c r="B384" i="13" s="1"/>
  <c r="B649" i="13" s="1"/>
  <c r="B914" i="13" s="1"/>
  <c r="B1179" i="13" s="1"/>
  <c r="B123" i="17"/>
  <c r="B388" i="17" s="1"/>
  <c r="B653" i="17" s="1"/>
  <c r="B918" i="17" s="1"/>
  <c r="B1183" i="17" s="1"/>
  <c r="B123" i="13"/>
  <c r="B388" i="13" s="1"/>
  <c r="B653" i="13" s="1"/>
  <c r="B918" i="13" s="1"/>
  <c r="B1183" i="13" s="1"/>
  <c r="B127" i="17"/>
  <c r="B392" i="17" s="1"/>
  <c r="B657" i="17" s="1"/>
  <c r="B922" i="17" s="1"/>
  <c r="B1187" i="17" s="1"/>
  <c r="B127" i="13"/>
  <c r="B392" i="13" s="1"/>
  <c r="B657" i="13" s="1"/>
  <c r="B922" i="13" s="1"/>
  <c r="B1187" i="13" s="1"/>
  <c r="B131" i="17"/>
  <c r="B396" i="17" s="1"/>
  <c r="B661" i="17" s="1"/>
  <c r="B926" i="17" s="1"/>
  <c r="B1191" i="17" s="1"/>
  <c r="B131" i="13"/>
  <c r="B396" i="13" s="1"/>
  <c r="B661" i="13" s="1"/>
  <c r="B926" i="13" s="1"/>
  <c r="B1191" i="13" s="1"/>
  <c r="B135" i="17"/>
  <c r="B400" i="17" s="1"/>
  <c r="B665" i="17" s="1"/>
  <c r="B930" i="17" s="1"/>
  <c r="B1195" i="17" s="1"/>
  <c r="B135" i="13"/>
  <c r="B400" i="13" s="1"/>
  <c r="B665" i="13" s="1"/>
  <c r="B930" i="13" s="1"/>
  <c r="B1195" i="13" s="1"/>
  <c r="B139" i="17"/>
  <c r="B404" i="17" s="1"/>
  <c r="B669" i="17" s="1"/>
  <c r="B934" i="17" s="1"/>
  <c r="B1199" i="17" s="1"/>
  <c r="B139" i="13"/>
  <c r="B404" i="13" s="1"/>
  <c r="B669" i="13" s="1"/>
  <c r="B934" i="13" s="1"/>
  <c r="B1199" i="13" s="1"/>
  <c r="B143" i="17"/>
  <c r="B408" i="17" s="1"/>
  <c r="B673" i="17" s="1"/>
  <c r="B938" i="17" s="1"/>
  <c r="B1203" i="17" s="1"/>
  <c r="B143" i="13"/>
  <c r="B408" i="13" s="1"/>
  <c r="B673" i="13" s="1"/>
  <c r="B938" i="13" s="1"/>
  <c r="B1203" i="13" s="1"/>
  <c r="B147" i="17"/>
  <c r="B412" i="17" s="1"/>
  <c r="B677" i="17" s="1"/>
  <c r="B942" i="17" s="1"/>
  <c r="B1207" i="17" s="1"/>
  <c r="B147" i="13"/>
  <c r="B412" i="13" s="1"/>
  <c r="B677" i="13" s="1"/>
  <c r="B942" i="13" s="1"/>
  <c r="B1207" i="13" s="1"/>
  <c r="B151" i="17"/>
  <c r="B416" i="17" s="1"/>
  <c r="B681" i="17" s="1"/>
  <c r="B946" i="17" s="1"/>
  <c r="B1211" i="17" s="1"/>
  <c r="B151" i="13"/>
  <c r="B416" i="13" s="1"/>
  <c r="B681" i="13" s="1"/>
  <c r="B946" i="13" s="1"/>
  <c r="B1211" i="13" s="1"/>
  <c r="B155" i="17"/>
  <c r="B420" i="17" s="1"/>
  <c r="B685" i="17" s="1"/>
  <c r="B950" i="17" s="1"/>
  <c r="B1215" i="17" s="1"/>
  <c r="B155" i="13"/>
  <c r="B420" i="13" s="1"/>
  <c r="B685" i="13" s="1"/>
  <c r="B950" i="13" s="1"/>
  <c r="B1215" i="13" s="1"/>
  <c r="B159" i="17"/>
  <c r="B424" i="17" s="1"/>
  <c r="B689" i="17" s="1"/>
  <c r="B954" i="17" s="1"/>
  <c r="B1219" i="17" s="1"/>
  <c r="B159" i="13"/>
  <c r="B424" i="13" s="1"/>
  <c r="B689" i="13" s="1"/>
  <c r="B954" i="13" s="1"/>
  <c r="B1219" i="13" s="1"/>
  <c r="B163" i="17"/>
  <c r="B428" i="17" s="1"/>
  <c r="B693" i="17" s="1"/>
  <c r="B958" i="17" s="1"/>
  <c r="B1223" i="17" s="1"/>
  <c r="B163" i="13"/>
  <c r="B428" i="13" s="1"/>
  <c r="B693" i="13" s="1"/>
  <c r="B958" i="13" s="1"/>
  <c r="B1223" i="13" s="1"/>
  <c r="B167" i="17"/>
  <c r="B432" i="17" s="1"/>
  <c r="B697" i="17" s="1"/>
  <c r="B962" i="17" s="1"/>
  <c r="B1227" i="17" s="1"/>
  <c r="B167" i="13"/>
  <c r="B432" i="13" s="1"/>
  <c r="B697" i="13" s="1"/>
  <c r="B962" i="13" s="1"/>
  <c r="B1227" i="13" s="1"/>
  <c r="B171" i="17"/>
  <c r="B436" i="17" s="1"/>
  <c r="B701" i="17" s="1"/>
  <c r="B966" i="17" s="1"/>
  <c r="B1231" i="17" s="1"/>
  <c r="B171" i="13"/>
  <c r="B436" i="13" s="1"/>
  <c r="B701" i="13" s="1"/>
  <c r="B966" i="13" s="1"/>
  <c r="B1231" i="13" s="1"/>
  <c r="B175" i="17"/>
  <c r="B440" i="17" s="1"/>
  <c r="B705" i="17" s="1"/>
  <c r="B970" i="17" s="1"/>
  <c r="B1235" i="17" s="1"/>
  <c r="B175" i="13"/>
  <c r="B440" i="13" s="1"/>
  <c r="B705" i="13" s="1"/>
  <c r="B970" i="13" s="1"/>
  <c r="B1235" i="13" s="1"/>
  <c r="B179" i="17"/>
  <c r="B444" i="17" s="1"/>
  <c r="B709" i="17" s="1"/>
  <c r="B974" i="17" s="1"/>
  <c r="B1239" i="17" s="1"/>
  <c r="B179" i="13"/>
  <c r="B444" i="13" s="1"/>
  <c r="B709" i="13" s="1"/>
  <c r="B974" i="13" s="1"/>
  <c r="B1239" i="13" s="1"/>
  <c r="B183" i="17"/>
  <c r="B448" i="17" s="1"/>
  <c r="B713" i="17" s="1"/>
  <c r="B978" i="17" s="1"/>
  <c r="B1243" i="17" s="1"/>
  <c r="B183" i="13"/>
  <c r="B448" i="13" s="1"/>
  <c r="B713" i="13" s="1"/>
  <c r="B978" i="13" s="1"/>
  <c r="B1243" i="13" s="1"/>
  <c r="B187" i="17"/>
  <c r="B452" i="17" s="1"/>
  <c r="B717" i="17" s="1"/>
  <c r="B982" i="17" s="1"/>
  <c r="B1247" i="17" s="1"/>
  <c r="B187" i="13"/>
  <c r="B452" i="13" s="1"/>
  <c r="B717" i="13" s="1"/>
  <c r="B982" i="13" s="1"/>
  <c r="B1247" i="13" s="1"/>
  <c r="B191" i="17"/>
  <c r="B456" i="17" s="1"/>
  <c r="B721" i="17" s="1"/>
  <c r="B986" i="17" s="1"/>
  <c r="B1251" i="17" s="1"/>
  <c r="B191" i="13"/>
  <c r="B456" i="13" s="1"/>
  <c r="B721" i="13" s="1"/>
  <c r="B986" i="13" s="1"/>
  <c r="B1251" i="13" s="1"/>
  <c r="B195" i="17"/>
  <c r="B460" i="17" s="1"/>
  <c r="B725" i="17" s="1"/>
  <c r="B990" i="17" s="1"/>
  <c r="B1255" i="17" s="1"/>
  <c r="B195" i="13"/>
  <c r="B460" i="13" s="1"/>
  <c r="B725" i="13" s="1"/>
  <c r="B990" i="13" s="1"/>
  <c r="B1255" i="13" s="1"/>
  <c r="B199" i="17"/>
  <c r="B464" i="17" s="1"/>
  <c r="B729" i="17" s="1"/>
  <c r="B994" i="17" s="1"/>
  <c r="B1259" i="17" s="1"/>
  <c r="B199" i="13"/>
  <c r="B464" i="13" s="1"/>
  <c r="B729" i="13" s="1"/>
  <c r="B994" i="13" s="1"/>
  <c r="B1259" i="13" s="1"/>
  <c r="B203" i="17"/>
  <c r="B468" i="17" s="1"/>
  <c r="B733" i="17" s="1"/>
  <c r="B998" i="17" s="1"/>
  <c r="B1263" i="17" s="1"/>
  <c r="B203" i="13"/>
  <c r="B468" i="13" s="1"/>
  <c r="B733" i="13" s="1"/>
  <c r="B998" i="13" s="1"/>
  <c r="B1263" i="13" s="1"/>
  <c r="B207" i="17"/>
  <c r="B472" i="17" s="1"/>
  <c r="B737" i="17" s="1"/>
  <c r="B1002" i="17" s="1"/>
  <c r="B1267" i="17" s="1"/>
  <c r="B207" i="13"/>
  <c r="B472" i="13" s="1"/>
  <c r="B737" i="13" s="1"/>
  <c r="B1002" i="13" s="1"/>
  <c r="B1267" i="13" s="1"/>
  <c r="B211" i="17"/>
  <c r="B476" i="17" s="1"/>
  <c r="B741" i="17" s="1"/>
  <c r="B1006" i="17" s="1"/>
  <c r="B1271" i="17" s="1"/>
  <c r="B211" i="13"/>
  <c r="B476" i="13" s="1"/>
  <c r="B741" i="13" s="1"/>
  <c r="B1006" i="13" s="1"/>
  <c r="B1271" i="13" s="1"/>
  <c r="B215" i="17"/>
  <c r="B480" i="17" s="1"/>
  <c r="B745" i="17" s="1"/>
  <c r="B1010" i="17" s="1"/>
  <c r="B1275" i="17" s="1"/>
  <c r="B215" i="13"/>
  <c r="B480" i="13" s="1"/>
  <c r="B745" i="13" s="1"/>
  <c r="B1010" i="13" s="1"/>
  <c r="B1275" i="13" s="1"/>
  <c r="B219" i="17"/>
  <c r="B484" i="17" s="1"/>
  <c r="B749" i="17" s="1"/>
  <c r="B1014" i="17" s="1"/>
  <c r="B1279" i="17" s="1"/>
  <c r="B219" i="13"/>
  <c r="B484" i="13" s="1"/>
  <c r="B749" i="13" s="1"/>
  <c r="B1014" i="13" s="1"/>
  <c r="B1279" i="13" s="1"/>
  <c r="B223" i="17"/>
  <c r="B488" i="17" s="1"/>
  <c r="B753" i="17" s="1"/>
  <c r="B1018" i="17" s="1"/>
  <c r="B1283" i="17" s="1"/>
  <c r="B223" i="13"/>
  <c r="B488" i="13" s="1"/>
  <c r="B753" i="13" s="1"/>
  <c r="B1018" i="13" s="1"/>
  <c r="B1283" i="13" s="1"/>
  <c r="B227" i="17"/>
  <c r="B492" i="17" s="1"/>
  <c r="B757" i="17" s="1"/>
  <c r="B1022" i="17" s="1"/>
  <c r="B1287" i="17" s="1"/>
  <c r="B227" i="13"/>
  <c r="B492" i="13" s="1"/>
  <c r="B757" i="13" s="1"/>
  <c r="B1022" i="13" s="1"/>
  <c r="B1287" i="13" s="1"/>
  <c r="B231" i="17"/>
  <c r="B496" i="17" s="1"/>
  <c r="B761" i="17" s="1"/>
  <c r="B1026" i="17" s="1"/>
  <c r="B1291" i="17" s="1"/>
  <c r="B231" i="13"/>
  <c r="B496" i="13" s="1"/>
  <c r="B761" i="13" s="1"/>
  <c r="B1026" i="13" s="1"/>
  <c r="B1291" i="13" s="1"/>
  <c r="B235" i="17"/>
  <c r="B500" i="17" s="1"/>
  <c r="B765" i="17" s="1"/>
  <c r="B1030" i="17" s="1"/>
  <c r="B1295" i="17" s="1"/>
  <c r="B235" i="13"/>
  <c r="B500" i="13" s="1"/>
  <c r="B765" i="13" s="1"/>
  <c r="B1030" i="13" s="1"/>
  <c r="B1295" i="13" s="1"/>
  <c r="B239" i="17"/>
  <c r="B504" i="17" s="1"/>
  <c r="B769" i="17" s="1"/>
  <c r="B1034" i="17" s="1"/>
  <c r="B1299" i="17" s="1"/>
  <c r="B239" i="13"/>
  <c r="B504" i="13" s="1"/>
  <c r="B769" i="13" s="1"/>
  <c r="B1034" i="13" s="1"/>
  <c r="B1299" i="13" s="1"/>
  <c r="B243" i="17"/>
  <c r="B508" i="17" s="1"/>
  <c r="B773" i="17" s="1"/>
  <c r="B1038" i="17" s="1"/>
  <c r="B1303" i="17" s="1"/>
  <c r="B243" i="13"/>
  <c r="B508" i="13" s="1"/>
  <c r="B773" i="13" s="1"/>
  <c r="B1038" i="13" s="1"/>
  <c r="B1303" i="13" s="1"/>
  <c r="B247" i="17"/>
  <c r="B512" i="17" s="1"/>
  <c r="B777" i="17" s="1"/>
  <c r="B1042" i="17" s="1"/>
  <c r="B1307" i="17" s="1"/>
  <c r="B247" i="13"/>
  <c r="B512" i="13" s="1"/>
  <c r="B777" i="13" s="1"/>
  <c r="B1042" i="13" s="1"/>
  <c r="B1307" i="13" s="1"/>
  <c r="B251" i="17"/>
  <c r="B516" i="17" s="1"/>
  <c r="B781" i="17" s="1"/>
  <c r="B1046" i="17" s="1"/>
  <c r="B1311" i="17" s="1"/>
  <c r="B251" i="13"/>
  <c r="B516" i="13" s="1"/>
  <c r="B781" i="13" s="1"/>
  <c r="B1046" i="13" s="1"/>
  <c r="B1311" i="13" s="1"/>
  <c r="B255" i="17"/>
  <c r="B520" i="17" s="1"/>
  <c r="B785" i="17" s="1"/>
  <c r="B1050" i="17" s="1"/>
  <c r="B1315" i="17" s="1"/>
  <c r="B255" i="13"/>
  <c r="B520" i="13" s="1"/>
  <c r="B785" i="13" s="1"/>
  <c r="B1050" i="13" s="1"/>
  <c r="B1315" i="13" s="1"/>
  <c r="B18" i="17"/>
  <c r="B283" i="17" s="1"/>
  <c r="B548" i="17" s="1"/>
  <c r="B813" i="17" s="1"/>
  <c r="B1078" i="17" s="1"/>
  <c r="B18" i="13"/>
  <c r="B283" i="13" s="1"/>
  <c r="B548" i="13" s="1"/>
  <c r="B813" i="13" s="1"/>
  <c r="B1078" i="13" s="1"/>
  <c r="B30" i="17"/>
  <c r="B295" i="17" s="1"/>
  <c r="B560" i="17" s="1"/>
  <c r="B825" i="17" s="1"/>
  <c r="B1090" i="17" s="1"/>
  <c r="B30" i="13"/>
  <c r="B295" i="13" s="1"/>
  <c r="B560" i="13" s="1"/>
  <c r="B825" i="13" s="1"/>
  <c r="B1090" i="13" s="1"/>
  <c r="B42" i="17"/>
  <c r="B307" i="17" s="1"/>
  <c r="B572" i="17" s="1"/>
  <c r="B837" i="17" s="1"/>
  <c r="B1102" i="17" s="1"/>
  <c r="B42" i="13"/>
  <c r="B307" i="13" s="1"/>
  <c r="B572" i="13" s="1"/>
  <c r="B837" i="13" s="1"/>
  <c r="B1102" i="13" s="1"/>
  <c r="B54" i="17"/>
  <c r="B319" i="17" s="1"/>
  <c r="B584" i="17" s="1"/>
  <c r="B849" i="17" s="1"/>
  <c r="B1114" i="17" s="1"/>
  <c r="B54" i="13"/>
  <c r="B319" i="13" s="1"/>
  <c r="B584" i="13" s="1"/>
  <c r="B849" i="13" s="1"/>
  <c r="B1114" i="13" s="1"/>
  <c r="B66" i="17"/>
  <c r="B331" i="17" s="1"/>
  <c r="B596" i="17" s="1"/>
  <c r="B861" i="17" s="1"/>
  <c r="B1126" i="17" s="1"/>
  <c r="B66" i="13"/>
  <c r="B331" i="13" s="1"/>
  <c r="B596" i="13" s="1"/>
  <c r="B861" i="13" s="1"/>
  <c r="B1126" i="13" s="1"/>
  <c r="B78" i="17"/>
  <c r="B343" i="17" s="1"/>
  <c r="B608" i="17" s="1"/>
  <c r="B873" i="17" s="1"/>
  <c r="B1138" i="17" s="1"/>
  <c r="B78" i="13"/>
  <c r="B343" i="13" s="1"/>
  <c r="B608" i="13" s="1"/>
  <c r="B873" i="13" s="1"/>
  <c r="B1138" i="13" s="1"/>
  <c r="B90" i="17"/>
  <c r="B355" i="17" s="1"/>
  <c r="B620" i="17" s="1"/>
  <c r="B885" i="17" s="1"/>
  <c r="B1150" i="17" s="1"/>
  <c r="B90" i="13"/>
  <c r="B355" i="13" s="1"/>
  <c r="B620" i="13" s="1"/>
  <c r="B885" i="13" s="1"/>
  <c r="B1150" i="13" s="1"/>
  <c r="B102" i="17"/>
  <c r="B367" i="17" s="1"/>
  <c r="B632" i="17" s="1"/>
  <c r="B897" i="17" s="1"/>
  <c r="B1162" i="17" s="1"/>
  <c r="B102" i="13"/>
  <c r="B367" i="13" s="1"/>
  <c r="B632" i="13" s="1"/>
  <c r="B897" i="13" s="1"/>
  <c r="B1162" i="13" s="1"/>
  <c r="B114" i="17"/>
  <c r="B379" i="17" s="1"/>
  <c r="B644" i="17" s="1"/>
  <c r="B909" i="17" s="1"/>
  <c r="B1174" i="17" s="1"/>
  <c r="B114" i="13"/>
  <c r="B379" i="13" s="1"/>
  <c r="B644" i="13" s="1"/>
  <c r="B909" i="13" s="1"/>
  <c r="B1174" i="13" s="1"/>
  <c r="B126" i="17"/>
  <c r="B391" i="17" s="1"/>
  <c r="B656" i="17" s="1"/>
  <c r="B921" i="17" s="1"/>
  <c r="B1186" i="17" s="1"/>
  <c r="B126" i="13"/>
  <c r="B391" i="13" s="1"/>
  <c r="B656" i="13" s="1"/>
  <c r="B921" i="13" s="1"/>
  <c r="B1186" i="13" s="1"/>
  <c r="B142" i="17"/>
  <c r="B407" i="17" s="1"/>
  <c r="B672" i="17" s="1"/>
  <c r="B937" i="17" s="1"/>
  <c r="B1202" i="17" s="1"/>
  <c r="B142" i="13"/>
  <c r="B407" i="13" s="1"/>
  <c r="B672" i="13" s="1"/>
  <c r="B937" i="13" s="1"/>
  <c r="B1202" i="13" s="1"/>
  <c r="B154" i="17"/>
  <c r="B419" i="17" s="1"/>
  <c r="B684" i="17" s="1"/>
  <c r="B949" i="17" s="1"/>
  <c r="B1214" i="17" s="1"/>
  <c r="B154" i="13"/>
  <c r="B419" i="13" s="1"/>
  <c r="B684" i="13" s="1"/>
  <c r="B949" i="13" s="1"/>
  <c r="B1214" i="13" s="1"/>
  <c r="B170" i="17"/>
  <c r="B435" i="17" s="1"/>
  <c r="B700" i="17" s="1"/>
  <c r="B965" i="17" s="1"/>
  <c r="B1230" i="17" s="1"/>
  <c r="B170" i="13"/>
  <c r="B435" i="13" s="1"/>
  <c r="B700" i="13" s="1"/>
  <c r="B965" i="13" s="1"/>
  <c r="B1230" i="13" s="1"/>
  <c r="B182" i="17"/>
  <c r="B447" i="17" s="1"/>
  <c r="B712" i="17" s="1"/>
  <c r="B977" i="17" s="1"/>
  <c r="B1242" i="17" s="1"/>
  <c r="B182" i="13"/>
  <c r="B447" i="13" s="1"/>
  <c r="B712" i="13" s="1"/>
  <c r="B977" i="13" s="1"/>
  <c r="B1242" i="13" s="1"/>
  <c r="B194" i="17"/>
  <c r="B459" i="17" s="1"/>
  <c r="B724" i="17" s="1"/>
  <c r="B989" i="17" s="1"/>
  <c r="B1254" i="17" s="1"/>
  <c r="B194" i="13"/>
  <c r="B459" i="13" s="1"/>
  <c r="B724" i="13" s="1"/>
  <c r="B989" i="13" s="1"/>
  <c r="B1254" i="13" s="1"/>
  <c r="B206" i="17"/>
  <c r="B471" i="17" s="1"/>
  <c r="B736" i="17" s="1"/>
  <c r="B1001" i="17" s="1"/>
  <c r="B1266" i="17" s="1"/>
  <c r="B206" i="13"/>
  <c r="B471" i="13" s="1"/>
  <c r="B736" i="13" s="1"/>
  <c r="B1001" i="13" s="1"/>
  <c r="B1266" i="13" s="1"/>
  <c r="B218" i="17"/>
  <c r="B483" i="17" s="1"/>
  <c r="B748" i="17" s="1"/>
  <c r="B1013" i="17" s="1"/>
  <c r="B1278" i="17" s="1"/>
  <c r="B218" i="13"/>
  <c r="B483" i="13" s="1"/>
  <c r="B748" i="13" s="1"/>
  <c r="B1013" i="13" s="1"/>
  <c r="B1278" i="13" s="1"/>
  <c r="B230" i="17"/>
  <c r="B495" i="17" s="1"/>
  <c r="B760" i="17" s="1"/>
  <c r="B1025" i="17" s="1"/>
  <c r="B1290" i="17" s="1"/>
  <c r="B230" i="13"/>
  <c r="B495" i="13" s="1"/>
  <c r="B760" i="13" s="1"/>
  <c r="B1025" i="13" s="1"/>
  <c r="B1290" i="13" s="1"/>
  <c r="B246" i="17"/>
  <c r="B511" i="17" s="1"/>
  <c r="B776" i="17" s="1"/>
  <c r="B1041" i="17" s="1"/>
  <c r="B1306" i="17" s="1"/>
  <c r="B246" i="13"/>
  <c r="B511" i="13" s="1"/>
  <c r="B776" i="13" s="1"/>
  <c r="B1041" i="13" s="1"/>
  <c r="B1306" i="13" s="1"/>
  <c r="B12" i="17"/>
  <c r="B277" i="17" s="1"/>
  <c r="B542" i="17" s="1"/>
  <c r="B807" i="17" s="1"/>
  <c r="B1072" i="17" s="1"/>
  <c r="B12" i="15"/>
  <c r="B23" i="15" s="1"/>
  <c r="B34" i="15" s="1"/>
  <c r="B12" i="16"/>
  <c r="B23" i="16" s="1"/>
  <c r="B34" i="16" s="1"/>
  <c r="B12" i="13"/>
  <c r="B277" i="13" s="1"/>
  <c r="B542" i="13" s="1"/>
  <c r="B807" i="13" s="1"/>
  <c r="B1072" i="13" s="1"/>
  <c r="B16" i="17"/>
  <c r="B281" i="17" s="1"/>
  <c r="B546" i="17" s="1"/>
  <c r="B811" i="17" s="1"/>
  <c r="B1076" i="17" s="1"/>
  <c r="B16" i="13"/>
  <c r="B281" i="13" s="1"/>
  <c r="B546" i="13" s="1"/>
  <c r="B811" i="13" s="1"/>
  <c r="B1076" i="13" s="1"/>
  <c r="B20" i="17"/>
  <c r="B285" i="17" s="1"/>
  <c r="B550" i="17" s="1"/>
  <c r="B815" i="17" s="1"/>
  <c r="B1080" i="17" s="1"/>
  <c r="B20" i="13"/>
  <c r="B285" i="13" s="1"/>
  <c r="B550" i="13" s="1"/>
  <c r="B815" i="13" s="1"/>
  <c r="B1080" i="13" s="1"/>
  <c r="B24" i="17"/>
  <c r="B289" i="17" s="1"/>
  <c r="B554" i="17" s="1"/>
  <c r="B819" i="17" s="1"/>
  <c r="B1084" i="17" s="1"/>
  <c r="B24" i="13"/>
  <c r="B289" i="13" s="1"/>
  <c r="B554" i="13" s="1"/>
  <c r="B819" i="13" s="1"/>
  <c r="B1084" i="13" s="1"/>
  <c r="B28" i="17"/>
  <c r="B293" i="17" s="1"/>
  <c r="B558" i="17" s="1"/>
  <c r="B823" i="17" s="1"/>
  <c r="B1088" i="17" s="1"/>
  <c r="B28" i="13"/>
  <c r="B293" i="13" s="1"/>
  <c r="B558" i="13" s="1"/>
  <c r="B823" i="13" s="1"/>
  <c r="B1088" i="13" s="1"/>
  <c r="B32" i="17"/>
  <c r="B297" i="17" s="1"/>
  <c r="B562" i="17" s="1"/>
  <c r="B827" i="17" s="1"/>
  <c r="B1092" i="17" s="1"/>
  <c r="B32" i="13"/>
  <c r="B297" i="13" s="1"/>
  <c r="B562" i="13" s="1"/>
  <c r="B827" i="13" s="1"/>
  <c r="B1092" i="13" s="1"/>
  <c r="B36" i="17"/>
  <c r="B301" i="17" s="1"/>
  <c r="B566" i="17" s="1"/>
  <c r="B831" i="17" s="1"/>
  <c r="B1096" i="17" s="1"/>
  <c r="B36" i="13"/>
  <c r="B301" i="13" s="1"/>
  <c r="B566" i="13" s="1"/>
  <c r="B831" i="13" s="1"/>
  <c r="B1096" i="13" s="1"/>
  <c r="B40" i="17"/>
  <c r="B305" i="17" s="1"/>
  <c r="B570" i="17" s="1"/>
  <c r="B835" i="17" s="1"/>
  <c r="B1100" i="17" s="1"/>
  <c r="B40" i="13"/>
  <c r="B305" i="13" s="1"/>
  <c r="B570" i="13" s="1"/>
  <c r="B835" i="13" s="1"/>
  <c r="B1100" i="13" s="1"/>
  <c r="B44" i="17"/>
  <c r="B309" i="17" s="1"/>
  <c r="B574" i="17" s="1"/>
  <c r="B839" i="17" s="1"/>
  <c r="B1104" i="17" s="1"/>
  <c r="B44" i="13"/>
  <c r="B309" i="13" s="1"/>
  <c r="B574" i="13" s="1"/>
  <c r="B839" i="13" s="1"/>
  <c r="B1104" i="13" s="1"/>
  <c r="B48" i="17"/>
  <c r="B313" i="17" s="1"/>
  <c r="B578" i="17" s="1"/>
  <c r="B843" i="17" s="1"/>
  <c r="B1108" i="17" s="1"/>
  <c r="B48" i="13"/>
  <c r="B313" i="13" s="1"/>
  <c r="B578" i="13" s="1"/>
  <c r="B843" i="13" s="1"/>
  <c r="B1108" i="13" s="1"/>
  <c r="B52" i="17"/>
  <c r="B317" i="17" s="1"/>
  <c r="B582" i="17" s="1"/>
  <c r="B847" i="17" s="1"/>
  <c r="B1112" i="17" s="1"/>
  <c r="B52" i="13"/>
  <c r="B317" i="13" s="1"/>
  <c r="B582" i="13" s="1"/>
  <c r="B847" i="13" s="1"/>
  <c r="B1112" i="13" s="1"/>
  <c r="B56" i="17"/>
  <c r="B321" i="17" s="1"/>
  <c r="B586" i="17" s="1"/>
  <c r="B851" i="17" s="1"/>
  <c r="B1116" i="17" s="1"/>
  <c r="B56" i="13"/>
  <c r="B321" i="13" s="1"/>
  <c r="B586" i="13" s="1"/>
  <c r="B851" i="13" s="1"/>
  <c r="B1116" i="13" s="1"/>
  <c r="B60" i="17"/>
  <c r="B325" i="17" s="1"/>
  <c r="B590" i="17" s="1"/>
  <c r="B855" i="17" s="1"/>
  <c r="B1120" i="17" s="1"/>
  <c r="B60" i="13"/>
  <c r="B325" i="13" s="1"/>
  <c r="B590" i="13" s="1"/>
  <c r="B855" i="13" s="1"/>
  <c r="B1120" i="13" s="1"/>
  <c r="B64" i="17"/>
  <c r="B329" i="17" s="1"/>
  <c r="B594" i="17" s="1"/>
  <c r="B859" i="17" s="1"/>
  <c r="B1124" i="17" s="1"/>
  <c r="B64" i="13"/>
  <c r="B329" i="13" s="1"/>
  <c r="B594" i="13" s="1"/>
  <c r="B859" i="13" s="1"/>
  <c r="B1124" i="13" s="1"/>
  <c r="B68" i="17"/>
  <c r="B333" i="17" s="1"/>
  <c r="B598" i="17" s="1"/>
  <c r="B863" i="17" s="1"/>
  <c r="B1128" i="17" s="1"/>
  <c r="B68" i="13"/>
  <c r="B333" i="13" s="1"/>
  <c r="B598" i="13" s="1"/>
  <c r="B863" i="13" s="1"/>
  <c r="B1128" i="13" s="1"/>
  <c r="B72" i="17"/>
  <c r="B337" i="17" s="1"/>
  <c r="B602" i="17" s="1"/>
  <c r="B867" i="17" s="1"/>
  <c r="B1132" i="17" s="1"/>
  <c r="B72" i="13"/>
  <c r="B337" i="13" s="1"/>
  <c r="B602" i="13" s="1"/>
  <c r="B867" i="13" s="1"/>
  <c r="B1132" i="13" s="1"/>
  <c r="B76" i="17"/>
  <c r="B341" i="17" s="1"/>
  <c r="B606" i="17" s="1"/>
  <c r="B871" i="17" s="1"/>
  <c r="B1136" i="17" s="1"/>
  <c r="B76" i="13"/>
  <c r="B341" i="13" s="1"/>
  <c r="B606" i="13" s="1"/>
  <c r="B871" i="13" s="1"/>
  <c r="B1136" i="13" s="1"/>
  <c r="B80" i="17"/>
  <c r="B345" i="17" s="1"/>
  <c r="B610" i="17" s="1"/>
  <c r="B875" i="17" s="1"/>
  <c r="B1140" i="17" s="1"/>
  <c r="B80" i="13"/>
  <c r="B345" i="13" s="1"/>
  <c r="B610" i="13" s="1"/>
  <c r="B875" i="13" s="1"/>
  <c r="B1140" i="13" s="1"/>
  <c r="B84" i="17"/>
  <c r="B349" i="17" s="1"/>
  <c r="B614" i="17" s="1"/>
  <c r="B879" i="17" s="1"/>
  <c r="B1144" i="17" s="1"/>
  <c r="B84" i="13"/>
  <c r="B349" i="13" s="1"/>
  <c r="B614" i="13" s="1"/>
  <c r="B879" i="13" s="1"/>
  <c r="B1144" i="13" s="1"/>
  <c r="B88" i="17"/>
  <c r="B353" i="17" s="1"/>
  <c r="B618" i="17" s="1"/>
  <c r="B883" i="17" s="1"/>
  <c r="B1148" i="17" s="1"/>
  <c r="B88" i="13"/>
  <c r="B353" i="13" s="1"/>
  <c r="B618" i="13" s="1"/>
  <c r="B883" i="13" s="1"/>
  <c r="B1148" i="13" s="1"/>
  <c r="B92" i="17"/>
  <c r="B357" i="17" s="1"/>
  <c r="B622" i="17" s="1"/>
  <c r="B887" i="17" s="1"/>
  <c r="B1152" i="17" s="1"/>
  <c r="B92" i="13"/>
  <c r="B357" i="13" s="1"/>
  <c r="B622" i="13" s="1"/>
  <c r="B887" i="13" s="1"/>
  <c r="B1152" i="13" s="1"/>
  <c r="B96" i="17"/>
  <c r="B361" i="17" s="1"/>
  <c r="B626" i="17" s="1"/>
  <c r="B891" i="17" s="1"/>
  <c r="B1156" i="17" s="1"/>
  <c r="B96" i="13"/>
  <c r="B361" i="13" s="1"/>
  <c r="B626" i="13" s="1"/>
  <c r="B891" i="13" s="1"/>
  <c r="B1156" i="13" s="1"/>
  <c r="B100" i="17"/>
  <c r="B365" i="17" s="1"/>
  <c r="B630" i="17" s="1"/>
  <c r="B895" i="17" s="1"/>
  <c r="B1160" i="17" s="1"/>
  <c r="B100" i="13"/>
  <c r="B365" i="13" s="1"/>
  <c r="B630" i="13" s="1"/>
  <c r="B895" i="13" s="1"/>
  <c r="B1160" i="13" s="1"/>
  <c r="B104" i="17"/>
  <c r="B369" i="17" s="1"/>
  <c r="B634" i="17" s="1"/>
  <c r="B899" i="17" s="1"/>
  <c r="B1164" i="17" s="1"/>
  <c r="B104" i="13"/>
  <c r="B369" i="13" s="1"/>
  <c r="B634" i="13" s="1"/>
  <c r="B899" i="13" s="1"/>
  <c r="B1164" i="13" s="1"/>
  <c r="B108" i="17"/>
  <c r="B373" i="17" s="1"/>
  <c r="B638" i="17" s="1"/>
  <c r="B903" i="17" s="1"/>
  <c r="B1168" i="17" s="1"/>
  <c r="B108" i="13"/>
  <c r="B373" i="13" s="1"/>
  <c r="B638" i="13" s="1"/>
  <c r="B903" i="13" s="1"/>
  <c r="B1168" i="13" s="1"/>
  <c r="B112" i="17"/>
  <c r="B377" i="17" s="1"/>
  <c r="B642" i="17" s="1"/>
  <c r="B907" i="17" s="1"/>
  <c r="B1172" i="17" s="1"/>
  <c r="B112" i="13"/>
  <c r="B377" i="13" s="1"/>
  <c r="B642" i="13" s="1"/>
  <c r="B907" i="13" s="1"/>
  <c r="B1172" i="13" s="1"/>
  <c r="B116" i="17"/>
  <c r="B381" i="17" s="1"/>
  <c r="B646" i="17" s="1"/>
  <c r="B911" i="17" s="1"/>
  <c r="B1176" i="17" s="1"/>
  <c r="B116" i="13"/>
  <c r="B381" i="13" s="1"/>
  <c r="B646" i="13" s="1"/>
  <c r="B911" i="13" s="1"/>
  <c r="B1176" i="13" s="1"/>
  <c r="B120" i="17"/>
  <c r="B385" i="17" s="1"/>
  <c r="B650" i="17" s="1"/>
  <c r="B915" i="17" s="1"/>
  <c r="B1180" i="17" s="1"/>
  <c r="B120" i="13"/>
  <c r="B385" i="13" s="1"/>
  <c r="B650" i="13" s="1"/>
  <c r="B915" i="13" s="1"/>
  <c r="B1180" i="13" s="1"/>
  <c r="B124" i="17"/>
  <c r="B389" i="17" s="1"/>
  <c r="B654" i="17" s="1"/>
  <c r="B919" i="17" s="1"/>
  <c r="B1184" i="17" s="1"/>
  <c r="B124" i="13"/>
  <c r="B389" i="13" s="1"/>
  <c r="B654" i="13" s="1"/>
  <c r="B919" i="13" s="1"/>
  <c r="B1184" i="13" s="1"/>
  <c r="B128" i="17"/>
  <c r="B393" i="17" s="1"/>
  <c r="B658" i="17" s="1"/>
  <c r="B923" i="17" s="1"/>
  <c r="B1188" i="17" s="1"/>
  <c r="B128" i="13"/>
  <c r="B393" i="13" s="1"/>
  <c r="B658" i="13" s="1"/>
  <c r="B923" i="13" s="1"/>
  <c r="B1188" i="13" s="1"/>
  <c r="B132" i="17"/>
  <c r="B397" i="17" s="1"/>
  <c r="B662" i="17" s="1"/>
  <c r="B927" i="17" s="1"/>
  <c r="B1192" i="17" s="1"/>
  <c r="B132" i="13"/>
  <c r="B397" i="13" s="1"/>
  <c r="B662" i="13" s="1"/>
  <c r="B927" i="13" s="1"/>
  <c r="B1192" i="13" s="1"/>
  <c r="B136" i="17"/>
  <c r="B401" i="17" s="1"/>
  <c r="B666" i="17" s="1"/>
  <c r="B931" i="17" s="1"/>
  <c r="B1196" i="17" s="1"/>
  <c r="B136" i="13"/>
  <c r="B401" i="13" s="1"/>
  <c r="B666" i="13" s="1"/>
  <c r="B931" i="13" s="1"/>
  <c r="B1196" i="13" s="1"/>
  <c r="B140" i="17"/>
  <c r="B405" i="17" s="1"/>
  <c r="B670" i="17" s="1"/>
  <c r="B935" i="17" s="1"/>
  <c r="B1200" i="17" s="1"/>
  <c r="B140" i="13"/>
  <c r="B405" i="13" s="1"/>
  <c r="B670" i="13" s="1"/>
  <c r="B935" i="13" s="1"/>
  <c r="B1200" i="13" s="1"/>
  <c r="B144" i="17"/>
  <c r="B409" i="17" s="1"/>
  <c r="B674" i="17" s="1"/>
  <c r="B939" i="17" s="1"/>
  <c r="B1204" i="17" s="1"/>
  <c r="B144" i="13"/>
  <c r="B409" i="13" s="1"/>
  <c r="B674" i="13" s="1"/>
  <c r="B939" i="13" s="1"/>
  <c r="B1204" i="13" s="1"/>
  <c r="B148" i="17"/>
  <c r="B413" i="17" s="1"/>
  <c r="B678" i="17" s="1"/>
  <c r="B943" i="17" s="1"/>
  <c r="B1208" i="17" s="1"/>
  <c r="B148" i="13"/>
  <c r="B413" i="13" s="1"/>
  <c r="B678" i="13" s="1"/>
  <c r="B943" i="13" s="1"/>
  <c r="B1208" i="13" s="1"/>
  <c r="B152" i="17"/>
  <c r="B417" i="17" s="1"/>
  <c r="B682" i="17" s="1"/>
  <c r="B947" i="17" s="1"/>
  <c r="B1212" i="17" s="1"/>
  <c r="B152" i="13"/>
  <c r="B417" i="13" s="1"/>
  <c r="B682" i="13" s="1"/>
  <c r="B947" i="13" s="1"/>
  <c r="B1212" i="13" s="1"/>
  <c r="B156" i="17"/>
  <c r="B421" i="17" s="1"/>
  <c r="B686" i="17" s="1"/>
  <c r="B951" i="17" s="1"/>
  <c r="B1216" i="17" s="1"/>
  <c r="B156" i="13"/>
  <c r="B421" i="13" s="1"/>
  <c r="B686" i="13" s="1"/>
  <c r="B951" i="13" s="1"/>
  <c r="B1216" i="13" s="1"/>
  <c r="B160" i="17"/>
  <c r="B425" i="17" s="1"/>
  <c r="B690" i="17" s="1"/>
  <c r="B955" i="17" s="1"/>
  <c r="B1220" i="17" s="1"/>
  <c r="B160" i="13"/>
  <c r="B425" i="13" s="1"/>
  <c r="B690" i="13" s="1"/>
  <c r="B955" i="13" s="1"/>
  <c r="B1220" i="13" s="1"/>
  <c r="B164" i="17"/>
  <c r="B429" i="17" s="1"/>
  <c r="B694" i="17" s="1"/>
  <c r="B959" i="17" s="1"/>
  <c r="B1224" i="17" s="1"/>
  <c r="B164" i="13"/>
  <c r="B429" i="13" s="1"/>
  <c r="B694" i="13" s="1"/>
  <c r="B959" i="13" s="1"/>
  <c r="B1224" i="13" s="1"/>
  <c r="B168" i="17"/>
  <c r="B433" i="17" s="1"/>
  <c r="B698" i="17" s="1"/>
  <c r="B963" i="17" s="1"/>
  <c r="B1228" i="17" s="1"/>
  <c r="B168" i="13"/>
  <c r="B433" i="13" s="1"/>
  <c r="B698" i="13" s="1"/>
  <c r="B963" i="13" s="1"/>
  <c r="B1228" i="13" s="1"/>
  <c r="B172" i="17"/>
  <c r="B437" i="17" s="1"/>
  <c r="B702" i="17" s="1"/>
  <c r="B967" i="17" s="1"/>
  <c r="B1232" i="17" s="1"/>
  <c r="B172" i="13"/>
  <c r="B437" i="13" s="1"/>
  <c r="B702" i="13" s="1"/>
  <c r="B967" i="13" s="1"/>
  <c r="B1232" i="13" s="1"/>
  <c r="B176" i="17"/>
  <c r="B441" i="17" s="1"/>
  <c r="B706" i="17" s="1"/>
  <c r="B971" i="17" s="1"/>
  <c r="B1236" i="17" s="1"/>
  <c r="B176" i="13"/>
  <c r="B441" i="13" s="1"/>
  <c r="B706" i="13" s="1"/>
  <c r="B971" i="13" s="1"/>
  <c r="B1236" i="13" s="1"/>
  <c r="B180" i="17"/>
  <c r="B445" i="17" s="1"/>
  <c r="B710" i="17" s="1"/>
  <c r="B975" i="17" s="1"/>
  <c r="B1240" i="17" s="1"/>
  <c r="B180" i="13"/>
  <c r="B445" i="13" s="1"/>
  <c r="B710" i="13" s="1"/>
  <c r="B975" i="13" s="1"/>
  <c r="B1240" i="13" s="1"/>
  <c r="B184" i="17"/>
  <c r="B449" i="17" s="1"/>
  <c r="B714" i="17" s="1"/>
  <c r="B979" i="17" s="1"/>
  <c r="B1244" i="17" s="1"/>
  <c r="B184" i="13"/>
  <c r="B449" i="13" s="1"/>
  <c r="B714" i="13" s="1"/>
  <c r="B979" i="13" s="1"/>
  <c r="B1244" i="13" s="1"/>
  <c r="B188" i="17"/>
  <c r="B453" i="17" s="1"/>
  <c r="B718" i="17" s="1"/>
  <c r="B983" i="17" s="1"/>
  <c r="B1248" i="17" s="1"/>
  <c r="B188" i="13"/>
  <c r="B453" i="13" s="1"/>
  <c r="B718" i="13" s="1"/>
  <c r="B983" i="13" s="1"/>
  <c r="B1248" i="13" s="1"/>
  <c r="B192" i="17"/>
  <c r="B457" i="17" s="1"/>
  <c r="B722" i="17" s="1"/>
  <c r="B987" i="17" s="1"/>
  <c r="B1252" i="17" s="1"/>
  <c r="B192" i="13"/>
  <c r="B457" i="13" s="1"/>
  <c r="B722" i="13" s="1"/>
  <c r="B987" i="13" s="1"/>
  <c r="B1252" i="13" s="1"/>
  <c r="B196" i="17"/>
  <c r="B461" i="17" s="1"/>
  <c r="B726" i="17" s="1"/>
  <c r="B991" i="17" s="1"/>
  <c r="B1256" i="17" s="1"/>
  <c r="B196" i="13"/>
  <c r="B461" i="13" s="1"/>
  <c r="B726" i="13" s="1"/>
  <c r="B991" i="13" s="1"/>
  <c r="B1256" i="13" s="1"/>
  <c r="B200" i="17"/>
  <c r="B465" i="17" s="1"/>
  <c r="B730" i="17" s="1"/>
  <c r="B995" i="17" s="1"/>
  <c r="B1260" i="17" s="1"/>
  <c r="B200" i="13"/>
  <c r="B465" i="13" s="1"/>
  <c r="B730" i="13" s="1"/>
  <c r="B995" i="13" s="1"/>
  <c r="B1260" i="13" s="1"/>
  <c r="B204" i="17"/>
  <c r="B469" i="17" s="1"/>
  <c r="B734" i="17" s="1"/>
  <c r="B999" i="17" s="1"/>
  <c r="B1264" i="17" s="1"/>
  <c r="B204" i="13"/>
  <c r="B469" i="13" s="1"/>
  <c r="B734" i="13" s="1"/>
  <c r="B999" i="13" s="1"/>
  <c r="B1264" i="13" s="1"/>
  <c r="B208" i="17"/>
  <c r="B473" i="17" s="1"/>
  <c r="B738" i="17" s="1"/>
  <c r="B1003" i="17" s="1"/>
  <c r="B1268" i="17" s="1"/>
  <c r="B208" i="13"/>
  <c r="B473" i="13" s="1"/>
  <c r="B738" i="13" s="1"/>
  <c r="B1003" i="13" s="1"/>
  <c r="B1268" i="13" s="1"/>
  <c r="B212" i="17"/>
  <c r="B477" i="17" s="1"/>
  <c r="B742" i="17" s="1"/>
  <c r="B1007" i="17" s="1"/>
  <c r="B1272" i="17" s="1"/>
  <c r="B212" i="13"/>
  <c r="B477" i="13" s="1"/>
  <c r="B742" i="13" s="1"/>
  <c r="B1007" i="13" s="1"/>
  <c r="B1272" i="13" s="1"/>
  <c r="B216" i="17"/>
  <c r="B481" i="17" s="1"/>
  <c r="B746" i="17" s="1"/>
  <c r="B1011" i="17" s="1"/>
  <c r="B1276" i="17" s="1"/>
  <c r="B216" i="13"/>
  <c r="B481" i="13" s="1"/>
  <c r="B746" i="13" s="1"/>
  <c r="B1011" i="13" s="1"/>
  <c r="B1276" i="13" s="1"/>
  <c r="B220" i="17"/>
  <c r="B485" i="17" s="1"/>
  <c r="B750" i="17" s="1"/>
  <c r="B1015" i="17" s="1"/>
  <c r="B1280" i="17" s="1"/>
  <c r="B220" i="13"/>
  <c r="B485" i="13" s="1"/>
  <c r="B750" i="13" s="1"/>
  <c r="B1015" i="13" s="1"/>
  <c r="B1280" i="13" s="1"/>
  <c r="B224" i="17"/>
  <c r="B489" i="17" s="1"/>
  <c r="B754" i="17" s="1"/>
  <c r="B1019" i="17" s="1"/>
  <c r="B1284" i="17" s="1"/>
  <c r="B224" i="13"/>
  <c r="B489" i="13" s="1"/>
  <c r="B754" i="13" s="1"/>
  <c r="B1019" i="13" s="1"/>
  <c r="B1284" i="13" s="1"/>
  <c r="B228" i="17"/>
  <c r="B493" i="17" s="1"/>
  <c r="B758" i="17" s="1"/>
  <c r="B1023" i="17" s="1"/>
  <c r="B1288" i="17" s="1"/>
  <c r="B228" i="13"/>
  <c r="B493" i="13" s="1"/>
  <c r="B758" i="13" s="1"/>
  <c r="B1023" i="13" s="1"/>
  <c r="B1288" i="13" s="1"/>
  <c r="B232" i="17"/>
  <c r="B497" i="17" s="1"/>
  <c r="B762" i="17" s="1"/>
  <c r="B1027" i="17" s="1"/>
  <c r="B1292" i="17" s="1"/>
  <c r="B232" i="13"/>
  <c r="B497" i="13" s="1"/>
  <c r="B762" i="13" s="1"/>
  <c r="B1027" i="13" s="1"/>
  <c r="B1292" i="13" s="1"/>
  <c r="B236" i="17"/>
  <c r="B501" i="17" s="1"/>
  <c r="B766" i="17" s="1"/>
  <c r="B1031" i="17" s="1"/>
  <c r="B1296" i="17" s="1"/>
  <c r="B236" i="13"/>
  <c r="B501" i="13" s="1"/>
  <c r="B766" i="13" s="1"/>
  <c r="B1031" i="13" s="1"/>
  <c r="B1296" i="13" s="1"/>
  <c r="B240" i="17"/>
  <c r="B505" i="17" s="1"/>
  <c r="B770" i="17" s="1"/>
  <c r="B1035" i="17" s="1"/>
  <c r="B1300" i="17" s="1"/>
  <c r="B240" i="13"/>
  <c r="B505" i="13" s="1"/>
  <c r="B770" i="13" s="1"/>
  <c r="B1035" i="13" s="1"/>
  <c r="B1300" i="13" s="1"/>
  <c r="B244" i="17"/>
  <c r="B509" i="17" s="1"/>
  <c r="B774" i="17" s="1"/>
  <c r="B1039" i="17" s="1"/>
  <c r="B1304" i="17" s="1"/>
  <c r="B244" i="13"/>
  <c r="B509" i="13" s="1"/>
  <c r="B774" i="13" s="1"/>
  <c r="B1039" i="13" s="1"/>
  <c r="B1304" i="13" s="1"/>
  <c r="B248" i="17"/>
  <c r="B513" i="17" s="1"/>
  <c r="B778" i="17" s="1"/>
  <c r="B1043" i="17" s="1"/>
  <c r="B1308" i="17" s="1"/>
  <c r="B248" i="13"/>
  <c r="B513" i="13" s="1"/>
  <c r="B778" i="13" s="1"/>
  <c r="B1043" i="13" s="1"/>
  <c r="B1308" i="13" s="1"/>
  <c r="B252" i="17"/>
  <c r="B517" i="17" s="1"/>
  <c r="B782" i="17" s="1"/>
  <c r="B1047" i="17" s="1"/>
  <c r="B1312" i="17" s="1"/>
  <c r="B252" i="13"/>
  <c r="B517" i="13" s="1"/>
  <c r="B782" i="13" s="1"/>
  <c r="B1047" i="13" s="1"/>
  <c r="B1312" i="13" s="1"/>
  <c r="B256" i="17"/>
  <c r="B521" i="17" s="1"/>
  <c r="B786" i="17" s="1"/>
  <c r="B1051" i="17" s="1"/>
  <c r="B1316" i="17" s="1"/>
  <c r="B256" i="13"/>
  <c r="B521" i="13" s="1"/>
  <c r="B786" i="13" s="1"/>
  <c r="B1051" i="13" s="1"/>
  <c r="B1316" i="13" s="1"/>
  <c r="B14" i="17"/>
  <c r="B279" i="17" s="1"/>
  <c r="B544" i="17" s="1"/>
  <c r="B809" i="17" s="1"/>
  <c r="B1074" i="17" s="1"/>
  <c r="B14" i="13"/>
  <c r="B279" i="13" s="1"/>
  <c r="B544" i="13" s="1"/>
  <c r="B809" i="13" s="1"/>
  <c r="B1074" i="13" s="1"/>
  <c r="B26" i="17"/>
  <c r="B291" i="17" s="1"/>
  <c r="B556" i="17" s="1"/>
  <c r="B821" i="17" s="1"/>
  <c r="B1086" i="17" s="1"/>
  <c r="B26" i="13"/>
  <c r="B291" i="13" s="1"/>
  <c r="B556" i="13" s="1"/>
  <c r="B821" i="13" s="1"/>
  <c r="B1086" i="13" s="1"/>
  <c r="B38" i="17"/>
  <c r="B303" i="17" s="1"/>
  <c r="B568" i="17" s="1"/>
  <c r="B833" i="17" s="1"/>
  <c r="B1098" i="17" s="1"/>
  <c r="B38" i="13"/>
  <c r="B303" i="13" s="1"/>
  <c r="B568" i="13" s="1"/>
  <c r="B833" i="13" s="1"/>
  <c r="B1098" i="13" s="1"/>
  <c r="B58" i="17"/>
  <c r="B323" i="17" s="1"/>
  <c r="B588" i="17" s="1"/>
  <c r="B853" i="17" s="1"/>
  <c r="B1118" i="17" s="1"/>
  <c r="B58" i="13"/>
  <c r="B323" i="13" s="1"/>
  <c r="B588" i="13" s="1"/>
  <c r="B853" i="13" s="1"/>
  <c r="B1118" i="13" s="1"/>
  <c r="B70" i="17"/>
  <c r="B335" i="17" s="1"/>
  <c r="B600" i="17" s="1"/>
  <c r="B865" i="17" s="1"/>
  <c r="B1130" i="17" s="1"/>
  <c r="B70" i="13"/>
  <c r="B335" i="13" s="1"/>
  <c r="B600" i="13" s="1"/>
  <c r="B865" i="13" s="1"/>
  <c r="B1130" i="13" s="1"/>
  <c r="B82" i="17"/>
  <c r="B347" i="17" s="1"/>
  <c r="B612" i="17" s="1"/>
  <c r="B877" i="17" s="1"/>
  <c r="B1142" i="17" s="1"/>
  <c r="B82" i="13"/>
  <c r="B347" i="13" s="1"/>
  <c r="B612" i="13" s="1"/>
  <c r="B877" i="13" s="1"/>
  <c r="B1142" i="13" s="1"/>
  <c r="B94" i="17"/>
  <c r="B359" i="17" s="1"/>
  <c r="B624" i="17" s="1"/>
  <c r="B889" i="17" s="1"/>
  <c r="B1154" i="17" s="1"/>
  <c r="B94" i="13"/>
  <c r="B359" i="13" s="1"/>
  <c r="B624" i="13" s="1"/>
  <c r="B889" i="13" s="1"/>
  <c r="B1154" i="13" s="1"/>
  <c r="B106" i="17"/>
  <c r="B371" i="17" s="1"/>
  <c r="B636" i="17" s="1"/>
  <c r="B901" i="17" s="1"/>
  <c r="B1166" i="17" s="1"/>
  <c r="B106" i="13"/>
  <c r="B371" i="13" s="1"/>
  <c r="B636" i="13" s="1"/>
  <c r="B901" i="13" s="1"/>
  <c r="B1166" i="13" s="1"/>
  <c r="B118" i="17"/>
  <c r="B383" i="17" s="1"/>
  <c r="B648" i="17" s="1"/>
  <c r="B913" i="17" s="1"/>
  <c r="B1178" i="17" s="1"/>
  <c r="B118" i="13"/>
  <c r="B383" i="13" s="1"/>
  <c r="B648" i="13" s="1"/>
  <c r="B913" i="13" s="1"/>
  <c r="B1178" i="13" s="1"/>
  <c r="B130" i="17"/>
  <c r="B395" i="17" s="1"/>
  <c r="B660" i="17" s="1"/>
  <c r="B925" i="17" s="1"/>
  <c r="B1190" i="17" s="1"/>
  <c r="B130" i="13"/>
  <c r="B395" i="13" s="1"/>
  <c r="B660" i="13" s="1"/>
  <c r="B925" i="13" s="1"/>
  <c r="B1190" i="13" s="1"/>
  <c r="B138" i="17"/>
  <c r="B403" i="17" s="1"/>
  <c r="B668" i="17" s="1"/>
  <c r="B933" i="17" s="1"/>
  <c r="B1198" i="17" s="1"/>
  <c r="B138" i="13"/>
  <c r="B403" i="13" s="1"/>
  <c r="B668" i="13" s="1"/>
  <c r="B933" i="13" s="1"/>
  <c r="B1198" i="13" s="1"/>
  <c r="B150" i="17"/>
  <c r="B415" i="17" s="1"/>
  <c r="B680" i="17" s="1"/>
  <c r="B945" i="17" s="1"/>
  <c r="B1210" i="17" s="1"/>
  <c r="B150" i="13"/>
  <c r="B415" i="13" s="1"/>
  <c r="B680" i="13" s="1"/>
  <c r="B945" i="13" s="1"/>
  <c r="B1210" i="13" s="1"/>
  <c r="B162" i="17"/>
  <c r="B427" i="17" s="1"/>
  <c r="B692" i="17" s="1"/>
  <c r="B957" i="17" s="1"/>
  <c r="B1222" i="17" s="1"/>
  <c r="B162" i="13"/>
  <c r="B427" i="13" s="1"/>
  <c r="B692" i="13" s="1"/>
  <c r="B957" i="13" s="1"/>
  <c r="B1222" i="13" s="1"/>
  <c r="B174" i="17"/>
  <c r="B439" i="17" s="1"/>
  <c r="B704" i="17" s="1"/>
  <c r="B969" i="17" s="1"/>
  <c r="B1234" i="17" s="1"/>
  <c r="B174" i="13"/>
  <c r="B439" i="13" s="1"/>
  <c r="B704" i="13" s="1"/>
  <c r="B969" i="13" s="1"/>
  <c r="B1234" i="13" s="1"/>
  <c r="B186" i="17"/>
  <c r="B451" i="17" s="1"/>
  <c r="B716" i="17" s="1"/>
  <c r="B981" i="17" s="1"/>
  <c r="B1246" i="17" s="1"/>
  <c r="B186" i="13"/>
  <c r="B451" i="13" s="1"/>
  <c r="B716" i="13" s="1"/>
  <c r="B981" i="13" s="1"/>
  <c r="B1246" i="13" s="1"/>
  <c r="B198" i="17"/>
  <c r="B463" i="17" s="1"/>
  <c r="B728" i="17" s="1"/>
  <c r="B993" i="17" s="1"/>
  <c r="B1258" i="17" s="1"/>
  <c r="B198" i="13"/>
  <c r="B463" i="13" s="1"/>
  <c r="B728" i="13" s="1"/>
  <c r="B993" i="13" s="1"/>
  <c r="B1258" i="13" s="1"/>
  <c r="B210" i="17"/>
  <c r="B475" i="17" s="1"/>
  <c r="B740" i="17" s="1"/>
  <c r="B1005" i="17" s="1"/>
  <c r="B1270" i="17" s="1"/>
  <c r="B210" i="13"/>
  <c r="B475" i="13" s="1"/>
  <c r="B740" i="13" s="1"/>
  <c r="B1005" i="13" s="1"/>
  <c r="B1270" i="13" s="1"/>
  <c r="B222" i="17"/>
  <c r="B487" i="17" s="1"/>
  <c r="B752" i="17" s="1"/>
  <c r="B1017" i="17" s="1"/>
  <c r="B1282" i="17" s="1"/>
  <c r="B222" i="13"/>
  <c r="B487" i="13" s="1"/>
  <c r="B752" i="13" s="1"/>
  <c r="B1017" i="13" s="1"/>
  <c r="B1282" i="13" s="1"/>
  <c r="B234" i="17"/>
  <c r="B499" i="17" s="1"/>
  <c r="B764" i="17" s="1"/>
  <c r="B1029" i="17" s="1"/>
  <c r="B1294" i="17" s="1"/>
  <c r="B234" i="13"/>
  <c r="B499" i="13" s="1"/>
  <c r="B764" i="13" s="1"/>
  <c r="B1029" i="13" s="1"/>
  <c r="B1294" i="13" s="1"/>
  <c r="B242" i="17"/>
  <c r="B507" i="17" s="1"/>
  <c r="B772" i="17" s="1"/>
  <c r="B1037" i="17" s="1"/>
  <c r="B1302" i="17" s="1"/>
  <c r="B242" i="13"/>
  <c r="B507" i="13" s="1"/>
  <c r="B772" i="13" s="1"/>
  <c r="B1037" i="13" s="1"/>
  <c r="B1302" i="13" s="1"/>
  <c r="B254" i="17"/>
  <c r="B519" i="17" s="1"/>
  <c r="B784" i="17" s="1"/>
  <c r="B1049" i="17" s="1"/>
  <c r="B1314" i="17" s="1"/>
  <c r="B254" i="13"/>
  <c r="B519" i="13" s="1"/>
  <c r="B784" i="13" s="1"/>
  <c r="B1049" i="13" s="1"/>
  <c r="B1314" i="13" s="1"/>
  <c r="B13" i="17"/>
  <c r="B278" i="17" s="1"/>
  <c r="B543" i="17" s="1"/>
  <c r="B808" i="17" s="1"/>
  <c r="B1073" i="17" s="1"/>
  <c r="B13" i="13"/>
  <c r="B278" i="13" s="1"/>
  <c r="B543" i="13" s="1"/>
  <c r="B808" i="13" s="1"/>
  <c r="B1073" i="13" s="1"/>
  <c r="B17" i="17"/>
  <c r="B282" i="17" s="1"/>
  <c r="B547" i="17" s="1"/>
  <c r="B812" i="17" s="1"/>
  <c r="B1077" i="17" s="1"/>
  <c r="B17" i="13"/>
  <c r="B282" i="13" s="1"/>
  <c r="B547" i="13" s="1"/>
  <c r="B812" i="13" s="1"/>
  <c r="B1077" i="13" s="1"/>
  <c r="B21" i="17"/>
  <c r="B286" i="17" s="1"/>
  <c r="B551" i="17" s="1"/>
  <c r="B816" i="17" s="1"/>
  <c r="B1081" i="17" s="1"/>
  <c r="B21" i="13"/>
  <c r="B286" i="13" s="1"/>
  <c r="B551" i="13" s="1"/>
  <c r="B816" i="13" s="1"/>
  <c r="B1081" i="13" s="1"/>
  <c r="B25" i="17"/>
  <c r="B290" i="17" s="1"/>
  <c r="B555" i="17" s="1"/>
  <c r="B820" i="17" s="1"/>
  <c r="B1085" i="17" s="1"/>
  <c r="B25" i="13"/>
  <c r="B290" i="13" s="1"/>
  <c r="B555" i="13" s="1"/>
  <c r="B820" i="13" s="1"/>
  <c r="B1085" i="13" s="1"/>
  <c r="B29" i="17"/>
  <c r="B294" i="17" s="1"/>
  <c r="B559" i="17" s="1"/>
  <c r="B824" i="17" s="1"/>
  <c r="B1089" i="17" s="1"/>
  <c r="B29" i="13"/>
  <c r="B294" i="13" s="1"/>
  <c r="B559" i="13" s="1"/>
  <c r="B824" i="13" s="1"/>
  <c r="B1089" i="13" s="1"/>
  <c r="B33" i="17"/>
  <c r="B298" i="17" s="1"/>
  <c r="B563" i="17" s="1"/>
  <c r="B828" i="17" s="1"/>
  <c r="B1093" i="17" s="1"/>
  <c r="B33" i="13"/>
  <c r="B298" i="13" s="1"/>
  <c r="B563" i="13" s="1"/>
  <c r="B828" i="13" s="1"/>
  <c r="B1093" i="13" s="1"/>
  <c r="B37" i="17"/>
  <c r="B302" i="17" s="1"/>
  <c r="B567" i="17" s="1"/>
  <c r="B832" i="17" s="1"/>
  <c r="B1097" i="17" s="1"/>
  <c r="B37" i="13"/>
  <c r="B302" i="13" s="1"/>
  <c r="B567" i="13" s="1"/>
  <c r="B832" i="13" s="1"/>
  <c r="B1097" i="13" s="1"/>
  <c r="B41" i="17"/>
  <c r="B306" i="17" s="1"/>
  <c r="B571" i="17" s="1"/>
  <c r="B836" i="17" s="1"/>
  <c r="B1101" i="17" s="1"/>
  <c r="B41" i="13"/>
  <c r="B306" i="13" s="1"/>
  <c r="B571" i="13" s="1"/>
  <c r="B836" i="13" s="1"/>
  <c r="B1101" i="13" s="1"/>
  <c r="B45" i="17"/>
  <c r="B310" i="17" s="1"/>
  <c r="B575" i="17" s="1"/>
  <c r="B840" i="17" s="1"/>
  <c r="B1105" i="17" s="1"/>
  <c r="B45" i="13"/>
  <c r="B310" i="13" s="1"/>
  <c r="B575" i="13" s="1"/>
  <c r="B840" i="13" s="1"/>
  <c r="B1105" i="13" s="1"/>
  <c r="B49" i="17"/>
  <c r="B314" i="17" s="1"/>
  <c r="B579" i="17" s="1"/>
  <c r="B844" i="17" s="1"/>
  <c r="B1109" i="17" s="1"/>
  <c r="B49" i="13"/>
  <c r="B314" i="13" s="1"/>
  <c r="B579" i="13" s="1"/>
  <c r="B844" i="13" s="1"/>
  <c r="B1109" i="13" s="1"/>
  <c r="B53" i="17"/>
  <c r="B318" i="17" s="1"/>
  <c r="B583" i="17" s="1"/>
  <c r="B848" i="17" s="1"/>
  <c r="B1113" i="17" s="1"/>
  <c r="B53" i="13"/>
  <c r="B318" i="13" s="1"/>
  <c r="B583" i="13" s="1"/>
  <c r="B848" i="13" s="1"/>
  <c r="B1113" i="13" s="1"/>
  <c r="B57" i="17"/>
  <c r="B322" i="17" s="1"/>
  <c r="B587" i="17" s="1"/>
  <c r="B852" i="17" s="1"/>
  <c r="B1117" i="17" s="1"/>
  <c r="B57" i="13"/>
  <c r="B322" i="13" s="1"/>
  <c r="B587" i="13" s="1"/>
  <c r="B852" i="13" s="1"/>
  <c r="B1117" i="13" s="1"/>
  <c r="B61" i="17"/>
  <c r="B326" i="17" s="1"/>
  <c r="B591" i="17" s="1"/>
  <c r="B856" i="17" s="1"/>
  <c r="B1121" i="17" s="1"/>
  <c r="B61" i="13"/>
  <c r="B326" i="13" s="1"/>
  <c r="B591" i="13" s="1"/>
  <c r="B856" i="13" s="1"/>
  <c r="B1121" i="13" s="1"/>
  <c r="B65" i="17"/>
  <c r="B330" i="17" s="1"/>
  <c r="B595" i="17" s="1"/>
  <c r="B860" i="17" s="1"/>
  <c r="B1125" i="17" s="1"/>
  <c r="B65" i="13"/>
  <c r="B330" i="13" s="1"/>
  <c r="B595" i="13" s="1"/>
  <c r="B860" i="13" s="1"/>
  <c r="B1125" i="13" s="1"/>
  <c r="B69" i="17"/>
  <c r="B334" i="17" s="1"/>
  <c r="B599" i="17" s="1"/>
  <c r="B864" i="17" s="1"/>
  <c r="B1129" i="17" s="1"/>
  <c r="B69" i="13"/>
  <c r="B334" i="13" s="1"/>
  <c r="B599" i="13" s="1"/>
  <c r="B864" i="13" s="1"/>
  <c r="B1129" i="13" s="1"/>
  <c r="B73" i="17"/>
  <c r="B338" i="17" s="1"/>
  <c r="B603" i="17" s="1"/>
  <c r="B868" i="17" s="1"/>
  <c r="B1133" i="17" s="1"/>
  <c r="B73" i="13"/>
  <c r="B338" i="13" s="1"/>
  <c r="B603" i="13" s="1"/>
  <c r="B868" i="13" s="1"/>
  <c r="B1133" i="13" s="1"/>
  <c r="B77" i="17"/>
  <c r="B342" i="17" s="1"/>
  <c r="B607" i="17" s="1"/>
  <c r="B872" i="17" s="1"/>
  <c r="B1137" i="17" s="1"/>
  <c r="B77" i="13"/>
  <c r="B342" i="13" s="1"/>
  <c r="B607" i="13" s="1"/>
  <c r="B872" i="13" s="1"/>
  <c r="B1137" i="13" s="1"/>
  <c r="B81" i="17"/>
  <c r="B346" i="17" s="1"/>
  <c r="B611" i="17" s="1"/>
  <c r="B876" i="17" s="1"/>
  <c r="B1141" i="17" s="1"/>
  <c r="B81" i="13"/>
  <c r="B346" i="13" s="1"/>
  <c r="B611" i="13" s="1"/>
  <c r="B876" i="13" s="1"/>
  <c r="B1141" i="13" s="1"/>
  <c r="B85" i="17"/>
  <c r="B350" i="17" s="1"/>
  <c r="B615" i="17" s="1"/>
  <c r="B880" i="17" s="1"/>
  <c r="B1145" i="17" s="1"/>
  <c r="B85" i="13"/>
  <c r="B350" i="13" s="1"/>
  <c r="B615" i="13" s="1"/>
  <c r="B880" i="13" s="1"/>
  <c r="B1145" i="13" s="1"/>
  <c r="B89" i="17"/>
  <c r="B354" i="17" s="1"/>
  <c r="B619" i="17" s="1"/>
  <c r="B884" i="17" s="1"/>
  <c r="B1149" i="17" s="1"/>
  <c r="B89" i="13"/>
  <c r="B354" i="13" s="1"/>
  <c r="B619" i="13" s="1"/>
  <c r="B884" i="13" s="1"/>
  <c r="B1149" i="13" s="1"/>
  <c r="B93" i="17"/>
  <c r="B358" i="17" s="1"/>
  <c r="B623" i="17" s="1"/>
  <c r="B888" i="17" s="1"/>
  <c r="B1153" i="17" s="1"/>
  <c r="B93" i="13"/>
  <c r="B358" i="13" s="1"/>
  <c r="B623" i="13" s="1"/>
  <c r="B888" i="13" s="1"/>
  <c r="B1153" i="13" s="1"/>
  <c r="B97" i="17"/>
  <c r="B362" i="17" s="1"/>
  <c r="B627" i="17" s="1"/>
  <c r="B892" i="17" s="1"/>
  <c r="B1157" i="17" s="1"/>
  <c r="B97" i="13"/>
  <c r="B362" i="13" s="1"/>
  <c r="B627" i="13" s="1"/>
  <c r="B892" i="13" s="1"/>
  <c r="B1157" i="13" s="1"/>
  <c r="B101" i="17"/>
  <c r="B366" i="17" s="1"/>
  <c r="B631" i="17" s="1"/>
  <c r="B896" i="17" s="1"/>
  <c r="B1161" i="17" s="1"/>
  <c r="B101" i="13"/>
  <c r="B366" i="13" s="1"/>
  <c r="B631" i="13" s="1"/>
  <c r="B896" i="13" s="1"/>
  <c r="B1161" i="13" s="1"/>
  <c r="B105" i="17"/>
  <c r="B370" i="17" s="1"/>
  <c r="B635" i="17" s="1"/>
  <c r="B900" i="17" s="1"/>
  <c r="B1165" i="17" s="1"/>
  <c r="B105" i="13"/>
  <c r="B370" i="13" s="1"/>
  <c r="B635" i="13" s="1"/>
  <c r="B900" i="13" s="1"/>
  <c r="B1165" i="13" s="1"/>
  <c r="B109" i="17"/>
  <c r="B374" i="17" s="1"/>
  <c r="B639" i="17" s="1"/>
  <c r="B904" i="17" s="1"/>
  <c r="B1169" i="17" s="1"/>
  <c r="B109" i="13"/>
  <c r="B374" i="13" s="1"/>
  <c r="B639" i="13" s="1"/>
  <c r="B904" i="13" s="1"/>
  <c r="B1169" i="13" s="1"/>
  <c r="B113" i="17"/>
  <c r="B378" i="17" s="1"/>
  <c r="B643" i="17" s="1"/>
  <c r="B908" i="17" s="1"/>
  <c r="B1173" i="17" s="1"/>
  <c r="B113" i="13"/>
  <c r="B378" i="13" s="1"/>
  <c r="B643" i="13" s="1"/>
  <c r="B908" i="13" s="1"/>
  <c r="B1173" i="13" s="1"/>
  <c r="B117" i="17"/>
  <c r="B382" i="17" s="1"/>
  <c r="B647" i="17" s="1"/>
  <c r="B912" i="17" s="1"/>
  <c r="B1177" i="17" s="1"/>
  <c r="B117" i="13"/>
  <c r="B382" i="13" s="1"/>
  <c r="B647" i="13" s="1"/>
  <c r="B912" i="13" s="1"/>
  <c r="B1177" i="13" s="1"/>
  <c r="B121" i="17"/>
  <c r="B386" i="17" s="1"/>
  <c r="B651" i="17" s="1"/>
  <c r="B916" i="17" s="1"/>
  <c r="B1181" i="17" s="1"/>
  <c r="B121" i="13"/>
  <c r="B386" i="13" s="1"/>
  <c r="B651" i="13" s="1"/>
  <c r="B916" i="13" s="1"/>
  <c r="B1181" i="13" s="1"/>
  <c r="B125" i="17"/>
  <c r="B390" i="17" s="1"/>
  <c r="B655" i="17" s="1"/>
  <c r="B920" i="17" s="1"/>
  <c r="B1185" i="17" s="1"/>
  <c r="B125" i="13"/>
  <c r="B390" i="13" s="1"/>
  <c r="B655" i="13" s="1"/>
  <c r="B920" i="13" s="1"/>
  <c r="B1185" i="13" s="1"/>
  <c r="B129" i="17"/>
  <c r="B394" i="17" s="1"/>
  <c r="B659" i="17" s="1"/>
  <c r="B924" i="17" s="1"/>
  <c r="B1189" i="17" s="1"/>
  <c r="B129" i="13"/>
  <c r="B394" i="13" s="1"/>
  <c r="B659" i="13" s="1"/>
  <c r="B924" i="13" s="1"/>
  <c r="B1189" i="13" s="1"/>
  <c r="B133" i="17"/>
  <c r="B398" i="17" s="1"/>
  <c r="B663" i="17" s="1"/>
  <c r="B928" i="17" s="1"/>
  <c r="B1193" i="17" s="1"/>
  <c r="B133" i="13"/>
  <c r="B398" i="13" s="1"/>
  <c r="B663" i="13" s="1"/>
  <c r="B928" i="13" s="1"/>
  <c r="B1193" i="13" s="1"/>
  <c r="B137" i="17"/>
  <c r="B402" i="17" s="1"/>
  <c r="B667" i="17" s="1"/>
  <c r="B932" i="17" s="1"/>
  <c r="B1197" i="17" s="1"/>
  <c r="B137" i="13"/>
  <c r="B402" i="13" s="1"/>
  <c r="B667" i="13" s="1"/>
  <c r="B932" i="13" s="1"/>
  <c r="B1197" i="13" s="1"/>
  <c r="B141" i="17"/>
  <c r="B406" i="17" s="1"/>
  <c r="B671" i="17" s="1"/>
  <c r="B936" i="17" s="1"/>
  <c r="B1201" i="17" s="1"/>
  <c r="B141" i="13"/>
  <c r="B406" i="13" s="1"/>
  <c r="B671" i="13" s="1"/>
  <c r="B936" i="13" s="1"/>
  <c r="B1201" i="13" s="1"/>
  <c r="B145" i="17"/>
  <c r="B410" i="17" s="1"/>
  <c r="B675" i="17" s="1"/>
  <c r="B940" i="17" s="1"/>
  <c r="B1205" i="17" s="1"/>
  <c r="B145" i="13"/>
  <c r="B410" i="13" s="1"/>
  <c r="B675" i="13" s="1"/>
  <c r="B940" i="13" s="1"/>
  <c r="B1205" i="13" s="1"/>
  <c r="B149" i="17"/>
  <c r="B414" i="17" s="1"/>
  <c r="B679" i="17" s="1"/>
  <c r="B944" i="17" s="1"/>
  <c r="B1209" i="17" s="1"/>
  <c r="B149" i="13"/>
  <c r="B414" i="13" s="1"/>
  <c r="B679" i="13" s="1"/>
  <c r="B944" i="13" s="1"/>
  <c r="B1209" i="13" s="1"/>
  <c r="B153" i="17"/>
  <c r="B418" i="17" s="1"/>
  <c r="B683" i="17" s="1"/>
  <c r="B948" i="17" s="1"/>
  <c r="B1213" i="17" s="1"/>
  <c r="B153" i="13"/>
  <c r="B418" i="13" s="1"/>
  <c r="B683" i="13" s="1"/>
  <c r="B948" i="13" s="1"/>
  <c r="B1213" i="13" s="1"/>
  <c r="B157" i="17"/>
  <c r="B422" i="17" s="1"/>
  <c r="B687" i="17" s="1"/>
  <c r="B952" i="17" s="1"/>
  <c r="B1217" i="17" s="1"/>
  <c r="B157" i="13"/>
  <c r="B422" i="13" s="1"/>
  <c r="B687" i="13" s="1"/>
  <c r="B952" i="13" s="1"/>
  <c r="B1217" i="13" s="1"/>
  <c r="B161" i="17"/>
  <c r="B426" i="17" s="1"/>
  <c r="B691" i="17" s="1"/>
  <c r="B956" i="17" s="1"/>
  <c r="B1221" i="17" s="1"/>
  <c r="B161" i="13"/>
  <c r="B426" i="13" s="1"/>
  <c r="B691" i="13" s="1"/>
  <c r="B956" i="13" s="1"/>
  <c r="B1221" i="13" s="1"/>
  <c r="B165" i="17"/>
  <c r="B430" i="17" s="1"/>
  <c r="B695" i="17" s="1"/>
  <c r="B960" i="17" s="1"/>
  <c r="B1225" i="17" s="1"/>
  <c r="B165" i="13"/>
  <c r="B430" i="13" s="1"/>
  <c r="B695" i="13" s="1"/>
  <c r="B960" i="13" s="1"/>
  <c r="B1225" i="13" s="1"/>
  <c r="B169" i="17"/>
  <c r="B434" i="17" s="1"/>
  <c r="B699" i="17" s="1"/>
  <c r="B964" i="17" s="1"/>
  <c r="B1229" i="17" s="1"/>
  <c r="B169" i="13"/>
  <c r="B434" i="13" s="1"/>
  <c r="B699" i="13" s="1"/>
  <c r="B964" i="13" s="1"/>
  <c r="B1229" i="13" s="1"/>
  <c r="B173" i="17"/>
  <c r="B438" i="17" s="1"/>
  <c r="B703" i="17" s="1"/>
  <c r="B968" i="17" s="1"/>
  <c r="B1233" i="17" s="1"/>
  <c r="B173" i="13"/>
  <c r="B438" i="13" s="1"/>
  <c r="B703" i="13" s="1"/>
  <c r="B968" i="13" s="1"/>
  <c r="B1233" i="13" s="1"/>
  <c r="B177" i="17"/>
  <c r="B442" i="17" s="1"/>
  <c r="B707" i="17" s="1"/>
  <c r="B972" i="17" s="1"/>
  <c r="B1237" i="17" s="1"/>
  <c r="B177" i="13"/>
  <c r="B442" i="13" s="1"/>
  <c r="B707" i="13" s="1"/>
  <c r="B972" i="13" s="1"/>
  <c r="B1237" i="13" s="1"/>
  <c r="B181" i="17"/>
  <c r="B446" i="17" s="1"/>
  <c r="B711" i="17" s="1"/>
  <c r="B976" i="17" s="1"/>
  <c r="B1241" i="17" s="1"/>
  <c r="B181" i="13"/>
  <c r="B446" i="13" s="1"/>
  <c r="B711" i="13" s="1"/>
  <c r="B976" i="13" s="1"/>
  <c r="B1241" i="13" s="1"/>
  <c r="B185" i="17"/>
  <c r="B450" i="17" s="1"/>
  <c r="B715" i="17" s="1"/>
  <c r="B980" i="17" s="1"/>
  <c r="B1245" i="17" s="1"/>
  <c r="B185" i="13"/>
  <c r="B450" i="13" s="1"/>
  <c r="B715" i="13" s="1"/>
  <c r="B980" i="13" s="1"/>
  <c r="B1245" i="13" s="1"/>
  <c r="B189" i="17"/>
  <c r="B454" i="17" s="1"/>
  <c r="B719" i="17" s="1"/>
  <c r="B984" i="17" s="1"/>
  <c r="B1249" i="17" s="1"/>
  <c r="B189" i="13"/>
  <c r="B454" i="13" s="1"/>
  <c r="B719" i="13" s="1"/>
  <c r="B984" i="13" s="1"/>
  <c r="B1249" i="13" s="1"/>
  <c r="B193" i="17"/>
  <c r="B458" i="17" s="1"/>
  <c r="B723" i="17" s="1"/>
  <c r="B988" i="17" s="1"/>
  <c r="B1253" i="17" s="1"/>
  <c r="B193" i="13"/>
  <c r="B458" i="13" s="1"/>
  <c r="B723" i="13" s="1"/>
  <c r="B988" i="13" s="1"/>
  <c r="B1253" i="13" s="1"/>
  <c r="B197" i="17"/>
  <c r="B462" i="17" s="1"/>
  <c r="B727" i="17" s="1"/>
  <c r="B992" i="17" s="1"/>
  <c r="B1257" i="17" s="1"/>
  <c r="B197" i="13"/>
  <c r="B462" i="13" s="1"/>
  <c r="B727" i="13" s="1"/>
  <c r="B992" i="13" s="1"/>
  <c r="B1257" i="13" s="1"/>
  <c r="B201" i="17"/>
  <c r="B466" i="17" s="1"/>
  <c r="B731" i="17" s="1"/>
  <c r="B996" i="17" s="1"/>
  <c r="B1261" i="17" s="1"/>
  <c r="B201" i="13"/>
  <c r="B466" i="13" s="1"/>
  <c r="B731" i="13" s="1"/>
  <c r="B996" i="13" s="1"/>
  <c r="B1261" i="13" s="1"/>
  <c r="B205" i="17"/>
  <c r="B470" i="17" s="1"/>
  <c r="B735" i="17" s="1"/>
  <c r="B1000" i="17" s="1"/>
  <c r="B1265" i="17" s="1"/>
  <c r="B205" i="13"/>
  <c r="B470" i="13" s="1"/>
  <c r="B735" i="13" s="1"/>
  <c r="B1000" i="13" s="1"/>
  <c r="B1265" i="13" s="1"/>
  <c r="B209" i="17"/>
  <c r="B474" i="17" s="1"/>
  <c r="B739" i="17" s="1"/>
  <c r="B1004" i="17" s="1"/>
  <c r="B1269" i="17" s="1"/>
  <c r="B209" i="13"/>
  <c r="B474" i="13" s="1"/>
  <c r="B739" i="13" s="1"/>
  <c r="B1004" i="13" s="1"/>
  <c r="B1269" i="13" s="1"/>
  <c r="B213" i="17"/>
  <c r="B478" i="17" s="1"/>
  <c r="B743" i="17" s="1"/>
  <c r="B1008" i="17" s="1"/>
  <c r="B1273" i="17" s="1"/>
  <c r="B213" i="13"/>
  <c r="B478" i="13" s="1"/>
  <c r="B743" i="13" s="1"/>
  <c r="B1008" i="13" s="1"/>
  <c r="B1273" i="13" s="1"/>
  <c r="B217" i="17"/>
  <c r="B482" i="17" s="1"/>
  <c r="B747" i="17" s="1"/>
  <c r="B1012" i="17" s="1"/>
  <c r="B1277" i="17" s="1"/>
  <c r="B217" i="13"/>
  <c r="B482" i="13" s="1"/>
  <c r="B747" i="13" s="1"/>
  <c r="B1012" i="13" s="1"/>
  <c r="B1277" i="13" s="1"/>
  <c r="B221" i="17"/>
  <c r="B486" i="17" s="1"/>
  <c r="B751" i="17" s="1"/>
  <c r="B1016" i="17" s="1"/>
  <c r="B1281" i="17" s="1"/>
  <c r="B221" i="13"/>
  <c r="B486" i="13" s="1"/>
  <c r="B751" i="13" s="1"/>
  <c r="B1016" i="13" s="1"/>
  <c r="B1281" i="13" s="1"/>
  <c r="B225" i="17"/>
  <c r="B490" i="17" s="1"/>
  <c r="B755" i="17" s="1"/>
  <c r="B1020" i="17" s="1"/>
  <c r="B1285" i="17" s="1"/>
  <c r="B225" i="13"/>
  <c r="B490" i="13" s="1"/>
  <c r="B755" i="13" s="1"/>
  <c r="B1020" i="13" s="1"/>
  <c r="B1285" i="13" s="1"/>
  <c r="B229" i="17"/>
  <c r="B494" i="17" s="1"/>
  <c r="B759" i="17" s="1"/>
  <c r="B1024" i="17" s="1"/>
  <c r="B1289" i="17" s="1"/>
  <c r="B229" i="13"/>
  <c r="B494" i="13" s="1"/>
  <c r="B759" i="13" s="1"/>
  <c r="B1024" i="13" s="1"/>
  <c r="B1289" i="13" s="1"/>
  <c r="B233" i="17"/>
  <c r="B498" i="17" s="1"/>
  <c r="B763" i="17" s="1"/>
  <c r="B1028" i="17" s="1"/>
  <c r="B1293" i="17" s="1"/>
  <c r="B233" i="13"/>
  <c r="B498" i="13" s="1"/>
  <c r="B763" i="13" s="1"/>
  <c r="B1028" i="13" s="1"/>
  <c r="B1293" i="13" s="1"/>
  <c r="B237" i="17"/>
  <c r="B502" i="17" s="1"/>
  <c r="B767" i="17" s="1"/>
  <c r="B1032" i="17" s="1"/>
  <c r="B1297" i="17" s="1"/>
  <c r="B237" i="13"/>
  <c r="B502" i="13" s="1"/>
  <c r="B767" i="13" s="1"/>
  <c r="B1032" i="13" s="1"/>
  <c r="B1297" i="13" s="1"/>
  <c r="B241" i="17"/>
  <c r="B506" i="17" s="1"/>
  <c r="B771" i="17" s="1"/>
  <c r="B1036" i="17" s="1"/>
  <c r="B1301" i="17" s="1"/>
  <c r="B241" i="13"/>
  <c r="B506" i="13" s="1"/>
  <c r="B771" i="13" s="1"/>
  <c r="B1036" i="13" s="1"/>
  <c r="B1301" i="13" s="1"/>
  <c r="B245" i="17"/>
  <c r="B510" i="17" s="1"/>
  <c r="B775" i="17" s="1"/>
  <c r="B1040" i="17" s="1"/>
  <c r="B1305" i="17" s="1"/>
  <c r="B245" i="13"/>
  <c r="B510" i="13" s="1"/>
  <c r="B775" i="13" s="1"/>
  <c r="B1040" i="13" s="1"/>
  <c r="B1305" i="13" s="1"/>
  <c r="B249" i="17"/>
  <c r="B514" i="17" s="1"/>
  <c r="B779" i="17" s="1"/>
  <c r="B1044" i="17" s="1"/>
  <c r="B1309" i="17" s="1"/>
  <c r="B249" i="13"/>
  <c r="B514" i="13" s="1"/>
  <c r="B779" i="13" s="1"/>
  <c r="B1044" i="13" s="1"/>
  <c r="B1309" i="13" s="1"/>
  <c r="B253" i="17"/>
  <c r="B518" i="17" s="1"/>
  <c r="B783" i="17" s="1"/>
  <c r="B1048" i="17" s="1"/>
  <c r="B1313" i="17" s="1"/>
  <c r="B253" i="13"/>
  <c r="B518" i="13" s="1"/>
  <c r="B783" i="13" s="1"/>
  <c r="B1048" i="13" s="1"/>
  <c r="B1313" i="13" s="1"/>
  <c r="A51" i="17"/>
  <c r="A316" i="17" s="1"/>
  <c r="A51" i="13"/>
  <c r="A316" i="13" s="1"/>
  <c r="A581" i="13" s="1"/>
  <c r="A846" i="13" s="1"/>
  <c r="A1111" i="13" s="1"/>
  <c r="E257" i="5"/>
  <c r="A19" i="4"/>
  <c r="A83" i="4"/>
  <c r="A43" i="4"/>
  <c r="A75" i="4"/>
  <c r="A16" i="4"/>
  <c r="A24" i="4"/>
  <c r="A32" i="4"/>
  <c r="A40" i="4"/>
  <c r="A48" i="4"/>
  <c r="A56" i="4"/>
  <c r="A64" i="4"/>
  <c r="A72" i="4"/>
  <c r="A80" i="4"/>
  <c r="A88" i="4"/>
  <c r="A96" i="4"/>
  <c r="A104" i="4"/>
  <c r="A108" i="4"/>
  <c r="A120" i="4"/>
  <c r="A128" i="4"/>
  <c r="A136" i="4"/>
  <c r="A144" i="4"/>
  <c r="A152" i="4"/>
  <c r="A156" i="4"/>
  <c r="A164" i="4"/>
  <c r="A176" i="4"/>
  <c r="A184" i="4"/>
  <c r="A192" i="4"/>
  <c r="A200" i="4"/>
  <c r="A208" i="4"/>
  <c r="A220" i="4"/>
  <c r="A228" i="4"/>
  <c r="A232" i="4"/>
  <c r="A240" i="4"/>
  <c r="A244" i="4"/>
  <c r="A248" i="4"/>
  <c r="A252" i="4"/>
  <c r="A256" i="4"/>
  <c r="A12" i="4"/>
  <c r="A20" i="4"/>
  <c r="A28" i="4"/>
  <c r="A36" i="4"/>
  <c r="A44" i="4"/>
  <c r="A52" i="4"/>
  <c r="A60" i="4"/>
  <c r="A68" i="4"/>
  <c r="A76" i="4"/>
  <c r="A84" i="4"/>
  <c r="A92" i="4"/>
  <c r="A100" i="4"/>
  <c r="A112" i="4"/>
  <c r="A116" i="4"/>
  <c r="A124" i="4"/>
  <c r="A132" i="4"/>
  <c r="A140" i="4"/>
  <c r="A148" i="4"/>
  <c r="A160" i="4"/>
  <c r="A168" i="4"/>
  <c r="A172" i="4"/>
  <c r="A180" i="4"/>
  <c r="A188" i="4"/>
  <c r="A196" i="4"/>
  <c r="A204" i="4"/>
  <c r="A212" i="4"/>
  <c r="A216" i="4"/>
  <c r="A224" i="4"/>
  <c r="A236" i="4"/>
  <c r="A17" i="4"/>
  <c r="A37" i="4"/>
  <c r="A53" i="4"/>
  <c r="A57" i="4"/>
  <c r="A69" i="4"/>
  <c r="A85" i="4"/>
  <c r="A101" i="4"/>
  <c r="A105" i="4"/>
  <c r="A121" i="4"/>
  <c r="A129" i="4"/>
  <c r="A149" i="4"/>
  <c r="A161" i="4"/>
  <c r="A173" i="4"/>
  <c r="A185" i="4"/>
  <c r="A197" i="4"/>
  <c r="A217" i="4"/>
  <c r="A229" i="4"/>
  <c r="A241" i="4"/>
  <c r="A13" i="4"/>
  <c r="A25" i="4"/>
  <c r="A33" i="4"/>
  <c r="A45" i="4"/>
  <c r="A61" i="4"/>
  <c r="A73" i="4"/>
  <c r="A81" i="4"/>
  <c r="A93" i="4"/>
  <c r="A109" i="4"/>
  <c r="A117" i="4"/>
  <c r="A133" i="4"/>
  <c r="A141" i="4"/>
  <c r="A153" i="4"/>
  <c r="A169" i="4"/>
  <c r="A181" i="4"/>
  <c r="A193" i="4"/>
  <c r="A205" i="4"/>
  <c r="A213" i="4"/>
  <c r="A225" i="4"/>
  <c r="A237" i="4"/>
  <c r="A249" i="4"/>
  <c r="A253" i="4"/>
  <c r="A14" i="4"/>
  <c r="A18" i="4"/>
  <c r="A22" i="4"/>
  <c r="A26" i="4"/>
  <c r="A30" i="4"/>
  <c r="A34" i="4"/>
  <c r="A38" i="4"/>
  <c r="A42" i="4"/>
  <c r="A46" i="4"/>
  <c r="A50" i="4"/>
  <c r="A54" i="4"/>
  <c r="A58" i="4"/>
  <c r="A62" i="4"/>
  <c r="A66" i="4"/>
  <c r="A70" i="4"/>
  <c r="A74" i="4"/>
  <c r="A78" i="4"/>
  <c r="A82" i="4"/>
  <c r="A86" i="4"/>
  <c r="A90" i="4"/>
  <c r="A94" i="4"/>
  <c r="A98" i="4"/>
  <c r="A102" i="4"/>
  <c r="A106" i="4"/>
  <c r="A110" i="4"/>
  <c r="A114" i="4"/>
  <c r="A118" i="4"/>
  <c r="A122" i="4"/>
  <c r="A126" i="4"/>
  <c r="A130" i="4"/>
  <c r="A134"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246" i="4"/>
  <c r="A250" i="4"/>
  <c r="A254" i="4"/>
  <c r="A27" i="4"/>
  <c r="A59" i="4"/>
  <c r="G257" i="5"/>
  <c r="A21" i="4"/>
  <c r="A29" i="4"/>
  <c r="A41" i="4"/>
  <c r="A49" i="4"/>
  <c r="A65" i="4"/>
  <c r="A77" i="4"/>
  <c r="A89" i="4"/>
  <c r="A97" i="4"/>
  <c r="A113" i="4"/>
  <c r="A125" i="4"/>
  <c r="A137" i="4"/>
  <c r="A145" i="4"/>
  <c r="A157" i="4"/>
  <c r="A165" i="4"/>
  <c r="A177" i="4"/>
  <c r="A189" i="4"/>
  <c r="A201" i="4"/>
  <c r="A209" i="4"/>
  <c r="A221" i="4"/>
  <c r="A233" i="4"/>
  <c r="A245" i="4"/>
  <c r="A15" i="4"/>
  <c r="A23" i="4"/>
  <c r="A31" i="4"/>
  <c r="A39" i="4"/>
  <c r="A47" i="4"/>
  <c r="A55" i="4"/>
  <c r="A63" i="4"/>
  <c r="A71" i="4"/>
  <c r="A79" i="4"/>
  <c r="A8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247" i="4"/>
  <c r="A251" i="4"/>
  <c r="A255" i="4"/>
  <c r="A35" i="4"/>
  <c r="A67" i="4"/>
  <c r="D257" i="5"/>
  <c r="H257" i="5"/>
  <c r="F257" i="5"/>
  <c r="C257" i="5"/>
  <c r="A119" i="17" l="1"/>
  <c r="A384" i="17" s="1"/>
  <c r="A649" i="17" s="1"/>
  <c r="A914" i="17" s="1"/>
  <c r="A1179" i="17" s="1"/>
  <c r="A119" i="13"/>
  <c r="A384" i="13" s="1"/>
  <c r="A649" i="13" s="1"/>
  <c r="A914" i="13" s="1"/>
  <c r="A1179" i="13" s="1"/>
  <c r="A235" i="17"/>
  <c r="A500" i="17" s="1"/>
  <c r="A765" i="17" s="1"/>
  <c r="A1030" i="17" s="1"/>
  <c r="A1295" i="17" s="1"/>
  <c r="A235" i="13"/>
  <c r="A500" i="13" s="1"/>
  <c r="A765" i="13" s="1"/>
  <c r="A1030" i="13" s="1"/>
  <c r="A1295" i="13" s="1"/>
  <c r="A171" i="17"/>
  <c r="A436" i="17" s="1"/>
  <c r="A701" i="17" s="1"/>
  <c r="A966" i="17" s="1"/>
  <c r="A1231" i="17" s="1"/>
  <c r="A171" i="13"/>
  <c r="A436" i="13" s="1"/>
  <c r="A701" i="13" s="1"/>
  <c r="A966" i="13" s="1"/>
  <c r="A1231" i="13" s="1"/>
  <c r="A67" i="17"/>
  <c r="A332" i="17" s="1"/>
  <c r="A67" i="13"/>
  <c r="A332" i="13" s="1"/>
  <c r="A597" i="13" s="1"/>
  <c r="A862" i="13" s="1"/>
  <c r="A1127" i="13" s="1"/>
  <c r="A247" i="17"/>
  <c r="A512" i="17" s="1"/>
  <c r="A777" i="17" s="1"/>
  <c r="A1042" i="17" s="1"/>
  <c r="A1307" i="17" s="1"/>
  <c r="A247" i="13"/>
  <c r="A512" i="13" s="1"/>
  <c r="A777" i="13" s="1"/>
  <c r="A1042" i="13" s="1"/>
  <c r="A1307" i="13" s="1"/>
  <c r="A231" i="17"/>
  <c r="A496" i="17" s="1"/>
  <c r="A761" i="17" s="1"/>
  <c r="A1026" i="17" s="1"/>
  <c r="A1291" i="17" s="1"/>
  <c r="A231" i="13"/>
  <c r="A496" i="13" s="1"/>
  <c r="A761" i="13" s="1"/>
  <c r="A1026" i="13" s="1"/>
  <c r="A1291" i="13" s="1"/>
  <c r="A215" i="17"/>
  <c r="A480" i="17" s="1"/>
  <c r="A745" i="17" s="1"/>
  <c r="A1010" i="17" s="1"/>
  <c r="A1275" i="17" s="1"/>
  <c r="A215" i="13"/>
  <c r="A480" i="13" s="1"/>
  <c r="A745" i="13" s="1"/>
  <c r="A1010" i="13" s="1"/>
  <c r="A1275" i="13" s="1"/>
  <c r="A199" i="17"/>
  <c r="A464" i="17" s="1"/>
  <c r="A729" i="17" s="1"/>
  <c r="A994" i="17" s="1"/>
  <c r="A1259" i="17" s="1"/>
  <c r="A199" i="13"/>
  <c r="A464" i="13" s="1"/>
  <c r="A729" i="13" s="1"/>
  <c r="A994" i="13" s="1"/>
  <c r="A1259" i="13" s="1"/>
  <c r="A183" i="17"/>
  <c r="A448" i="17" s="1"/>
  <c r="A713" i="17" s="1"/>
  <c r="A978" i="17" s="1"/>
  <c r="A1243" i="17" s="1"/>
  <c r="A183" i="13"/>
  <c r="A448" i="13" s="1"/>
  <c r="A713" i="13" s="1"/>
  <c r="A978" i="13" s="1"/>
  <c r="A1243" i="13" s="1"/>
  <c r="A167" i="17"/>
  <c r="A432" i="17" s="1"/>
  <c r="A697" i="17" s="1"/>
  <c r="A962" i="17" s="1"/>
  <c r="A1227" i="17" s="1"/>
  <c r="A167" i="13"/>
  <c r="A432" i="13" s="1"/>
  <c r="A697" i="13" s="1"/>
  <c r="A962" i="13" s="1"/>
  <c r="A1227" i="13" s="1"/>
  <c r="A151" i="17"/>
  <c r="A416" i="17" s="1"/>
  <c r="A681" i="17" s="1"/>
  <c r="A946" i="17" s="1"/>
  <c r="A1211" i="17" s="1"/>
  <c r="A151" i="13"/>
  <c r="A416" i="13" s="1"/>
  <c r="A681" i="13" s="1"/>
  <c r="A946" i="13" s="1"/>
  <c r="A1211" i="13" s="1"/>
  <c r="A135" i="17"/>
  <c r="A400" i="17" s="1"/>
  <c r="A665" i="17" s="1"/>
  <c r="A930" i="17" s="1"/>
  <c r="A1195" i="17" s="1"/>
  <c r="A135" i="13"/>
  <c r="A400" i="13" s="1"/>
  <c r="A665" i="13" s="1"/>
  <c r="A930" i="13" s="1"/>
  <c r="A1195" i="13" s="1"/>
  <c r="A103" i="17"/>
  <c r="A368" i="17" s="1"/>
  <c r="A103" i="13"/>
  <c r="A368" i="13" s="1"/>
  <c r="A633" i="13" s="1"/>
  <c r="A898" i="13" s="1"/>
  <c r="A1163" i="13" s="1"/>
  <c r="A87" i="17"/>
  <c r="A352" i="17" s="1"/>
  <c r="A87" i="13"/>
  <c r="A352" i="13" s="1"/>
  <c r="A617" i="13" s="1"/>
  <c r="A882" i="13" s="1"/>
  <c r="A1147" i="13" s="1"/>
  <c r="A55" i="17"/>
  <c r="A320" i="17" s="1"/>
  <c r="A55" i="13"/>
  <c r="A320" i="13" s="1"/>
  <c r="A585" i="13" s="1"/>
  <c r="A850" i="13" s="1"/>
  <c r="A1115" i="13" s="1"/>
  <c r="A23" i="17"/>
  <c r="A288" i="17" s="1"/>
  <c r="A553" i="17" s="1"/>
  <c r="A818" i="17" s="1"/>
  <c r="A1083" i="17" s="1"/>
  <c r="A23" i="13"/>
  <c r="A288" i="13" s="1"/>
  <c r="A553" i="13" s="1"/>
  <c r="A818" i="13" s="1"/>
  <c r="A1083" i="13" s="1"/>
  <c r="A221" i="17"/>
  <c r="A486" i="17" s="1"/>
  <c r="A751" i="17" s="1"/>
  <c r="A1016" i="17" s="1"/>
  <c r="A1281" i="17" s="1"/>
  <c r="A221" i="13"/>
  <c r="A486" i="13" s="1"/>
  <c r="A751" i="13" s="1"/>
  <c r="A1016" i="13" s="1"/>
  <c r="A1281" i="13" s="1"/>
  <c r="A177" i="17"/>
  <c r="A442" i="17" s="1"/>
  <c r="A707" i="17" s="1"/>
  <c r="A972" i="17" s="1"/>
  <c r="A1237" i="17" s="1"/>
  <c r="A177" i="13"/>
  <c r="A442" i="13" s="1"/>
  <c r="A707" i="13" s="1"/>
  <c r="A972" i="13" s="1"/>
  <c r="A1237" i="13" s="1"/>
  <c r="A137" i="17"/>
  <c r="A402" i="17" s="1"/>
  <c r="A667" i="17" s="1"/>
  <c r="A932" i="17" s="1"/>
  <c r="A1197" i="17" s="1"/>
  <c r="A137" i="13"/>
  <c r="A402" i="13" s="1"/>
  <c r="A667" i="13" s="1"/>
  <c r="A932" i="13" s="1"/>
  <c r="A1197" i="13" s="1"/>
  <c r="A89" i="17"/>
  <c r="A354" i="17" s="1"/>
  <c r="A89" i="13"/>
  <c r="A354" i="13" s="1"/>
  <c r="A619" i="13" s="1"/>
  <c r="A884" i="13" s="1"/>
  <c r="A1149" i="13" s="1"/>
  <c r="A41" i="17"/>
  <c r="A306" i="17" s="1"/>
  <c r="A571" i="17" s="1"/>
  <c r="A836" i="17" s="1"/>
  <c r="A1101" i="17" s="1"/>
  <c r="A41" i="13"/>
  <c r="A306" i="13" s="1"/>
  <c r="A571" i="13" s="1"/>
  <c r="A836" i="13" s="1"/>
  <c r="A1101" i="13" s="1"/>
  <c r="A59" i="17"/>
  <c r="A324" i="17" s="1"/>
  <c r="A59" i="13"/>
  <c r="A324" i="13" s="1"/>
  <c r="A589" i="13" s="1"/>
  <c r="A854" i="13" s="1"/>
  <c r="A1119" i="13" s="1"/>
  <c r="A246" i="17"/>
  <c r="A511" i="17" s="1"/>
  <c r="A776" i="17" s="1"/>
  <c r="A1041" i="17" s="1"/>
  <c r="A1306" i="17" s="1"/>
  <c r="A246" i="13"/>
  <c r="A511" i="13" s="1"/>
  <c r="A776" i="13" s="1"/>
  <c r="A1041" i="13" s="1"/>
  <c r="A1306" i="13" s="1"/>
  <c r="A230" i="17"/>
  <c r="A495" i="17" s="1"/>
  <c r="A760" i="17" s="1"/>
  <c r="A1025" i="17" s="1"/>
  <c r="A1290" i="17" s="1"/>
  <c r="A230" i="13"/>
  <c r="A495" i="13" s="1"/>
  <c r="A760" i="13" s="1"/>
  <c r="A1025" i="13" s="1"/>
  <c r="A1290" i="13" s="1"/>
  <c r="A214" i="17"/>
  <c r="A479" i="17" s="1"/>
  <c r="A744" i="17" s="1"/>
  <c r="A1009" i="17" s="1"/>
  <c r="A1274" i="17" s="1"/>
  <c r="A214" i="13"/>
  <c r="A479" i="13" s="1"/>
  <c r="A744" i="13" s="1"/>
  <c r="A1009" i="13" s="1"/>
  <c r="A1274" i="13" s="1"/>
  <c r="A198" i="17"/>
  <c r="A463" i="17" s="1"/>
  <c r="A728" i="17" s="1"/>
  <c r="A993" i="17" s="1"/>
  <c r="A1258" i="17" s="1"/>
  <c r="A198" i="13"/>
  <c r="A463" i="13" s="1"/>
  <c r="A728" i="13" s="1"/>
  <c r="A993" i="13" s="1"/>
  <c r="A1258" i="13" s="1"/>
  <c r="A182" i="17"/>
  <c r="A447" i="17" s="1"/>
  <c r="A712" i="17" s="1"/>
  <c r="A977" i="17" s="1"/>
  <c r="A1242" i="17" s="1"/>
  <c r="A182" i="13"/>
  <c r="A447" i="13" s="1"/>
  <c r="A712" i="13" s="1"/>
  <c r="A977" i="13" s="1"/>
  <c r="A1242" i="13" s="1"/>
  <c r="A166" i="17"/>
  <c r="A431" i="17" s="1"/>
  <c r="A696" i="17" s="1"/>
  <c r="A961" i="17" s="1"/>
  <c r="A1226" i="17" s="1"/>
  <c r="A166" i="13"/>
  <c r="A431" i="13" s="1"/>
  <c r="A696" i="13" s="1"/>
  <c r="A961" i="13" s="1"/>
  <c r="A1226" i="13" s="1"/>
  <c r="A150" i="17"/>
  <c r="A415" i="17" s="1"/>
  <c r="A680" i="17" s="1"/>
  <c r="A945" i="17" s="1"/>
  <c r="A1210" i="17" s="1"/>
  <c r="A150" i="13"/>
  <c r="A415" i="13" s="1"/>
  <c r="A680" i="13" s="1"/>
  <c r="A945" i="13" s="1"/>
  <c r="A1210" i="13" s="1"/>
  <c r="A134" i="17"/>
  <c r="A399" i="17" s="1"/>
  <c r="A664" i="17" s="1"/>
  <c r="A929" i="17" s="1"/>
  <c r="A1194" i="17" s="1"/>
  <c r="A134" i="13"/>
  <c r="A399" i="13" s="1"/>
  <c r="A664" i="13" s="1"/>
  <c r="A929" i="13" s="1"/>
  <c r="A1194" i="13" s="1"/>
  <c r="A118" i="17"/>
  <c r="A383" i="17" s="1"/>
  <c r="A648" i="17" s="1"/>
  <c r="A913" i="17" s="1"/>
  <c r="A1178" i="17" s="1"/>
  <c r="A118" i="13"/>
  <c r="A383" i="13" s="1"/>
  <c r="A648" i="13" s="1"/>
  <c r="A913" i="13" s="1"/>
  <c r="A1178" i="13" s="1"/>
  <c r="A102" i="17"/>
  <c r="A367" i="17" s="1"/>
  <c r="A102" i="13"/>
  <c r="A367" i="13" s="1"/>
  <c r="A632" i="13" s="1"/>
  <c r="A897" i="13" s="1"/>
  <c r="A1162" i="13" s="1"/>
  <c r="A86" i="17"/>
  <c r="A351" i="17" s="1"/>
  <c r="A86" i="13"/>
  <c r="A351" i="13" s="1"/>
  <c r="A616" i="13" s="1"/>
  <c r="A881" i="13" s="1"/>
  <c r="A1146" i="13" s="1"/>
  <c r="A70" i="17"/>
  <c r="A335" i="17" s="1"/>
  <c r="A70" i="13"/>
  <c r="A335" i="13" s="1"/>
  <c r="A600" i="13" s="1"/>
  <c r="A865" i="13" s="1"/>
  <c r="A1130" i="13" s="1"/>
  <c r="A54" i="17"/>
  <c r="A319" i="17" s="1"/>
  <c r="A54" i="13"/>
  <c r="A319" i="13" s="1"/>
  <c r="A584" i="13" s="1"/>
  <c r="A849" i="13" s="1"/>
  <c r="A1114" i="13" s="1"/>
  <c r="A38" i="17"/>
  <c r="A303" i="17" s="1"/>
  <c r="A568" i="17" s="1"/>
  <c r="A833" i="17" s="1"/>
  <c r="A1098" i="17" s="1"/>
  <c r="A38" i="13"/>
  <c r="A303" i="13" s="1"/>
  <c r="A568" i="13" s="1"/>
  <c r="A833" i="13" s="1"/>
  <c r="A1098" i="13" s="1"/>
  <c r="A22" i="17"/>
  <c r="A287" i="17" s="1"/>
  <c r="A552" i="17" s="1"/>
  <c r="A817" i="17" s="1"/>
  <c r="A1082" i="17" s="1"/>
  <c r="A22" i="13"/>
  <c r="A287" i="13" s="1"/>
  <c r="A552" i="13" s="1"/>
  <c r="A817" i="13" s="1"/>
  <c r="A1082" i="13" s="1"/>
  <c r="A249" i="17"/>
  <c r="A514" i="17" s="1"/>
  <c r="A779" i="17" s="1"/>
  <c r="A1044" i="17" s="1"/>
  <c r="A1309" i="17" s="1"/>
  <c r="A249" i="13"/>
  <c r="A514" i="13" s="1"/>
  <c r="A779" i="13" s="1"/>
  <c r="A1044" i="13" s="1"/>
  <c r="A1309" i="13" s="1"/>
  <c r="A205" i="17"/>
  <c r="A470" i="17" s="1"/>
  <c r="A735" i="17" s="1"/>
  <c r="A1000" i="17" s="1"/>
  <c r="A1265" i="17" s="1"/>
  <c r="A205" i="13"/>
  <c r="A470" i="13" s="1"/>
  <c r="A735" i="13" s="1"/>
  <c r="A1000" i="13" s="1"/>
  <c r="A1265" i="13" s="1"/>
  <c r="A153" i="17"/>
  <c r="A418" i="17" s="1"/>
  <c r="A683" i="17" s="1"/>
  <c r="A948" i="17" s="1"/>
  <c r="A1213" i="17" s="1"/>
  <c r="A153" i="13"/>
  <c r="A418" i="13" s="1"/>
  <c r="A683" i="13" s="1"/>
  <c r="A948" i="13" s="1"/>
  <c r="A1213" i="13" s="1"/>
  <c r="A109" i="17"/>
  <c r="A374" i="17" s="1"/>
  <c r="A639" i="17" s="1"/>
  <c r="A904" i="17" s="1"/>
  <c r="A1169" i="17" s="1"/>
  <c r="A109" i="13"/>
  <c r="A374" i="13" s="1"/>
  <c r="A639" i="13" s="1"/>
  <c r="A904" i="13" s="1"/>
  <c r="A1169" i="13" s="1"/>
  <c r="A61" i="17"/>
  <c r="A326" i="17" s="1"/>
  <c r="A61" i="13"/>
  <c r="A326" i="13" s="1"/>
  <c r="A591" i="13" s="1"/>
  <c r="A856" i="13" s="1"/>
  <c r="A1121" i="13" s="1"/>
  <c r="A13" i="17"/>
  <c r="A278" i="17" s="1"/>
  <c r="A543" i="17" s="1"/>
  <c r="A808" i="17" s="1"/>
  <c r="A1073" i="17" s="1"/>
  <c r="A13" i="13"/>
  <c r="A278" i="13" s="1"/>
  <c r="A543" i="13" s="1"/>
  <c r="A808" i="13" s="1"/>
  <c r="A1073" i="13" s="1"/>
  <c r="A197" i="17"/>
  <c r="A462" i="17" s="1"/>
  <c r="A727" i="17" s="1"/>
  <c r="A992" i="17" s="1"/>
  <c r="A1257" i="17" s="1"/>
  <c r="A197" i="13"/>
  <c r="A462" i="13" s="1"/>
  <c r="A727" i="13" s="1"/>
  <c r="A992" i="13" s="1"/>
  <c r="A1257" i="13" s="1"/>
  <c r="A149" i="17"/>
  <c r="A414" i="17" s="1"/>
  <c r="A679" i="17" s="1"/>
  <c r="A944" i="17" s="1"/>
  <c r="A1209" i="17" s="1"/>
  <c r="A149" i="13"/>
  <c r="A414" i="13" s="1"/>
  <c r="A679" i="13" s="1"/>
  <c r="A944" i="13" s="1"/>
  <c r="A1209" i="13" s="1"/>
  <c r="A101" i="17"/>
  <c r="A366" i="17" s="1"/>
  <c r="A101" i="13"/>
  <c r="A366" i="13" s="1"/>
  <c r="A631" i="13" s="1"/>
  <c r="A896" i="13" s="1"/>
  <c r="A1161" i="13" s="1"/>
  <c r="A53" i="17"/>
  <c r="A318" i="17" s="1"/>
  <c r="A583" i="17" s="1"/>
  <c r="A848" i="17" s="1"/>
  <c r="A1113" i="17" s="1"/>
  <c r="A53" i="13"/>
  <c r="A318" i="13" s="1"/>
  <c r="A583" i="13" s="1"/>
  <c r="A848" i="13" s="1"/>
  <c r="A1113" i="13" s="1"/>
  <c r="A224" i="17"/>
  <c r="A489" i="17" s="1"/>
  <c r="A754" i="17" s="1"/>
  <c r="A1019" i="17" s="1"/>
  <c r="A1284" i="17" s="1"/>
  <c r="A224" i="13"/>
  <c r="A489" i="13" s="1"/>
  <c r="A754" i="13" s="1"/>
  <c r="A1019" i="13" s="1"/>
  <c r="A1284" i="13" s="1"/>
  <c r="A196" i="17"/>
  <c r="A461" i="17" s="1"/>
  <c r="A726" i="17" s="1"/>
  <c r="A991" i="17" s="1"/>
  <c r="A1256" i="17" s="1"/>
  <c r="A196" i="13"/>
  <c r="A461" i="13" s="1"/>
  <c r="A726" i="13" s="1"/>
  <c r="A991" i="13" s="1"/>
  <c r="A1256" i="13" s="1"/>
  <c r="A168" i="17"/>
  <c r="A433" i="17" s="1"/>
  <c r="A698" i="17" s="1"/>
  <c r="A963" i="17" s="1"/>
  <c r="A1228" i="17" s="1"/>
  <c r="A168" i="13"/>
  <c r="A433" i="13" s="1"/>
  <c r="A698" i="13" s="1"/>
  <c r="A963" i="13" s="1"/>
  <c r="A1228" i="13" s="1"/>
  <c r="A132" i="17"/>
  <c r="A397" i="17" s="1"/>
  <c r="A662" i="17" s="1"/>
  <c r="A927" i="17" s="1"/>
  <c r="A1192" i="17" s="1"/>
  <c r="A132" i="13"/>
  <c r="A397" i="13" s="1"/>
  <c r="A662" i="13" s="1"/>
  <c r="A927" i="13" s="1"/>
  <c r="A1192" i="13" s="1"/>
  <c r="A100" i="17"/>
  <c r="A365" i="17" s="1"/>
  <c r="A630" i="17" s="1"/>
  <c r="A895" i="17" s="1"/>
  <c r="A1160" i="17" s="1"/>
  <c r="A100" i="13"/>
  <c r="A365" i="13" s="1"/>
  <c r="A630" i="13" s="1"/>
  <c r="A895" i="13" s="1"/>
  <c r="A1160" i="13" s="1"/>
  <c r="A68" i="17"/>
  <c r="A333" i="17" s="1"/>
  <c r="A598" i="17" s="1"/>
  <c r="A863" i="17" s="1"/>
  <c r="A1128" i="17" s="1"/>
  <c r="A68" i="13"/>
  <c r="A333" i="13" s="1"/>
  <c r="A598" i="13" s="1"/>
  <c r="A863" i="13" s="1"/>
  <c r="A1128" i="13" s="1"/>
  <c r="A36" i="17"/>
  <c r="A301" i="17" s="1"/>
  <c r="A566" i="17" s="1"/>
  <c r="A831" i="17" s="1"/>
  <c r="A1096" i="17" s="1"/>
  <c r="A36" i="13"/>
  <c r="A301" i="13" s="1"/>
  <c r="A566" i="13" s="1"/>
  <c r="A831" i="13" s="1"/>
  <c r="A1096" i="13" s="1"/>
  <c r="A256" i="17"/>
  <c r="A521" i="17" s="1"/>
  <c r="A786" i="17" s="1"/>
  <c r="A1051" i="17" s="1"/>
  <c r="A1316" i="17" s="1"/>
  <c r="A256" i="13"/>
  <c r="A521" i="13" s="1"/>
  <c r="A786" i="13" s="1"/>
  <c r="A1051" i="13" s="1"/>
  <c r="A1316" i="13" s="1"/>
  <c r="A240" i="17"/>
  <c r="A505" i="17" s="1"/>
  <c r="A770" i="17" s="1"/>
  <c r="A1035" i="17" s="1"/>
  <c r="A1300" i="17" s="1"/>
  <c r="A240" i="13"/>
  <c r="A505" i="13" s="1"/>
  <c r="A770" i="13" s="1"/>
  <c r="A1035" i="13" s="1"/>
  <c r="A1300" i="13" s="1"/>
  <c r="A208" i="17"/>
  <c r="A473" i="17" s="1"/>
  <c r="A738" i="17" s="1"/>
  <c r="A1003" i="17" s="1"/>
  <c r="A1268" i="17" s="1"/>
  <c r="A208" i="13"/>
  <c r="A473" i="13" s="1"/>
  <c r="A738" i="13" s="1"/>
  <c r="A1003" i="13" s="1"/>
  <c r="A1268" i="13" s="1"/>
  <c r="A176" i="17"/>
  <c r="A441" i="17" s="1"/>
  <c r="A706" i="17" s="1"/>
  <c r="A971" i="17" s="1"/>
  <c r="A1236" i="17" s="1"/>
  <c r="A176" i="13"/>
  <c r="A441" i="13" s="1"/>
  <c r="A706" i="13" s="1"/>
  <c r="A971" i="13" s="1"/>
  <c r="A1236" i="13" s="1"/>
  <c r="A144" i="17"/>
  <c r="A409" i="17" s="1"/>
  <c r="A674" i="17" s="1"/>
  <c r="A939" i="17" s="1"/>
  <c r="A1204" i="17" s="1"/>
  <c r="A144" i="13"/>
  <c r="A409" i="13" s="1"/>
  <c r="A674" i="13" s="1"/>
  <c r="A939" i="13" s="1"/>
  <c r="A1204" i="13" s="1"/>
  <c r="A108" i="17"/>
  <c r="A373" i="17" s="1"/>
  <c r="A638" i="17" s="1"/>
  <c r="A903" i="17" s="1"/>
  <c r="A1168" i="17" s="1"/>
  <c r="A108" i="13"/>
  <c r="A373" i="13" s="1"/>
  <c r="A638" i="13" s="1"/>
  <c r="A903" i="13" s="1"/>
  <c r="A1168" i="13" s="1"/>
  <c r="A80" i="17"/>
  <c r="A345" i="17" s="1"/>
  <c r="A610" i="17" s="1"/>
  <c r="A875" i="17" s="1"/>
  <c r="A1140" i="17" s="1"/>
  <c r="A80" i="13"/>
  <c r="A345" i="13" s="1"/>
  <c r="A610" i="13" s="1"/>
  <c r="A875" i="13" s="1"/>
  <c r="A1140" i="13" s="1"/>
  <c r="A48" i="17"/>
  <c r="A313" i="17" s="1"/>
  <c r="A578" i="17" s="1"/>
  <c r="A843" i="17" s="1"/>
  <c r="A1108" i="17" s="1"/>
  <c r="A48" i="13"/>
  <c r="A313" i="13" s="1"/>
  <c r="A578" i="13" s="1"/>
  <c r="A843" i="13" s="1"/>
  <c r="A1108" i="13" s="1"/>
  <c r="A16" i="17"/>
  <c r="A281" i="17" s="1"/>
  <c r="A546" i="17" s="1"/>
  <c r="A811" i="17" s="1"/>
  <c r="A1076" i="17" s="1"/>
  <c r="A16" i="13"/>
  <c r="A281" i="13" s="1"/>
  <c r="A546" i="13" s="1"/>
  <c r="A811" i="13" s="1"/>
  <c r="A1076" i="13" s="1"/>
  <c r="A19" i="17"/>
  <c r="A284" i="17" s="1"/>
  <c r="A549" i="17" s="1"/>
  <c r="A814" i="17" s="1"/>
  <c r="A1079" i="17" s="1"/>
  <c r="A19" i="13"/>
  <c r="A284" i="13" s="1"/>
  <c r="A549" i="13" s="1"/>
  <c r="A814" i="13" s="1"/>
  <c r="A1079" i="13" s="1"/>
  <c r="A35" i="17"/>
  <c r="A300" i="17" s="1"/>
  <c r="A565" i="17" s="1"/>
  <c r="A830" i="17" s="1"/>
  <c r="A1095" i="17" s="1"/>
  <c r="A35" i="13"/>
  <c r="A300" i="13" s="1"/>
  <c r="A565" i="13" s="1"/>
  <c r="A830" i="13" s="1"/>
  <c r="A1095" i="13" s="1"/>
  <c r="A243" i="17"/>
  <c r="A508" i="17" s="1"/>
  <c r="A773" i="17" s="1"/>
  <c r="A1038" i="17" s="1"/>
  <c r="A1303" i="17" s="1"/>
  <c r="A243" i="13"/>
  <c r="A508" i="13" s="1"/>
  <c r="A773" i="13" s="1"/>
  <c r="A1038" i="13" s="1"/>
  <c r="A1303" i="13" s="1"/>
  <c r="A227" i="17"/>
  <c r="A492" i="17" s="1"/>
  <c r="A757" i="17" s="1"/>
  <c r="A1022" i="17" s="1"/>
  <c r="A1287" i="17" s="1"/>
  <c r="A227" i="13"/>
  <c r="A492" i="13" s="1"/>
  <c r="A757" i="13" s="1"/>
  <c r="A1022" i="13" s="1"/>
  <c r="A1287" i="13" s="1"/>
  <c r="A211" i="17"/>
  <c r="A476" i="17" s="1"/>
  <c r="A741" i="17" s="1"/>
  <c r="A1006" i="17" s="1"/>
  <c r="A1271" i="17" s="1"/>
  <c r="A211" i="13"/>
  <c r="A476" i="13" s="1"/>
  <c r="A741" i="13" s="1"/>
  <c r="A1006" i="13" s="1"/>
  <c r="A1271" i="13" s="1"/>
  <c r="A195" i="17"/>
  <c r="A460" i="17" s="1"/>
  <c r="A725" i="17" s="1"/>
  <c r="A990" i="17" s="1"/>
  <c r="A1255" i="17" s="1"/>
  <c r="A195" i="13"/>
  <c r="A460" i="13" s="1"/>
  <c r="A725" i="13" s="1"/>
  <c r="A990" i="13" s="1"/>
  <c r="A1255" i="13" s="1"/>
  <c r="A179" i="17"/>
  <c r="A444" i="17" s="1"/>
  <c r="A709" i="17" s="1"/>
  <c r="A974" i="17" s="1"/>
  <c r="A1239" i="17" s="1"/>
  <c r="A179" i="13"/>
  <c r="A444" i="13" s="1"/>
  <c r="A709" i="13" s="1"/>
  <c r="A974" i="13" s="1"/>
  <c r="A1239" i="13" s="1"/>
  <c r="A163" i="17"/>
  <c r="A428" i="17" s="1"/>
  <c r="A693" i="17" s="1"/>
  <c r="A958" i="17" s="1"/>
  <c r="A1223" i="17" s="1"/>
  <c r="A163" i="13"/>
  <c r="A428" i="13" s="1"/>
  <c r="A693" i="13" s="1"/>
  <c r="A958" i="13" s="1"/>
  <c r="A1223" i="13" s="1"/>
  <c r="A147" i="17"/>
  <c r="A412" i="17" s="1"/>
  <c r="A677" i="17" s="1"/>
  <c r="A942" i="17" s="1"/>
  <c r="A1207" i="17" s="1"/>
  <c r="A147" i="13"/>
  <c r="A412" i="13" s="1"/>
  <c r="A677" i="13" s="1"/>
  <c r="A942" i="13" s="1"/>
  <c r="A1207" i="13" s="1"/>
  <c r="A131" i="17"/>
  <c r="A396" i="17" s="1"/>
  <c r="A661" i="17" s="1"/>
  <c r="A926" i="17" s="1"/>
  <c r="A1191" i="17" s="1"/>
  <c r="A131" i="13"/>
  <c r="A396" i="13" s="1"/>
  <c r="A661" i="13" s="1"/>
  <c r="A926" i="13" s="1"/>
  <c r="A1191" i="13" s="1"/>
  <c r="A115" i="17"/>
  <c r="A380" i="17" s="1"/>
  <c r="A645" i="17" s="1"/>
  <c r="A910" i="17" s="1"/>
  <c r="A1175" i="17" s="1"/>
  <c r="A115" i="13"/>
  <c r="A380" i="13" s="1"/>
  <c r="A645" i="13" s="1"/>
  <c r="A910" i="13" s="1"/>
  <c r="A1175" i="13" s="1"/>
  <c r="A99" i="17"/>
  <c r="A364" i="17" s="1"/>
  <c r="A99" i="13"/>
  <c r="A364" i="13" s="1"/>
  <c r="A629" i="13" s="1"/>
  <c r="A894" i="13" s="1"/>
  <c r="A1159" i="13" s="1"/>
  <c r="A79" i="17"/>
  <c r="A344" i="17" s="1"/>
  <c r="A79" i="13"/>
  <c r="A344" i="13" s="1"/>
  <c r="A609" i="13" s="1"/>
  <c r="A874" i="13" s="1"/>
  <c r="A1139" i="13" s="1"/>
  <c r="A47" i="17"/>
  <c r="A312" i="17" s="1"/>
  <c r="A577" i="17" s="1"/>
  <c r="A842" i="17" s="1"/>
  <c r="A1107" i="17" s="1"/>
  <c r="A47" i="13"/>
  <c r="A312" i="13" s="1"/>
  <c r="A577" i="13" s="1"/>
  <c r="A842" i="13" s="1"/>
  <c r="A1107" i="13" s="1"/>
  <c r="A15" i="17"/>
  <c r="A280" i="17" s="1"/>
  <c r="A545" i="17" s="1"/>
  <c r="A810" i="17" s="1"/>
  <c r="A1075" i="17" s="1"/>
  <c r="A15" i="13"/>
  <c r="A280" i="13" s="1"/>
  <c r="A545" i="13" s="1"/>
  <c r="A810" i="13" s="1"/>
  <c r="A1075" i="13" s="1"/>
  <c r="A209" i="17"/>
  <c r="A474" i="17" s="1"/>
  <c r="A739" i="17" s="1"/>
  <c r="A1004" i="17" s="1"/>
  <c r="A1269" i="17" s="1"/>
  <c r="A209" i="13"/>
  <c r="A474" i="13" s="1"/>
  <c r="A739" i="13" s="1"/>
  <c r="A1004" i="13" s="1"/>
  <c r="A1269" i="13" s="1"/>
  <c r="A165" i="17"/>
  <c r="A430" i="17" s="1"/>
  <c r="A695" i="17" s="1"/>
  <c r="A960" i="17" s="1"/>
  <c r="A1225" i="17" s="1"/>
  <c r="A165" i="13"/>
  <c r="A430" i="13" s="1"/>
  <c r="A695" i="13" s="1"/>
  <c r="A960" i="13" s="1"/>
  <c r="A1225" i="13" s="1"/>
  <c r="A125" i="17"/>
  <c r="A390" i="17" s="1"/>
  <c r="A655" i="17" s="1"/>
  <c r="A920" i="17" s="1"/>
  <c r="A1185" i="17" s="1"/>
  <c r="A125" i="13"/>
  <c r="A390" i="13" s="1"/>
  <c r="A655" i="13" s="1"/>
  <c r="A920" i="13" s="1"/>
  <c r="A1185" i="13" s="1"/>
  <c r="A77" i="17"/>
  <c r="A342" i="17" s="1"/>
  <c r="A77" i="13"/>
  <c r="A342" i="13" s="1"/>
  <c r="A607" i="13" s="1"/>
  <c r="A872" i="13" s="1"/>
  <c r="A1137" i="13" s="1"/>
  <c r="A29" i="17"/>
  <c r="A294" i="17" s="1"/>
  <c r="A559" i="17" s="1"/>
  <c r="A824" i="17" s="1"/>
  <c r="A1089" i="17" s="1"/>
  <c r="A29" i="13"/>
  <c r="A294" i="13" s="1"/>
  <c r="A559" i="13" s="1"/>
  <c r="A824" i="13" s="1"/>
  <c r="A1089" i="13" s="1"/>
  <c r="A27" i="17"/>
  <c r="A292" i="17" s="1"/>
  <c r="A557" i="17" s="1"/>
  <c r="A822" i="17" s="1"/>
  <c r="A1087" i="17" s="1"/>
  <c r="A27" i="13"/>
  <c r="A292" i="13" s="1"/>
  <c r="A557" i="13" s="1"/>
  <c r="A822" i="13" s="1"/>
  <c r="A1087" i="13" s="1"/>
  <c r="A242" i="17"/>
  <c r="A507" i="17" s="1"/>
  <c r="A772" i="17" s="1"/>
  <c r="A1037" i="17" s="1"/>
  <c r="A1302" i="17" s="1"/>
  <c r="A242" i="13"/>
  <c r="A507" i="13" s="1"/>
  <c r="A772" i="13" s="1"/>
  <c r="A1037" i="13" s="1"/>
  <c r="A1302" i="13" s="1"/>
  <c r="A226" i="17"/>
  <c r="A491" i="17" s="1"/>
  <c r="A756" i="17" s="1"/>
  <c r="A1021" i="17" s="1"/>
  <c r="A1286" i="17" s="1"/>
  <c r="A226" i="13"/>
  <c r="A491" i="13" s="1"/>
  <c r="A756" i="13" s="1"/>
  <c r="A1021" i="13" s="1"/>
  <c r="A1286" i="13" s="1"/>
  <c r="A210" i="17"/>
  <c r="A475" i="17" s="1"/>
  <c r="A740" i="17" s="1"/>
  <c r="A1005" i="17" s="1"/>
  <c r="A1270" i="17" s="1"/>
  <c r="A210" i="13"/>
  <c r="A475" i="13" s="1"/>
  <c r="A740" i="13" s="1"/>
  <c r="A1005" i="13" s="1"/>
  <c r="A1270" i="13" s="1"/>
  <c r="A194" i="17"/>
  <c r="A459" i="17" s="1"/>
  <c r="A724" i="17" s="1"/>
  <c r="A989" i="17" s="1"/>
  <c r="A1254" i="17" s="1"/>
  <c r="A194" i="13"/>
  <c r="A459" i="13" s="1"/>
  <c r="A724" i="13" s="1"/>
  <c r="A989" i="13" s="1"/>
  <c r="A1254" i="13" s="1"/>
  <c r="A178" i="17"/>
  <c r="A443" i="17" s="1"/>
  <c r="A708" i="17" s="1"/>
  <c r="A973" i="17" s="1"/>
  <c r="A1238" i="17" s="1"/>
  <c r="A178" i="13"/>
  <c r="A443" i="13" s="1"/>
  <c r="A708" i="13" s="1"/>
  <c r="A973" i="13" s="1"/>
  <c r="A1238" i="13" s="1"/>
  <c r="A162" i="17"/>
  <c r="A427" i="17" s="1"/>
  <c r="A692" i="17" s="1"/>
  <c r="A957" i="17" s="1"/>
  <c r="A1222" i="17" s="1"/>
  <c r="A162" i="13"/>
  <c r="A427" i="13" s="1"/>
  <c r="A692" i="13" s="1"/>
  <c r="A957" i="13" s="1"/>
  <c r="A1222" i="13" s="1"/>
  <c r="A146" i="17"/>
  <c r="A411" i="17" s="1"/>
  <c r="A676" i="17" s="1"/>
  <c r="A941" i="17" s="1"/>
  <c r="A1206" i="17" s="1"/>
  <c r="A146" i="13"/>
  <c r="A411" i="13" s="1"/>
  <c r="A676" i="13" s="1"/>
  <c r="A941" i="13" s="1"/>
  <c r="A1206" i="13" s="1"/>
  <c r="A130" i="17"/>
  <c r="A395" i="17" s="1"/>
  <c r="A660" i="17" s="1"/>
  <c r="A925" i="17" s="1"/>
  <c r="A1190" i="17" s="1"/>
  <c r="A130" i="13"/>
  <c r="A395" i="13" s="1"/>
  <c r="A660" i="13" s="1"/>
  <c r="A925" i="13" s="1"/>
  <c r="A1190" i="13" s="1"/>
  <c r="A114" i="17"/>
  <c r="A379" i="17" s="1"/>
  <c r="A644" i="17" s="1"/>
  <c r="A909" i="17" s="1"/>
  <c r="A1174" i="17" s="1"/>
  <c r="A114" i="13"/>
  <c r="A379" i="13" s="1"/>
  <c r="A644" i="13" s="1"/>
  <c r="A909" i="13" s="1"/>
  <c r="A1174" i="13" s="1"/>
  <c r="A98" i="17"/>
  <c r="A363" i="17" s="1"/>
  <c r="A98" i="13"/>
  <c r="A363" i="13" s="1"/>
  <c r="A628" i="13" s="1"/>
  <c r="A893" i="13" s="1"/>
  <c r="A1158" i="13" s="1"/>
  <c r="A82" i="17"/>
  <c r="A347" i="17" s="1"/>
  <c r="A82" i="13"/>
  <c r="A347" i="13" s="1"/>
  <c r="A612" i="13" s="1"/>
  <c r="A877" i="13" s="1"/>
  <c r="A1142" i="13" s="1"/>
  <c r="A66" i="17"/>
  <c r="A331" i="17" s="1"/>
  <c r="A66" i="13"/>
  <c r="A331" i="13" s="1"/>
  <c r="A596" i="13" s="1"/>
  <c r="A861" i="13" s="1"/>
  <c r="A1126" i="13" s="1"/>
  <c r="A50" i="17"/>
  <c r="A315" i="17" s="1"/>
  <c r="A50" i="13"/>
  <c r="A315" i="13" s="1"/>
  <c r="A580" i="13" s="1"/>
  <c r="A845" i="13" s="1"/>
  <c r="A1110" i="13" s="1"/>
  <c r="A34" i="17"/>
  <c r="A299" i="17" s="1"/>
  <c r="A564" i="17" s="1"/>
  <c r="A829" i="17" s="1"/>
  <c r="A1094" i="17" s="1"/>
  <c r="A34" i="13"/>
  <c r="A299" i="13" s="1"/>
  <c r="A564" i="13" s="1"/>
  <c r="A829" i="13" s="1"/>
  <c r="A1094" i="13" s="1"/>
  <c r="A18" i="17"/>
  <c r="A283" i="17" s="1"/>
  <c r="A548" i="17" s="1"/>
  <c r="A813" i="17" s="1"/>
  <c r="A1078" i="17" s="1"/>
  <c r="A18" i="13"/>
  <c r="A283" i="13" s="1"/>
  <c r="A548" i="13" s="1"/>
  <c r="A813" i="13" s="1"/>
  <c r="A1078" i="13" s="1"/>
  <c r="A237" i="17"/>
  <c r="A502" i="17" s="1"/>
  <c r="A767" i="17" s="1"/>
  <c r="A1032" i="17" s="1"/>
  <c r="A1297" i="17" s="1"/>
  <c r="A237" i="13"/>
  <c r="A502" i="13" s="1"/>
  <c r="A767" i="13" s="1"/>
  <c r="A1032" i="13" s="1"/>
  <c r="A1297" i="13" s="1"/>
  <c r="A193" i="17"/>
  <c r="A458" i="17" s="1"/>
  <c r="A723" i="17" s="1"/>
  <c r="A988" i="17" s="1"/>
  <c r="A1253" i="17" s="1"/>
  <c r="A193" i="13"/>
  <c r="A458" i="13" s="1"/>
  <c r="A723" i="13" s="1"/>
  <c r="A988" i="13" s="1"/>
  <c r="A1253" i="13" s="1"/>
  <c r="A141" i="17"/>
  <c r="A406" i="17" s="1"/>
  <c r="A671" i="17" s="1"/>
  <c r="A936" i="17" s="1"/>
  <c r="A1201" i="17" s="1"/>
  <c r="A141" i="13"/>
  <c r="A406" i="13" s="1"/>
  <c r="A671" i="13" s="1"/>
  <c r="A936" i="13" s="1"/>
  <c r="A1201" i="13" s="1"/>
  <c r="A93" i="17"/>
  <c r="A358" i="17" s="1"/>
  <c r="A93" i="13"/>
  <c r="A358" i="13" s="1"/>
  <c r="A623" i="13" s="1"/>
  <c r="A888" i="13" s="1"/>
  <c r="A1153" i="13" s="1"/>
  <c r="A45" i="17"/>
  <c r="A310" i="17" s="1"/>
  <c r="A575" i="17" s="1"/>
  <c r="A840" i="17" s="1"/>
  <c r="A1105" i="17" s="1"/>
  <c r="A45" i="13"/>
  <c r="A310" i="13" s="1"/>
  <c r="A575" i="13" s="1"/>
  <c r="A840" i="13" s="1"/>
  <c r="A1105" i="13" s="1"/>
  <c r="A241" i="17"/>
  <c r="A506" i="17" s="1"/>
  <c r="A771" i="17" s="1"/>
  <c r="A1036" i="17" s="1"/>
  <c r="A1301" i="17" s="1"/>
  <c r="A241" i="13"/>
  <c r="A506" i="13" s="1"/>
  <c r="A771" i="13" s="1"/>
  <c r="A1036" i="13" s="1"/>
  <c r="A1301" i="13" s="1"/>
  <c r="A185" i="17"/>
  <c r="A450" i="17" s="1"/>
  <c r="A715" i="17" s="1"/>
  <c r="A980" i="17" s="1"/>
  <c r="A1245" i="17" s="1"/>
  <c r="A185" i="13"/>
  <c r="A450" i="13" s="1"/>
  <c r="A715" i="13" s="1"/>
  <c r="A980" i="13" s="1"/>
  <c r="A1245" i="13" s="1"/>
  <c r="A129" i="17"/>
  <c r="A394" i="17" s="1"/>
  <c r="A659" i="17" s="1"/>
  <c r="A924" i="17" s="1"/>
  <c r="A1189" i="17" s="1"/>
  <c r="A129" i="13"/>
  <c r="A394" i="13" s="1"/>
  <c r="A659" i="13" s="1"/>
  <c r="A924" i="13" s="1"/>
  <c r="A1189" i="13" s="1"/>
  <c r="A85" i="17"/>
  <c r="A350" i="17" s="1"/>
  <c r="A85" i="13"/>
  <c r="A350" i="13" s="1"/>
  <c r="A615" i="13" s="1"/>
  <c r="A880" i="13" s="1"/>
  <c r="A1145" i="13" s="1"/>
  <c r="A37" i="17"/>
  <c r="A302" i="17" s="1"/>
  <c r="A567" i="17" s="1"/>
  <c r="A832" i="17" s="1"/>
  <c r="A1097" i="17" s="1"/>
  <c r="A37" i="13"/>
  <c r="A302" i="13" s="1"/>
  <c r="A567" i="13" s="1"/>
  <c r="A832" i="13" s="1"/>
  <c r="A1097" i="13" s="1"/>
  <c r="A216" i="17"/>
  <c r="A481" i="17" s="1"/>
  <c r="A746" i="17" s="1"/>
  <c r="A1011" i="17" s="1"/>
  <c r="A1276" i="17" s="1"/>
  <c r="A216" i="13"/>
  <c r="A481" i="13" s="1"/>
  <c r="A746" i="13" s="1"/>
  <c r="A1011" i="13" s="1"/>
  <c r="A1276" i="13" s="1"/>
  <c r="A188" i="17"/>
  <c r="A453" i="17" s="1"/>
  <c r="A718" i="17" s="1"/>
  <c r="A983" i="17" s="1"/>
  <c r="A1248" i="17" s="1"/>
  <c r="A188" i="13"/>
  <c r="A453" i="13" s="1"/>
  <c r="A718" i="13" s="1"/>
  <c r="A983" i="13" s="1"/>
  <c r="A1248" i="13" s="1"/>
  <c r="A160" i="17"/>
  <c r="A425" i="17" s="1"/>
  <c r="A690" i="17" s="1"/>
  <c r="A955" i="17" s="1"/>
  <c r="A1220" i="17" s="1"/>
  <c r="A160" i="13"/>
  <c r="A425" i="13" s="1"/>
  <c r="A690" i="13" s="1"/>
  <c r="A955" i="13" s="1"/>
  <c r="A1220" i="13" s="1"/>
  <c r="A124" i="17"/>
  <c r="A389" i="17" s="1"/>
  <c r="A654" i="17" s="1"/>
  <c r="A919" i="17" s="1"/>
  <c r="A1184" i="17" s="1"/>
  <c r="A124" i="13"/>
  <c r="A389" i="13" s="1"/>
  <c r="A654" i="13" s="1"/>
  <c r="A919" i="13" s="1"/>
  <c r="A1184" i="13" s="1"/>
  <c r="A92" i="17"/>
  <c r="A357" i="17" s="1"/>
  <c r="A622" i="17" s="1"/>
  <c r="A887" i="17" s="1"/>
  <c r="A1152" i="17" s="1"/>
  <c r="A92" i="13"/>
  <c r="A357" i="13" s="1"/>
  <c r="A622" i="13" s="1"/>
  <c r="A887" i="13" s="1"/>
  <c r="A1152" i="13" s="1"/>
  <c r="A60" i="17"/>
  <c r="A325" i="17" s="1"/>
  <c r="A590" i="17" s="1"/>
  <c r="A855" i="17" s="1"/>
  <c r="A1120" i="17" s="1"/>
  <c r="A60" i="13"/>
  <c r="A325" i="13" s="1"/>
  <c r="A590" i="13" s="1"/>
  <c r="A855" i="13" s="1"/>
  <c r="A1120" i="13" s="1"/>
  <c r="A28" i="17"/>
  <c r="A293" i="17" s="1"/>
  <c r="A558" i="17" s="1"/>
  <c r="A823" i="17" s="1"/>
  <c r="A1088" i="17" s="1"/>
  <c r="A28" i="13"/>
  <c r="A293" i="13" s="1"/>
  <c r="A558" i="13" s="1"/>
  <c r="A823" i="13" s="1"/>
  <c r="A1088" i="13" s="1"/>
  <c r="A252" i="17"/>
  <c r="A517" i="17" s="1"/>
  <c r="A782" i="17" s="1"/>
  <c r="A1047" i="17" s="1"/>
  <c r="A1312" i="17" s="1"/>
  <c r="A252" i="13"/>
  <c r="A517" i="13" s="1"/>
  <c r="A782" i="13" s="1"/>
  <c r="A1047" i="13" s="1"/>
  <c r="A1312" i="13" s="1"/>
  <c r="A232" i="17"/>
  <c r="A497" i="17" s="1"/>
  <c r="A762" i="17" s="1"/>
  <c r="A1027" i="17" s="1"/>
  <c r="A1292" i="17" s="1"/>
  <c r="A232" i="13"/>
  <c r="A497" i="13" s="1"/>
  <c r="A762" i="13" s="1"/>
  <c r="A1027" i="13" s="1"/>
  <c r="A1292" i="13" s="1"/>
  <c r="A200" i="17"/>
  <c r="A465" i="17" s="1"/>
  <c r="A730" i="17" s="1"/>
  <c r="A995" i="17" s="1"/>
  <c r="A1260" i="17" s="1"/>
  <c r="A200" i="13"/>
  <c r="A465" i="13" s="1"/>
  <c r="A730" i="13" s="1"/>
  <c r="A995" i="13" s="1"/>
  <c r="A1260" i="13" s="1"/>
  <c r="A164" i="17"/>
  <c r="A429" i="17" s="1"/>
  <c r="A694" i="17" s="1"/>
  <c r="A959" i="17" s="1"/>
  <c r="A1224" i="17" s="1"/>
  <c r="A164" i="13"/>
  <c r="A429" i="13" s="1"/>
  <c r="A694" i="13" s="1"/>
  <c r="A959" i="13" s="1"/>
  <c r="A1224" i="13" s="1"/>
  <c r="A136" i="17"/>
  <c r="A401" i="17" s="1"/>
  <c r="A666" i="17" s="1"/>
  <c r="A931" i="17" s="1"/>
  <c r="A1196" i="17" s="1"/>
  <c r="A136" i="13"/>
  <c r="A401" i="13" s="1"/>
  <c r="A666" i="13" s="1"/>
  <c r="A931" i="13" s="1"/>
  <c r="A1196" i="13" s="1"/>
  <c r="A104" i="17"/>
  <c r="A369" i="17" s="1"/>
  <c r="A634" i="17" s="1"/>
  <c r="A899" i="17" s="1"/>
  <c r="A1164" i="17" s="1"/>
  <c r="A104" i="13"/>
  <c r="A369" i="13" s="1"/>
  <c r="A634" i="13" s="1"/>
  <c r="A899" i="13" s="1"/>
  <c r="A1164" i="13" s="1"/>
  <c r="A72" i="17"/>
  <c r="A337" i="17" s="1"/>
  <c r="A602" i="17" s="1"/>
  <c r="A867" i="17" s="1"/>
  <c r="A1132" i="17" s="1"/>
  <c r="A72" i="13"/>
  <c r="A337" i="13" s="1"/>
  <c r="A602" i="13" s="1"/>
  <c r="A867" i="13" s="1"/>
  <c r="A1132" i="13" s="1"/>
  <c r="A40" i="17"/>
  <c r="A305" i="17" s="1"/>
  <c r="A570" i="17" s="1"/>
  <c r="A835" i="17" s="1"/>
  <c r="A1100" i="17" s="1"/>
  <c r="A40" i="13"/>
  <c r="A305" i="13" s="1"/>
  <c r="A570" i="13" s="1"/>
  <c r="A835" i="13" s="1"/>
  <c r="A1100" i="13" s="1"/>
  <c r="A75" i="17"/>
  <c r="A340" i="17" s="1"/>
  <c r="A75" i="13"/>
  <c r="A340" i="13" s="1"/>
  <c r="A605" i="13" s="1"/>
  <c r="A870" i="13" s="1"/>
  <c r="A1135" i="13" s="1"/>
  <c r="A255" i="17"/>
  <c r="A520" i="17" s="1"/>
  <c r="A785" i="17" s="1"/>
  <c r="A1050" i="17" s="1"/>
  <c r="A1315" i="17" s="1"/>
  <c r="A255" i="13"/>
  <c r="A520" i="13" s="1"/>
  <c r="A785" i="13" s="1"/>
  <c r="A1050" i="13" s="1"/>
  <c r="A1315" i="13" s="1"/>
  <c r="A239" i="17"/>
  <c r="A504" i="17" s="1"/>
  <c r="A769" i="17" s="1"/>
  <c r="A1034" i="17" s="1"/>
  <c r="A1299" i="17" s="1"/>
  <c r="A239" i="13"/>
  <c r="A504" i="13" s="1"/>
  <c r="A769" i="13" s="1"/>
  <c r="A1034" i="13" s="1"/>
  <c r="A1299" i="13" s="1"/>
  <c r="A223" i="17"/>
  <c r="A488" i="17" s="1"/>
  <c r="A753" i="17" s="1"/>
  <c r="A1018" i="17" s="1"/>
  <c r="A1283" i="17" s="1"/>
  <c r="A223" i="13"/>
  <c r="A488" i="13" s="1"/>
  <c r="A753" i="13" s="1"/>
  <c r="A1018" i="13" s="1"/>
  <c r="A1283" i="13" s="1"/>
  <c r="A207" i="17"/>
  <c r="A472" i="17" s="1"/>
  <c r="A737" i="17" s="1"/>
  <c r="A1002" i="17" s="1"/>
  <c r="A1267" i="17" s="1"/>
  <c r="A207" i="13"/>
  <c r="A472" i="13" s="1"/>
  <c r="A737" i="13" s="1"/>
  <c r="A1002" i="13" s="1"/>
  <c r="A1267" i="13" s="1"/>
  <c r="A191" i="17"/>
  <c r="A456" i="17" s="1"/>
  <c r="A721" i="17" s="1"/>
  <c r="A986" i="17" s="1"/>
  <c r="A1251" i="17" s="1"/>
  <c r="A191" i="13"/>
  <c r="A456" i="13" s="1"/>
  <c r="A721" i="13" s="1"/>
  <c r="A986" i="13" s="1"/>
  <c r="A1251" i="13" s="1"/>
  <c r="A175" i="17"/>
  <c r="A440" i="17" s="1"/>
  <c r="A705" i="17" s="1"/>
  <c r="A970" i="17" s="1"/>
  <c r="A1235" i="17" s="1"/>
  <c r="A175" i="13"/>
  <c r="A440" i="13" s="1"/>
  <c r="A705" i="13" s="1"/>
  <c r="A970" i="13" s="1"/>
  <c r="A1235" i="13" s="1"/>
  <c r="A159" i="17"/>
  <c r="A424" i="17" s="1"/>
  <c r="A689" i="17" s="1"/>
  <c r="A954" i="17" s="1"/>
  <c r="A1219" i="17" s="1"/>
  <c r="A159" i="13"/>
  <c r="A424" i="13" s="1"/>
  <c r="A689" i="13" s="1"/>
  <c r="A954" i="13" s="1"/>
  <c r="A1219" i="13" s="1"/>
  <c r="A143" i="17"/>
  <c r="A408" i="17" s="1"/>
  <c r="A673" i="17" s="1"/>
  <c r="A938" i="17" s="1"/>
  <c r="A1203" i="17" s="1"/>
  <c r="A143" i="13"/>
  <c r="A408" i="13" s="1"/>
  <c r="A673" i="13" s="1"/>
  <c r="A938" i="13" s="1"/>
  <c r="A1203" i="13" s="1"/>
  <c r="A127" i="17"/>
  <c r="A392" i="17" s="1"/>
  <c r="A657" i="17" s="1"/>
  <c r="A922" i="17" s="1"/>
  <c r="A1187" i="17" s="1"/>
  <c r="A127" i="13"/>
  <c r="A392" i="13" s="1"/>
  <c r="A657" i="13" s="1"/>
  <c r="A922" i="13" s="1"/>
  <c r="A1187" i="13" s="1"/>
  <c r="A111" i="17"/>
  <c r="A376" i="17" s="1"/>
  <c r="A641" i="17" s="1"/>
  <c r="A906" i="17" s="1"/>
  <c r="A1171" i="17" s="1"/>
  <c r="A111" i="13"/>
  <c r="A376" i="13" s="1"/>
  <c r="A641" i="13" s="1"/>
  <c r="A906" i="13" s="1"/>
  <c r="A1171" i="13" s="1"/>
  <c r="A95" i="17"/>
  <c r="A360" i="17" s="1"/>
  <c r="A95" i="13"/>
  <c r="A360" i="13" s="1"/>
  <c r="A625" i="13" s="1"/>
  <c r="A890" i="13" s="1"/>
  <c r="A1155" i="13" s="1"/>
  <c r="A71" i="17"/>
  <c r="A336" i="17" s="1"/>
  <c r="A71" i="13"/>
  <c r="A336" i="13" s="1"/>
  <c r="A601" i="13" s="1"/>
  <c r="A866" i="13" s="1"/>
  <c r="A1131" i="13" s="1"/>
  <c r="A39" i="17"/>
  <c r="A304" i="17" s="1"/>
  <c r="A569" i="17" s="1"/>
  <c r="A834" i="17" s="1"/>
  <c r="A1099" i="17" s="1"/>
  <c r="A39" i="13"/>
  <c r="A304" i="13" s="1"/>
  <c r="A569" i="13" s="1"/>
  <c r="A834" i="13" s="1"/>
  <c r="A1099" i="13" s="1"/>
  <c r="A245" i="17"/>
  <c r="A510" i="17" s="1"/>
  <c r="A775" i="17" s="1"/>
  <c r="A1040" i="17" s="1"/>
  <c r="A1305" i="17" s="1"/>
  <c r="A245" i="13"/>
  <c r="A510" i="13" s="1"/>
  <c r="A775" i="13" s="1"/>
  <c r="A1040" i="13" s="1"/>
  <c r="A1305" i="13" s="1"/>
  <c r="A201" i="17"/>
  <c r="A466" i="17" s="1"/>
  <c r="A731" i="17" s="1"/>
  <c r="A996" i="17" s="1"/>
  <c r="A1261" i="17" s="1"/>
  <c r="A201" i="13"/>
  <c r="A466" i="13" s="1"/>
  <c r="A731" i="13" s="1"/>
  <c r="A996" i="13" s="1"/>
  <c r="A1261" i="13" s="1"/>
  <c r="A157" i="17"/>
  <c r="A422" i="17" s="1"/>
  <c r="A687" i="17" s="1"/>
  <c r="A952" i="17" s="1"/>
  <c r="A1217" i="17" s="1"/>
  <c r="A157" i="13"/>
  <c r="A422" i="13" s="1"/>
  <c r="A687" i="13" s="1"/>
  <c r="A952" i="13" s="1"/>
  <c r="A1217" i="13" s="1"/>
  <c r="A113" i="17"/>
  <c r="A378" i="17" s="1"/>
  <c r="A643" i="17" s="1"/>
  <c r="A908" i="17" s="1"/>
  <c r="A1173" i="17" s="1"/>
  <c r="A113" i="13"/>
  <c r="A378" i="13" s="1"/>
  <c r="A643" i="13" s="1"/>
  <c r="A908" i="13" s="1"/>
  <c r="A1173" i="13" s="1"/>
  <c r="A65" i="17"/>
  <c r="A330" i="17" s="1"/>
  <c r="A65" i="13"/>
  <c r="A330" i="13" s="1"/>
  <c r="A595" i="13" s="1"/>
  <c r="A860" i="13" s="1"/>
  <c r="A1125" i="13" s="1"/>
  <c r="A21" i="17"/>
  <c r="A286" i="17" s="1"/>
  <c r="A551" i="17" s="1"/>
  <c r="A816" i="17" s="1"/>
  <c r="A1081" i="17" s="1"/>
  <c r="A21" i="13"/>
  <c r="A286" i="13" s="1"/>
  <c r="A551" i="13" s="1"/>
  <c r="A816" i="13" s="1"/>
  <c r="A1081" i="13" s="1"/>
  <c r="A254" i="17"/>
  <c r="A519" i="17" s="1"/>
  <c r="A784" i="17" s="1"/>
  <c r="A1049" i="17" s="1"/>
  <c r="A1314" i="17" s="1"/>
  <c r="A254" i="13"/>
  <c r="A519" i="13" s="1"/>
  <c r="A784" i="13" s="1"/>
  <c r="A1049" i="13" s="1"/>
  <c r="A1314" i="13" s="1"/>
  <c r="A238" i="17"/>
  <c r="A503" i="17" s="1"/>
  <c r="A768" i="17" s="1"/>
  <c r="A1033" i="17" s="1"/>
  <c r="A1298" i="17" s="1"/>
  <c r="A238" i="13"/>
  <c r="A503" i="13" s="1"/>
  <c r="A768" i="13" s="1"/>
  <c r="A1033" i="13" s="1"/>
  <c r="A1298" i="13" s="1"/>
  <c r="A222" i="17"/>
  <c r="A487" i="17" s="1"/>
  <c r="A752" i="17" s="1"/>
  <c r="A1017" i="17" s="1"/>
  <c r="A1282" i="17" s="1"/>
  <c r="A222" i="13"/>
  <c r="A487" i="13" s="1"/>
  <c r="A752" i="13" s="1"/>
  <c r="A1017" i="13" s="1"/>
  <c r="A1282" i="13" s="1"/>
  <c r="A206" i="17"/>
  <c r="A471" i="17" s="1"/>
  <c r="A736" i="17" s="1"/>
  <c r="A1001" i="17" s="1"/>
  <c r="A1266" i="17" s="1"/>
  <c r="A206" i="13"/>
  <c r="A471" i="13" s="1"/>
  <c r="A736" i="13" s="1"/>
  <c r="A1001" i="13" s="1"/>
  <c r="A1266" i="13" s="1"/>
  <c r="A190" i="17"/>
  <c r="A455" i="17" s="1"/>
  <c r="A720" i="17" s="1"/>
  <c r="A985" i="17" s="1"/>
  <c r="A1250" i="17" s="1"/>
  <c r="A190" i="13"/>
  <c r="A455" i="13" s="1"/>
  <c r="A720" i="13" s="1"/>
  <c r="A985" i="13" s="1"/>
  <c r="A1250" i="13" s="1"/>
  <c r="A174" i="17"/>
  <c r="A439" i="17" s="1"/>
  <c r="A704" i="17" s="1"/>
  <c r="A969" i="17" s="1"/>
  <c r="A1234" i="17" s="1"/>
  <c r="A174" i="13"/>
  <c r="A439" i="13" s="1"/>
  <c r="A704" i="13" s="1"/>
  <c r="A969" i="13" s="1"/>
  <c r="A1234" i="13" s="1"/>
  <c r="A158" i="17"/>
  <c r="A423" i="17" s="1"/>
  <c r="A688" i="17" s="1"/>
  <c r="A953" i="17" s="1"/>
  <c r="A1218" i="17" s="1"/>
  <c r="A158" i="13"/>
  <c r="A423" i="13" s="1"/>
  <c r="A688" i="13" s="1"/>
  <c r="A953" i="13" s="1"/>
  <c r="A1218" i="13" s="1"/>
  <c r="A142" i="17"/>
  <c r="A407" i="17" s="1"/>
  <c r="A672" i="17" s="1"/>
  <c r="A937" i="17" s="1"/>
  <c r="A1202" i="17" s="1"/>
  <c r="A142" i="13"/>
  <c r="A407" i="13" s="1"/>
  <c r="A672" i="13" s="1"/>
  <c r="A937" i="13" s="1"/>
  <c r="A1202" i="13" s="1"/>
  <c r="A126" i="17"/>
  <c r="A391" i="17" s="1"/>
  <c r="A656" i="17" s="1"/>
  <c r="A921" i="17" s="1"/>
  <c r="A1186" i="17" s="1"/>
  <c r="A126" i="13"/>
  <c r="A391" i="13" s="1"/>
  <c r="A656" i="13" s="1"/>
  <c r="A921" i="13" s="1"/>
  <c r="A1186" i="13" s="1"/>
  <c r="A110" i="17"/>
  <c r="A375" i="17" s="1"/>
  <c r="A110" i="13"/>
  <c r="A375" i="13" s="1"/>
  <c r="A640" i="13" s="1"/>
  <c r="A905" i="13" s="1"/>
  <c r="A1170" i="13" s="1"/>
  <c r="A94" i="17"/>
  <c r="A359" i="17" s="1"/>
  <c r="A94" i="13"/>
  <c r="A359" i="13" s="1"/>
  <c r="A624" i="13" s="1"/>
  <c r="A889" i="13" s="1"/>
  <c r="A1154" i="13" s="1"/>
  <c r="A78" i="17"/>
  <c r="A343" i="17" s="1"/>
  <c r="A78" i="13"/>
  <c r="A343" i="13" s="1"/>
  <c r="A608" i="13" s="1"/>
  <c r="A873" i="13" s="1"/>
  <c r="A1138" i="13" s="1"/>
  <c r="A62" i="17"/>
  <c r="A327" i="17" s="1"/>
  <c r="A62" i="13"/>
  <c r="A327" i="13" s="1"/>
  <c r="A592" i="13" s="1"/>
  <c r="A857" i="13" s="1"/>
  <c r="A1122" i="13" s="1"/>
  <c r="A46" i="17"/>
  <c r="A311" i="17" s="1"/>
  <c r="A576" i="17" s="1"/>
  <c r="A841" i="17" s="1"/>
  <c r="A1106" i="17" s="1"/>
  <c r="A46" i="13"/>
  <c r="A311" i="13" s="1"/>
  <c r="A576" i="13" s="1"/>
  <c r="A841" i="13" s="1"/>
  <c r="A1106" i="13" s="1"/>
  <c r="A30" i="17"/>
  <c r="A295" i="17" s="1"/>
  <c r="A560" i="17" s="1"/>
  <c r="A825" i="17" s="1"/>
  <c r="A1090" i="17" s="1"/>
  <c r="A30" i="13"/>
  <c r="A295" i="13" s="1"/>
  <c r="A560" i="13" s="1"/>
  <c r="A825" i="13" s="1"/>
  <c r="A1090" i="13" s="1"/>
  <c r="A14" i="17"/>
  <c r="A279" i="17" s="1"/>
  <c r="A544" i="17" s="1"/>
  <c r="A809" i="17" s="1"/>
  <c r="A1074" i="17" s="1"/>
  <c r="A14" i="13"/>
  <c r="A279" i="13" s="1"/>
  <c r="A544" i="13" s="1"/>
  <c r="A809" i="13" s="1"/>
  <c r="A1074" i="13" s="1"/>
  <c r="A225" i="17"/>
  <c r="A490" i="17" s="1"/>
  <c r="A755" i="17" s="1"/>
  <c r="A1020" i="17" s="1"/>
  <c r="A1285" i="17" s="1"/>
  <c r="A225" i="13"/>
  <c r="A490" i="13" s="1"/>
  <c r="A755" i="13" s="1"/>
  <c r="A1020" i="13" s="1"/>
  <c r="A1285" i="13" s="1"/>
  <c r="A181" i="17"/>
  <c r="A446" i="17" s="1"/>
  <c r="A711" i="17" s="1"/>
  <c r="A976" i="17" s="1"/>
  <c r="A1241" i="17" s="1"/>
  <c r="A181" i="13"/>
  <c r="A446" i="13" s="1"/>
  <c r="A711" i="13" s="1"/>
  <c r="A976" i="13" s="1"/>
  <c r="A1241" i="13" s="1"/>
  <c r="A133" i="17"/>
  <c r="A398" i="17" s="1"/>
  <c r="A663" i="17" s="1"/>
  <c r="A928" i="17" s="1"/>
  <c r="A1193" i="17" s="1"/>
  <c r="A133" i="13"/>
  <c r="A398" i="13" s="1"/>
  <c r="A663" i="13" s="1"/>
  <c r="A928" i="13" s="1"/>
  <c r="A1193" i="13" s="1"/>
  <c r="A81" i="17"/>
  <c r="A346" i="17" s="1"/>
  <c r="A81" i="13"/>
  <c r="A346" i="13" s="1"/>
  <c r="A611" i="13" s="1"/>
  <c r="A876" i="13" s="1"/>
  <c r="A1141" i="13" s="1"/>
  <c r="A33" i="17"/>
  <c r="A298" i="17" s="1"/>
  <c r="A563" i="17" s="1"/>
  <c r="A828" i="17" s="1"/>
  <c r="A1093" i="17" s="1"/>
  <c r="A33" i="13"/>
  <c r="A298" i="13" s="1"/>
  <c r="A563" i="13" s="1"/>
  <c r="A828" i="13" s="1"/>
  <c r="A1093" i="13" s="1"/>
  <c r="A229" i="17"/>
  <c r="A494" i="17" s="1"/>
  <c r="A759" i="17" s="1"/>
  <c r="A1024" i="17" s="1"/>
  <c r="A1289" i="17" s="1"/>
  <c r="A229" i="13"/>
  <c r="A494" i="13" s="1"/>
  <c r="A759" i="13" s="1"/>
  <c r="A1024" i="13" s="1"/>
  <c r="A1289" i="13" s="1"/>
  <c r="A173" i="17"/>
  <c r="A438" i="17" s="1"/>
  <c r="A703" i="17" s="1"/>
  <c r="A968" i="17" s="1"/>
  <c r="A1233" i="17" s="1"/>
  <c r="A173" i="13"/>
  <c r="A438" i="13" s="1"/>
  <c r="A703" i="13" s="1"/>
  <c r="A968" i="13" s="1"/>
  <c r="A1233" i="13" s="1"/>
  <c r="A121" i="17"/>
  <c r="A386" i="17" s="1"/>
  <c r="A651" i="17" s="1"/>
  <c r="A916" i="17" s="1"/>
  <c r="A1181" i="17" s="1"/>
  <c r="A121" i="13"/>
  <c r="A386" i="13" s="1"/>
  <c r="A651" i="13" s="1"/>
  <c r="A916" i="13" s="1"/>
  <c r="A1181" i="13" s="1"/>
  <c r="A69" i="17"/>
  <c r="A334" i="17" s="1"/>
  <c r="A69" i="13"/>
  <c r="A334" i="13" s="1"/>
  <c r="A599" i="13" s="1"/>
  <c r="A864" i="13" s="1"/>
  <c r="A1129" i="13" s="1"/>
  <c r="A17" i="17"/>
  <c r="A282" i="17" s="1"/>
  <c r="A547" i="17" s="1"/>
  <c r="A812" i="17" s="1"/>
  <c r="A1077" i="17" s="1"/>
  <c r="A17" i="13"/>
  <c r="A282" i="13" s="1"/>
  <c r="A547" i="13" s="1"/>
  <c r="A812" i="13" s="1"/>
  <c r="A1077" i="13" s="1"/>
  <c r="A212" i="17"/>
  <c r="A477" i="17" s="1"/>
  <c r="A742" i="17" s="1"/>
  <c r="A1007" i="17" s="1"/>
  <c r="A1272" i="17" s="1"/>
  <c r="A212" i="13"/>
  <c r="A477" i="13" s="1"/>
  <c r="A742" i="13" s="1"/>
  <c r="A1007" i="13" s="1"/>
  <c r="A1272" i="13" s="1"/>
  <c r="A180" i="17"/>
  <c r="A445" i="17" s="1"/>
  <c r="A710" i="17" s="1"/>
  <c r="A975" i="17" s="1"/>
  <c r="A1240" i="17" s="1"/>
  <c r="A180" i="13"/>
  <c r="A445" i="13" s="1"/>
  <c r="A710" i="13" s="1"/>
  <c r="A975" i="13" s="1"/>
  <c r="A1240" i="13" s="1"/>
  <c r="A148" i="17"/>
  <c r="A413" i="17" s="1"/>
  <c r="A678" i="17" s="1"/>
  <c r="A943" i="17" s="1"/>
  <c r="A1208" i="17" s="1"/>
  <c r="A148" i="13"/>
  <c r="A413" i="13" s="1"/>
  <c r="A678" i="13" s="1"/>
  <c r="A943" i="13" s="1"/>
  <c r="A1208" i="13" s="1"/>
  <c r="A116" i="17"/>
  <c r="A381" i="17" s="1"/>
  <c r="A646" i="17" s="1"/>
  <c r="A911" i="17" s="1"/>
  <c r="A1176" i="17" s="1"/>
  <c r="A116" i="13"/>
  <c r="A381" i="13" s="1"/>
  <c r="A646" i="13" s="1"/>
  <c r="A911" i="13" s="1"/>
  <c r="A1176" i="13" s="1"/>
  <c r="A84" i="17"/>
  <c r="A349" i="17" s="1"/>
  <c r="A614" i="17" s="1"/>
  <c r="A879" i="17" s="1"/>
  <c r="A1144" i="17" s="1"/>
  <c r="A84" i="13"/>
  <c r="A349" i="13" s="1"/>
  <c r="A614" i="13" s="1"/>
  <c r="A879" i="13" s="1"/>
  <c r="A1144" i="13" s="1"/>
  <c r="A52" i="17"/>
  <c r="A317" i="17" s="1"/>
  <c r="A582" i="17" s="1"/>
  <c r="A847" i="17" s="1"/>
  <c r="A1112" i="17" s="1"/>
  <c r="A52" i="13"/>
  <c r="A317" i="13" s="1"/>
  <c r="A582" i="13" s="1"/>
  <c r="A847" i="13" s="1"/>
  <c r="A1112" i="13" s="1"/>
  <c r="A20" i="17"/>
  <c r="A285" i="17" s="1"/>
  <c r="A550" i="17" s="1"/>
  <c r="A815" i="17" s="1"/>
  <c r="A1080" i="17" s="1"/>
  <c r="A20" i="13"/>
  <c r="A285" i="13" s="1"/>
  <c r="A550" i="13" s="1"/>
  <c r="A815" i="13" s="1"/>
  <c r="A1080" i="13" s="1"/>
  <c r="A248" i="17"/>
  <c r="A513" i="17" s="1"/>
  <c r="A778" i="17" s="1"/>
  <c r="A1043" i="17" s="1"/>
  <c r="A1308" i="17" s="1"/>
  <c r="A248" i="13"/>
  <c r="A513" i="13" s="1"/>
  <c r="A778" i="13" s="1"/>
  <c r="A1043" i="13" s="1"/>
  <c r="A1308" i="13" s="1"/>
  <c r="A228" i="17"/>
  <c r="A493" i="17" s="1"/>
  <c r="A758" i="17" s="1"/>
  <c r="A1023" i="17" s="1"/>
  <c r="A1288" i="17" s="1"/>
  <c r="A228" i="13"/>
  <c r="A493" i="13" s="1"/>
  <c r="A758" i="13" s="1"/>
  <c r="A1023" i="13" s="1"/>
  <c r="A1288" i="13" s="1"/>
  <c r="A192" i="17"/>
  <c r="A457" i="17" s="1"/>
  <c r="A722" i="17" s="1"/>
  <c r="A987" i="17" s="1"/>
  <c r="A1252" i="17" s="1"/>
  <c r="A192" i="13"/>
  <c r="A457" i="13" s="1"/>
  <c r="A722" i="13" s="1"/>
  <c r="A987" i="13" s="1"/>
  <c r="A1252" i="13" s="1"/>
  <c r="A156" i="17"/>
  <c r="A421" i="17" s="1"/>
  <c r="A686" i="17" s="1"/>
  <c r="A951" i="17" s="1"/>
  <c r="A1216" i="17" s="1"/>
  <c r="A156" i="13"/>
  <c r="A421" i="13" s="1"/>
  <c r="A686" i="13" s="1"/>
  <c r="A951" i="13" s="1"/>
  <c r="A1216" i="13" s="1"/>
  <c r="A128" i="17"/>
  <c r="A393" i="17" s="1"/>
  <c r="A658" i="17" s="1"/>
  <c r="A923" i="17" s="1"/>
  <c r="A1188" i="17" s="1"/>
  <c r="A128" i="13"/>
  <c r="A393" i="13" s="1"/>
  <c r="A658" i="13" s="1"/>
  <c r="A923" i="13" s="1"/>
  <c r="A1188" i="13" s="1"/>
  <c r="A96" i="17"/>
  <c r="A361" i="17" s="1"/>
  <c r="A626" i="17" s="1"/>
  <c r="A891" i="17" s="1"/>
  <c r="A1156" i="17" s="1"/>
  <c r="A96" i="13"/>
  <c r="A361" i="13" s="1"/>
  <c r="A626" i="13" s="1"/>
  <c r="A891" i="13" s="1"/>
  <c r="A1156" i="13" s="1"/>
  <c r="A64" i="17"/>
  <c r="A329" i="17" s="1"/>
  <c r="A594" i="17" s="1"/>
  <c r="A859" i="17" s="1"/>
  <c r="A1124" i="17" s="1"/>
  <c r="A64" i="13"/>
  <c r="A329" i="13" s="1"/>
  <c r="A594" i="13" s="1"/>
  <c r="A859" i="13" s="1"/>
  <c r="A1124" i="13" s="1"/>
  <c r="A32" i="17"/>
  <c r="A297" i="17" s="1"/>
  <c r="A562" i="17" s="1"/>
  <c r="A827" i="17" s="1"/>
  <c r="A1092" i="17" s="1"/>
  <c r="A32" i="13"/>
  <c r="A297" i="13" s="1"/>
  <c r="A562" i="13" s="1"/>
  <c r="A827" i="13" s="1"/>
  <c r="A1092" i="13" s="1"/>
  <c r="A43" i="17"/>
  <c r="A308" i="17" s="1"/>
  <c r="A573" i="17" s="1"/>
  <c r="A838" i="17" s="1"/>
  <c r="A1103" i="17" s="1"/>
  <c r="A43" i="13"/>
  <c r="A308" i="13" s="1"/>
  <c r="A573" i="13" s="1"/>
  <c r="A838" i="13" s="1"/>
  <c r="A1103" i="13" s="1"/>
  <c r="A251" i="17"/>
  <c r="A516" i="17" s="1"/>
  <c r="A781" i="17" s="1"/>
  <c r="A1046" i="17" s="1"/>
  <c r="A1311" i="17" s="1"/>
  <c r="A251" i="13"/>
  <c r="A516" i="13" s="1"/>
  <c r="A781" i="13" s="1"/>
  <c r="A1046" i="13" s="1"/>
  <c r="A1311" i="13" s="1"/>
  <c r="A219" i="17"/>
  <c r="A484" i="17" s="1"/>
  <c r="A749" i="17" s="1"/>
  <c r="A1014" i="17" s="1"/>
  <c r="A1279" i="17" s="1"/>
  <c r="A219" i="13"/>
  <c r="A484" i="13" s="1"/>
  <c r="A749" i="13" s="1"/>
  <c r="A1014" i="13" s="1"/>
  <c r="A1279" i="13" s="1"/>
  <c r="A203" i="17"/>
  <c r="A468" i="17" s="1"/>
  <c r="A733" i="17" s="1"/>
  <c r="A998" i="17" s="1"/>
  <c r="A1263" i="17" s="1"/>
  <c r="A203" i="13"/>
  <c r="A468" i="13" s="1"/>
  <c r="A733" i="13" s="1"/>
  <c r="A998" i="13" s="1"/>
  <c r="A1263" i="13" s="1"/>
  <c r="A187" i="17"/>
  <c r="A452" i="17" s="1"/>
  <c r="A717" i="17" s="1"/>
  <c r="A982" i="17" s="1"/>
  <c r="A1247" i="17" s="1"/>
  <c r="A187" i="13"/>
  <c r="A452" i="13" s="1"/>
  <c r="A717" i="13" s="1"/>
  <c r="A982" i="13" s="1"/>
  <c r="A1247" i="13" s="1"/>
  <c r="A155" i="17"/>
  <c r="A420" i="17" s="1"/>
  <c r="A685" i="17" s="1"/>
  <c r="A950" i="17" s="1"/>
  <c r="A1215" i="17" s="1"/>
  <c r="A155" i="13"/>
  <c r="A420" i="13" s="1"/>
  <c r="A685" i="13" s="1"/>
  <c r="A950" i="13" s="1"/>
  <c r="A1215" i="13" s="1"/>
  <c r="A139" i="17"/>
  <c r="A404" i="17" s="1"/>
  <c r="A669" i="17" s="1"/>
  <c r="A934" i="17" s="1"/>
  <c r="A1199" i="17" s="1"/>
  <c r="A139" i="13"/>
  <c r="A404" i="13" s="1"/>
  <c r="A669" i="13" s="1"/>
  <c r="A934" i="13" s="1"/>
  <c r="A1199" i="13" s="1"/>
  <c r="A123" i="17"/>
  <c r="A388" i="17" s="1"/>
  <c r="A653" i="17" s="1"/>
  <c r="A918" i="17" s="1"/>
  <c r="A1183" i="17" s="1"/>
  <c r="A123" i="13"/>
  <c r="A388" i="13" s="1"/>
  <c r="A653" i="13" s="1"/>
  <c r="A918" i="13" s="1"/>
  <c r="A1183" i="13" s="1"/>
  <c r="A107" i="17"/>
  <c r="A372" i="17" s="1"/>
  <c r="A107" i="13"/>
  <c r="A372" i="13" s="1"/>
  <c r="A637" i="13" s="1"/>
  <c r="A902" i="13" s="1"/>
  <c r="A1167" i="13" s="1"/>
  <c r="A91" i="17"/>
  <c r="A356" i="17" s="1"/>
  <c r="A91" i="13"/>
  <c r="A356" i="13" s="1"/>
  <c r="A621" i="13" s="1"/>
  <c r="A886" i="13" s="1"/>
  <c r="A1151" i="13" s="1"/>
  <c r="A63" i="17"/>
  <c r="A328" i="17" s="1"/>
  <c r="A63" i="13"/>
  <c r="A328" i="13" s="1"/>
  <c r="A593" i="13" s="1"/>
  <c r="A858" i="13" s="1"/>
  <c r="A1123" i="13" s="1"/>
  <c r="A31" i="17"/>
  <c r="A296" i="17" s="1"/>
  <c r="A561" i="17" s="1"/>
  <c r="A826" i="17" s="1"/>
  <c r="A1091" i="17" s="1"/>
  <c r="A31" i="13"/>
  <c r="A296" i="13" s="1"/>
  <c r="A561" i="13" s="1"/>
  <c r="A826" i="13" s="1"/>
  <c r="A1091" i="13" s="1"/>
  <c r="A233" i="17"/>
  <c r="A498" i="17" s="1"/>
  <c r="A763" i="17" s="1"/>
  <c r="A1028" i="17" s="1"/>
  <c r="A1293" i="17" s="1"/>
  <c r="A233" i="13"/>
  <c r="A498" i="13" s="1"/>
  <c r="A763" i="13" s="1"/>
  <c r="A1028" i="13" s="1"/>
  <c r="A1293" i="13" s="1"/>
  <c r="A189" i="17"/>
  <c r="A454" i="17" s="1"/>
  <c r="A719" i="17" s="1"/>
  <c r="A984" i="17" s="1"/>
  <c r="A1249" i="17" s="1"/>
  <c r="A189" i="13"/>
  <c r="A454" i="13" s="1"/>
  <c r="A719" i="13" s="1"/>
  <c r="A984" i="13" s="1"/>
  <c r="A1249" i="13" s="1"/>
  <c r="A145" i="17"/>
  <c r="A410" i="17" s="1"/>
  <c r="A675" i="17" s="1"/>
  <c r="A940" i="17" s="1"/>
  <c r="A1205" i="17" s="1"/>
  <c r="A145" i="13"/>
  <c r="A410" i="13" s="1"/>
  <c r="A675" i="13" s="1"/>
  <c r="A940" i="13" s="1"/>
  <c r="A1205" i="13" s="1"/>
  <c r="A97" i="17"/>
  <c r="A362" i="17" s="1"/>
  <c r="A97" i="13"/>
  <c r="A362" i="13" s="1"/>
  <c r="A627" i="13" s="1"/>
  <c r="A892" i="13" s="1"/>
  <c r="A1157" i="13" s="1"/>
  <c r="A49" i="17"/>
  <c r="A314" i="17" s="1"/>
  <c r="A579" i="17" s="1"/>
  <c r="A844" i="17" s="1"/>
  <c r="A1109" i="17" s="1"/>
  <c r="A49" i="13"/>
  <c r="A314" i="13" s="1"/>
  <c r="A579" i="13" s="1"/>
  <c r="A844" i="13" s="1"/>
  <c r="A1109" i="13" s="1"/>
  <c r="A250" i="17"/>
  <c r="A515" i="17" s="1"/>
  <c r="A780" i="17" s="1"/>
  <c r="A1045" i="17" s="1"/>
  <c r="A1310" i="17" s="1"/>
  <c r="A250" i="13"/>
  <c r="A515" i="13" s="1"/>
  <c r="A780" i="13" s="1"/>
  <c r="A1045" i="13" s="1"/>
  <c r="A1310" i="13" s="1"/>
  <c r="A234" i="17"/>
  <c r="A499" i="17" s="1"/>
  <c r="A764" i="17" s="1"/>
  <c r="A1029" i="17" s="1"/>
  <c r="A1294" i="17" s="1"/>
  <c r="A234" i="13"/>
  <c r="A499" i="13" s="1"/>
  <c r="A764" i="13" s="1"/>
  <c r="A1029" i="13" s="1"/>
  <c r="A1294" i="13" s="1"/>
  <c r="A218" i="17"/>
  <c r="A483" i="17" s="1"/>
  <c r="A748" i="17" s="1"/>
  <c r="A1013" i="17" s="1"/>
  <c r="A1278" i="17" s="1"/>
  <c r="A218" i="13"/>
  <c r="A483" i="13" s="1"/>
  <c r="A748" i="13" s="1"/>
  <c r="A1013" i="13" s="1"/>
  <c r="A1278" i="13" s="1"/>
  <c r="A202" i="17"/>
  <c r="A467" i="17" s="1"/>
  <c r="A732" i="17" s="1"/>
  <c r="A997" i="17" s="1"/>
  <c r="A1262" i="17" s="1"/>
  <c r="A202" i="13"/>
  <c r="A467" i="13" s="1"/>
  <c r="A732" i="13" s="1"/>
  <c r="A997" i="13" s="1"/>
  <c r="A1262" i="13" s="1"/>
  <c r="A186" i="17"/>
  <c r="A451" i="17" s="1"/>
  <c r="A716" i="17" s="1"/>
  <c r="A981" i="17" s="1"/>
  <c r="A1246" i="17" s="1"/>
  <c r="A186" i="13"/>
  <c r="A451" i="13" s="1"/>
  <c r="A716" i="13" s="1"/>
  <c r="A981" i="13" s="1"/>
  <c r="A1246" i="13" s="1"/>
  <c r="A170" i="17"/>
  <c r="A435" i="17" s="1"/>
  <c r="A700" i="17" s="1"/>
  <c r="A965" i="17" s="1"/>
  <c r="A1230" i="17" s="1"/>
  <c r="A170" i="13"/>
  <c r="A435" i="13" s="1"/>
  <c r="A700" i="13" s="1"/>
  <c r="A965" i="13" s="1"/>
  <c r="A1230" i="13" s="1"/>
  <c r="A154" i="17"/>
  <c r="A419" i="17" s="1"/>
  <c r="A684" i="17" s="1"/>
  <c r="A949" i="17" s="1"/>
  <c r="A1214" i="17" s="1"/>
  <c r="A154" i="13"/>
  <c r="A419" i="13" s="1"/>
  <c r="A684" i="13" s="1"/>
  <c r="A949" i="13" s="1"/>
  <c r="A1214" i="13" s="1"/>
  <c r="A138" i="17"/>
  <c r="A403" i="17" s="1"/>
  <c r="A668" i="17" s="1"/>
  <c r="A933" i="17" s="1"/>
  <c r="A1198" i="17" s="1"/>
  <c r="A138" i="13"/>
  <c r="A403" i="13" s="1"/>
  <c r="A668" i="13" s="1"/>
  <c r="A933" i="13" s="1"/>
  <c r="A1198" i="13" s="1"/>
  <c r="A122" i="17"/>
  <c r="A387" i="17" s="1"/>
  <c r="A652" i="17" s="1"/>
  <c r="A917" i="17" s="1"/>
  <c r="A1182" i="17" s="1"/>
  <c r="A122" i="13"/>
  <c r="A387" i="13" s="1"/>
  <c r="A652" i="13" s="1"/>
  <c r="A917" i="13" s="1"/>
  <c r="A1182" i="13" s="1"/>
  <c r="A106" i="17"/>
  <c r="A371" i="17" s="1"/>
  <c r="A106" i="13"/>
  <c r="A371" i="13" s="1"/>
  <c r="A636" i="13" s="1"/>
  <c r="A901" i="13" s="1"/>
  <c r="A1166" i="13" s="1"/>
  <c r="A90" i="17"/>
  <c r="A355" i="17" s="1"/>
  <c r="A90" i="13"/>
  <c r="A355" i="13" s="1"/>
  <c r="A620" i="13" s="1"/>
  <c r="A885" i="13" s="1"/>
  <c r="A1150" i="13" s="1"/>
  <c r="A74" i="17"/>
  <c r="A339" i="17" s="1"/>
  <c r="A74" i="13"/>
  <c r="A339" i="13" s="1"/>
  <c r="A604" i="13" s="1"/>
  <c r="A869" i="13" s="1"/>
  <c r="A1134" i="13" s="1"/>
  <c r="A58" i="17"/>
  <c r="A323" i="17" s="1"/>
  <c r="A58" i="13"/>
  <c r="A323" i="13" s="1"/>
  <c r="A588" i="13" s="1"/>
  <c r="A853" i="13" s="1"/>
  <c r="A1118" i="13" s="1"/>
  <c r="A42" i="17"/>
  <c r="A307" i="17" s="1"/>
  <c r="A572" i="17" s="1"/>
  <c r="A837" i="17" s="1"/>
  <c r="A1102" i="17" s="1"/>
  <c r="A42" i="13"/>
  <c r="A307" i="13" s="1"/>
  <c r="A572" i="13" s="1"/>
  <c r="A837" i="13" s="1"/>
  <c r="A1102" i="13" s="1"/>
  <c r="A26" i="17"/>
  <c r="A291" i="17" s="1"/>
  <c r="A556" i="17" s="1"/>
  <c r="A821" i="17" s="1"/>
  <c r="A1086" i="17" s="1"/>
  <c r="A26" i="13"/>
  <c r="A291" i="13" s="1"/>
  <c r="A556" i="13" s="1"/>
  <c r="A821" i="13" s="1"/>
  <c r="A1086" i="13" s="1"/>
  <c r="A253" i="17"/>
  <c r="A518" i="17" s="1"/>
  <c r="A783" i="17" s="1"/>
  <c r="A1048" i="17" s="1"/>
  <c r="A1313" i="17" s="1"/>
  <c r="A253" i="13"/>
  <c r="A518" i="13" s="1"/>
  <c r="A783" i="13" s="1"/>
  <c r="A1048" i="13" s="1"/>
  <c r="A1313" i="13" s="1"/>
  <c r="A213" i="17"/>
  <c r="A478" i="17" s="1"/>
  <c r="A743" i="17" s="1"/>
  <c r="A1008" i="17" s="1"/>
  <c r="A1273" i="17" s="1"/>
  <c r="A213" i="13"/>
  <c r="A478" i="13" s="1"/>
  <c r="A743" i="13" s="1"/>
  <c r="A1008" i="13" s="1"/>
  <c r="A1273" i="13" s="1"/>
  <c r="A169" i="17"/>
  <c r="A434" i="17" s="1"/>
  <c r="A699" i="17" s="1"/>
  <c r="A964" i="17" s="1"/>
  <c r="A1229" i="17" s="1"/>
  <c r="A169" i="13"/>
  <c r="A434" i="13" s="1"/>
  <c r="A699" i="13" s="1"/>
  <c r="A964" i="13" s="1"/>
  <c r="A1229" i="13" s="1"/>
  <c r="A117" i="17"/>
  <c r="A382" i="17" s="1"/>
  <c r="A647" i="17" s="1"/>
  <c r="A912" i="17" s="1"/>
  <c r="A1177" i="17" s="1"/>
  <c r="A117" i="13"/>
  <c r="A382" i="13" s="1"/>
  <c r="A647" i="13" s="1"/>
  <c r="A912" i="13" s="1"/>
  <c r="A1177" i="13" s="1"/>
  <c r="A73" i="17"/>
  <c r="A338" i="17" s="1"/>
  <c r="A73" i="13"/>
  <c r="A338" i="13" s="1"/>
  <c r="A603" i="13" s="1"/>
  <c r="A868" i="13" s="1"/>
  <c r="A1133" i="13" s="1"/>
  <c r="A25" i="17"/>
  <c r="A290" i="17" s="1"/>
  <c r="A555" i="17" s="1"/>
  <c r="A820" i="17" s="1"/>
  <c r="A1085" i="17" s="1"/>
  <c r="A25" i="13"/>
  <c r="A290" i="13" s="1"/>
  <c r="A555" i="13" s="1"/>
  <c r="A820" i="13" s="1"/>
  <c r="A1085" i="13" s="1"/>
  <c r="A217" i="17"/>
  <c r="A482" i="17" s="1"/>
  <c r="A747" i="17" s="1"/>
  <c r="A1012" i="17" s="1"/>
  <c r="A1277" i="17" s="1"/>
  <c r="A217" i="13"/>
  <c r="A482" i="13" s="1"/>
  <c r="A747" i="13" s="1"/>
  <c r="A1012" i="13" s="1"/>
  <c r="A1277" i="13" s="1"/>
  <c r="A161" i="17"/>
  <c r="A426" i="17" s="1"/>
  <c r="A691" i="17" s="1"/>
  <c r="A956" i="17" s="1"/>
  <c r="A1221" i="17" s="1"/>
  <c r="A161" i="13"/>
  <c r="A426" i="13" s="1"/>
  <c r="A691" i="13" s="1"/>
  <c r="A956" i="13" s="1"/>
  <c r="A1221" i="13" s="1"/>
  <c r="A105" i="17"/>
  <c r="A370" i="17" s="1"/>
  <c r="A105" i="13"/>
  <c r="A370" i="13" s="1"/>
  <c r="A635" i="13" s="1"/>
  <c r="A900" i="13" s="1"/>
  <c r="A1165" i="13" s="1"/>
  <c r="A57" i="17"/>
  <c r="A322" i="17" s="1"/>
  <c r="A587" i="17" s="1"/>
  <c r="A852" i="17" s="1"/>
  <c r="A1117" i="17" s="1"/>
  <c r="A57" i="13"/>
  <c r="A322" i="13" s="1"/>
  <c r="A587" i="13" s="1"/>
  <c r="A852" i="13" s="1"/>
  <c r="A1117" i="13" s="1"/>
  <c r="A236" i="17"/>
  <c r="A501" i="17" s="1"/>
  <c r="A766" i="17" s="1"/>
  <c r="A1031" i="17" s="1"/>
  <c r="A1296" i="17" s="1"/>
  <c r="A236" i="13"/>
  <c r="A501" i="13" s="1"/>
  <c r="A766" i="13" s="1"/>
  <c r="A1031" i="13" s="1"/>
  <c r="A1296" i="13" s="1"/>
  <c r="A204" i="17"/>
  <c r="A469" i="17" s="1"/>
  <c r="A734" i="17" s="1"/>
  <c r="A999" i="17" s="1"/>
  <c r="A1264" i="17" s="1"/>
  <c r="A204" i="13"/>
  <c r="A469" i="13" s="1"/>
  <c r="A734" i="13" s="1"/>
  <c r="A999" i="13" s="1"/>
  <c r="A1264" i="13" s="1"/>
  <c r="A172" i="17"/>
  <c r="A437" i="17" s="1"/>
  <c r="A702" i="17" s="1"/>
  <c r="A967" i="17" s="1"/>
  <c r="A1232" i="17" s="1"/>
  <c r="A172" i="13"/>
  <c r="A437" i="13" s="1"/>
  <c r="A702" i="13" s="1"/>
  <c r="A967" i="13" s="1"/>
  <c r="A1232" i="13" s="1"/>
  <c r="A140" i="17"/>
  <c r="A405" i="17" s="1"/>
  <c r="A670" i="17" s="1"/>
  <c r="A935" i="17" s="1"/>
  <c r="A1200" i="17" s="1"/>
  <c r="A140" i="13"/>
  <c r="A405" i="13" s="1"/>
  <c r="A670" i="13" s="1"/>
  <c r="A935" i="13" s="1"/>
  <c r="A1200" i="13" s="1"/>
  <c r="A112" i="17"/>
  <c r="A377" i="17" s="1"/>
  <c r="A642" i="17" s="1"/>
  <c r="A907" i="17" s="1"/>
  <c r="A1172" i="17" s="1"/>
  <c r="A112" i="13"/>
  <c r="A377" i="13" s="1"/>
  <c r="A642" i="13" s="1"/>
  <c r="A907" i="13" s="1"/>
  <c r="A1172" i="13" s="1"/>
  <c r="A76" i="17"/>
  <c r="A341" i="17" s="1"/>
  <c r="A606" i="17" s="1"/>
  <c r="A871" i="17" s="1"/>
  <c r="A1136" i="17" s="1"/>
  <c r="A76" i="13"/>
  <c r="A341" i="13" s="1"/>
  <c r="A606" i="13" s="1"/>
  <c r="A871" i="13" s="1"/>
  <c r="A1136" i="13" s="1"/>
  <c r="A44" i="17"/>
  <c r="A309" i="17" s="1"/>
  <c r="A574" i="17" s="1"/>
  <c r="A839" i="17" s="1"/>
  <c r="A1104" i="17" s="1"/>
  <c r="A44" i="13"/>
  <c r="A309" i="13" s="1"/>
  <c r="A574" i="13" s="1"/>
  <c r="A839" i="13" s="1"/>
  <c r="A1104" i="13" s="1"/>
  <c r="A12" i="17"/>
  <c r="A277" i="17" s="1"/>
  <c r="A542" i="17" s="1"/>
  <c r="A807" i="17" s="1"/>
  <c r="A1072" i="17" s="1"/>
  <c r="A12" i="13"/>
  <c r="A277" i="13" s="1"/>
  <c r="A542" i="13" s="1"/>
  <c r="A807" i="13" s="1"/>
  <c r="A1072" i="13" s="1"/>
  <c r="A244" i="17"/>
  <c r="A509" i="17" s="1"/>
  <c r="A774" i="17" s="1"/>
  <c r="A1039" i="17" s="1"/>
  <c r="A1304" i="17" s="1"/>
  <c r="A244" i="13"/>
  <c r="A509" i="13" s="1"/>
  <c r="A774" i="13" s="1"/>
  <c r="A1039" i="13" s="1"/>
  <c r="A1304" i="13" s="1"/>
  <c r="A220" i="17"/>
  <c r="A485" i="17" s="1"/>
  <c r="A750" i="17" s="1"/>
  <c r="A1015" i="17" s="1"/>
  <c r="A1280" i="17" s="1"/>
  <c r="A220" i="13"/>
  <c r="A485" i="13" s="1"/>
  <c r="A750" i="13" s="1"/>
  <c r="A1015" i="13" s="1"/>
  <c r="A1280" i="13" s="1"/>
  <c r="A184" i="17"/>
  <c r="A449" i="17" s="1"/>
  <c r="A714" i="17" s="1"/>
  <c r="A979" i="17" s="1"/>
  <c r="A1244" i="17" s="1"/>
  <c r="A184" i="13"/>
  <c r="A449" i="13" s="1"/>
  <c r="A714" i="13" s="1"/>
  <c r="A979" i="13" s="1"/>
  <c r="A1244" i="13" s="1"/>
  <c r="A152" i="17"/>
  <c r="A417" i="17" s="1"/>
  <c r="A682" i="17" s="1"/>
  <c r="A947" i="17" s="1"/>
  <c r="A1212" i="17" s="1"/>
  <c r="A152" i="13"/>
  <c r="A417" i="13" s="1"/>
  <c r="A682" i="13" s="1"/>
  <c r="A947" i="13" s="1"/>
  <c r="A1212" i="13" s="1"/>
  <c r="A120" i="17"/>
  <c r="A385" i="17" s="1"/>
  <c r="A650" i="17" s="1"/>
  <c r="A915" i="17" s="1"/>
  <c r="A1180" i="17" s="1"/>
  <c r="A120" i="13"/>
  <c r="A385" i="13" s="1"/>
  <c r="A650" i="13" s="1"/>
  <c r="A915" i="13" s="1"/>
  <c r="A1180" i="13" s="1"/>
  <c r="A88" i="17"/>
  <c r="A353" i="17" s="1"/>
  <c r="A618" i="17" s="1"/>
  <c r="A883" i="17" s="1"/>
  <c r="A1148" i="17" s="1"/>
  <c r="A88" i="13"/>
  <c r="A353" i="13" s="1"/>
  <c r="A618" i="13" s="1"/>
  <c r="A883" i="13" s="1"/>
  <c r="A1148" i="13" s="1"/>
  <c r="A56" i="17"/>
  <c r="A321" i="17" s="1"/>
  <c r="A586" i="17" s="1"/>
  <c r="A851" i="17" s="1"/>
  <c r="A1116" i="17" s="1"/>
  <c r="A56" i="13"/>
  <c r="A321" i="13" s="1"/>
  <c r="A586" i="13" s="1"/>
  <c r="A851" i="13" s="1"/>
  <c r="A1116" i="13" s="1"/>
  <c r="A24" i="17"/>
  <c r="A289" i="17" s="1"/>
  <c r="A554" i="17" s="1"/>
  <c r="A819" i="17" s="1"/>
  <c r="A1084" i="17" s="1"/>
  <c r="A24" i="13"/>
  <c r="A289" i="13" s="1"/>
  <c r="A554" i="13" s="1"/>
  <c r="A819" i="13" s="1"/>
  <c r="A1084" i="13" s="1"/>
  <c r="A83" i="17"/>
  <c r="A348" i="17" s="1"/>
  <c r="A83" i="13"/>
  <c r="A348" i="13" s="1"/>
  <c r="A613" i="13" s="1"/>
  <c r="A878" i="13" s="1"/>
  <c r="A1143" i="13" s="1"/>
  <c r="A581" i="17"/>
  <c r="A846" i="17" s="1"/>
  <c r="A1111" i="17" s="1"/>
  <c r="A588" i="17" l="1"/>
  <c r="A853" i="17" s="1"/>
  <c r="A1118" i="17" s="1"/>
  <c r="A620" i="17"/>
  <c r="A885" i="17" s="1"/>
  <c r="A1150" i="17" s="1"/>
  <c r="A627" i="17"/>
  <c r="A892" i="17" s="1"/>
  <c r="A1157" i="17" s="1"/>
  <c r="A621" i="17"/>
  <c r="A886" i="17" s="1"/>
  <c r="A1151" i="17" s="1"/>
  <c r="A599" i="17"/>
  <c r="A864" i="17" s="1"/>
  <c r="A1129" i="17" s="1"/>
  <c r="A592" i="17"/>
  <c r="A857" i="17" s="1"/>
  <c r="A1122" i="17" s="1"/>
  <c r="A624" i="17"/>
  <c r="A889" i="17" s="1"/>
  <c r="A1154" i="17" s="1"/>
  <c r="A595" i="17"/>
  <c r="A860" i="17" s="1"/>
  <c r="A1125" i="17" s="1"/>
  <c r="A601" i="17"/>
  <c r="A866" i="17" s="1"/>
  <c r="A1131" i="17" s="1"/>
  <c r="A605" i="17"/>
  <c r="A870" i="17" s="1"/>
  <c r="A1135" i="17" s="1"/>
  <c r="A623" i="17"/>
  <c r="A888" i="17" s="1"/>
  <c r="A1153" i="17" s="1"/>
  <c r="A580" i="17"/>
  <c r="A845" i="17" s="1"/>
  <c r="A1110" i="17" s="1"/>
  <c r="A612" i="17"/>
  <c r="A877" i="17" s="1"/>
  <c r="A1142" i="17" s="1"/>
  <c r="A629" i="17"/>
  <c r="A894" i="17" s="1"/>
  <c r="A1159" i="17" s="1"/>
  <c r="A584" i="17"/>
  <c r="A849" i="17" s="1"/>
  <c r="A1114" i="17" s="1"/>
  <c r="A616" i="17"/>
  <c r="A881" i="17" s="1"/>
  <c r="A1146" i="17" s="1"/>
  <c r="A585" i="17"/>
  <c r="A850" i="17" s="1"/>
  <c r="A1115" i="17" s="1"/>
  <c r="A633" i="17"/>
  <c r="A898" i="17" s="1"/>
  <c r="A1163" i="17" s="1"/>
  <c r="A613" i="17"/>
  <c r="A878" i="17" s="1"/>
  <c r="A1143" i="17" s="1"/>
  <c r="A635" i="17"/>
  <c r="A900" i="17" s="1"/>
  <c r="A1165" i="17" s="1"/>
  <c r="A603" i="17"/>
  <c r="A868" i="17" s="1"/>
  <c r="A1133" i="17" s="1"/>
  <c r="A604" i="17"/>
  <c r="A869" i="17" s="1"/>
  <c r="A1134" i="17" s="1"/>
  <c r="A636" i="17"/>
  <c r="A901" i="17" s="1"/>
  <c r="A1166" i="17" s="1"/>
  <c r="A593" i="17"/>
  <c r="A858" i="17" s="1"/>
  <c r="A1123" i="17" s="1"/>
  <c r="A637" i="17"/>
  <c r="A902" i="17" s="1"/>
  <c r="A1167" i="17" s="1"/>
  <c r="A611" i="17"/>
  <c r="A876" i="17" s="1"/>
  <c r="A1141" i="17" s="1"/>
  <c r="A608" i="17"/>
  <c r="A873" i="17" s="1"/>
  <c r="A1138" i="17" s="1"/>
  <c r="A640" i="17"/>
  <c r="A905" i="17" s="1"/>
  <c r="A1170" i="17" s="1"/>
  <c r="A625" i="17"/>
  <c r="A890" i="17" s="1"/>
  <c r="A1155" i="17" s="1"/>
  <c r="A615" i="17"/>
  <c r="A880" i="17" s="1"/>
  <c r="A1145" i="17" s="1"/>
  <c r="A596" i="17"/>
  <c r="A861" i="17" s="1"/>
  <c r="A1126" i="17" s="1"/>
  <c r="A628" i="17"/>
  <c r="A893" i="17" s="1"/>
  <c r="A1158" i="17" s="1"/>
  <c r="A607" i="17"/>
  <c r="A872" i="17" s="1"/>
  <c r="A1137" i="17" s="1"/>
  <c r="A609" i="17"/>
  <c r="A874" i="17" s="1"/>
  <c r="A1139" i="17" s="1"/>
  <c r="A631" i="17"/>
  <c r="A896" i="17" s="1"/>
  <c r="A1161" i="17" s="1"/>
  <c r="A591" i="17"/>
  <c r="A856" i="17" s="1"/>
  <c r="A1121" i="17" s="1"/>
  <c r="A600" i="17"/>
  <c r="A865" i="17" s="1"/>
  <c r="A1130" i="17" s="1"/>
  <c r="A632" i="17"/>
  <c r="A897" i="17" s="1"/>
  <c r="A1162" i="17" s="1"/>
  <c r="A589" i="17"/>
  <c r="A854" i="17" s="1"/>
  <c r="A1119" i="17" s="1"/>
  <c r="A619" i="17"/>
  <c r="A884" i="17" s="1"/>
  <c r="A1149" i="17" s="1"/>
  <c r="A617" i="17"/>
  <c r="A882" i="17" s="1"/>
  <c r="A1147" i="17" s="1"/>
  <c r="A597" i="17"/>
  <c r="A862" i="17" s="1"/>
  <c r="A1127" i="17" s="1"/>
  <c r="I139" i="2"/>
  <c r="H139" i="2"/>
  <c r="G139" i="2"/>
  <c r="F139" i="2"/>
  <c r="E139" i="2"/>
  <c r="D139" i="2"/>
  <c r="C139" i="2"/>
  <c r="H140" i="2" l="1"/>
  <c r="D140" i="2"/>
  <c r="I140" i="2"/>
  <c r="G140" i="2"/>
  <c r="F140" i="2"/>
  <c r="E140" i="2"/>
  <c r="C140" i="2"/>
  <c r="I270" i="4" l="1"/>
  <c r="H270" i="4"/>
  <c r="G270" i="4"/>
  <c r="F270" i="4"/>
  <c r="E270" i="4"/>
  <c r="I269" i="4"/>
  <c r="H269" i="4"/>
  <c r="G269" i="4"/>
  <c r="F269" i="4"/>
  <c r="E269" i="4"/>
  <c r="I268" i="4"/>
  <c r="H268" i="4"/>
  <c r="G268" i="4"/>
  <c r="F268" i="4"/>
  <c r="E268" i="4"/>
  <c r="I267" i="4"/>
  <c r="H267" i="4"/>
  <c r="G267" i="4"/>
  <c r="F267" i="4"/>
  <c r="E267" i="4"/>
  <c r="D270" i="4"/>
  <c r="D269" i="4"/>
  <c r="D268" i="4"/>
  <c r="D267" i="4"/>
  <c r="C270" i="4"/>
  <c r="C269" i="4"/>
  <c r="C268" i="4"/>
  <c r="C267" i="4"/>
  <c r="I23" i="3"/>
  <c r="I23" i="9" s="1"/>
  <c r="H23" i="3"/>
  <c r="H23" i="9" s="1"/>
  <c r="G23" i="3"/>
  <c r="G23" i="9" s="1"/>
  <c r="F23" i="3"/>
  <c r="F23" i="9" s="1"/>
  <c r="E23" i="3"/>
  <c r="E23" i="9" s="1"/>
  <c r="I22" i="3"/>
  <c r="I22" i="9" s="1"/>
  <c r="H22" i="3"/>
  <c r="H22" i="9" s="1"/>
  <c r="G22" i="3"/>
  <c r="G22" i="9" s="1"/>
  <c r="F22" i="3"/>
  <c r="F22" i="9" s="1"/>
  <c r="E22" i="3"/>
  <c r="E22" i="9" s="1"/>
  <c r="I21" i="3"/>
  <c r="I21" i="9" s="1"/>
  <c r="H21" i="3"/>
  <c r="H21" i="9" s="1"/>
  <c r="G21" i="3"/>
  <c r="G21" i="9" s="1"/>
  <c r="F21" i="3"/>
  <c r="F21" i="9" s="1"/>
  <c r="E21" i="3"/>
  <c r="E21" i="9" s="1"/>
  <c r="I20" i="3"/>
  <c r="I20" i="9" s="1"/>
  <c r="H20" i="3"/>
  <c r="H20" i="9" s="1"/>
  <c r="G20" i="3"/>
  <c r="G20" i="9" s="1"/>
  <c r="F20" i="3"/>
  <c r="F20" i="9" s="1"/>
  <c r="E20" i="3"/>
  <c r="E20" i="9" s="1"/>
  <c r="I19" i="3"/>
  <c r="I19" i="9" s="1"/>
  <c r="H19" i="3"/>
  <c r="H19" i="9" s="1"/>
  <c r="G19" i="3"/>
  <c r="G19" i="9" s="1"/>
  <c r="F19" i="3"/>
  <c r="F19" i="9" s="1"/>
  <c r="E19" i="3"/>
  <c r="E19" i="9" s="1"/>
  <c r="D23" i="3"/>
  <c r="D23" i="9" s="1"/>
  <c r="D22" i="3"/>
  <c r="D22" i="9" s="1"/>
  <c r="D21" i="3"/>
  <c r="D21" i="9" s="1"/>
  <c r="D20" i="3"/>
  <c r="D20" i="9" s="1"/>
  <c r="D19" i="3"/>
  <c r="D19" i="9" s="1"/>
  <c r="C19" i="3"/>
  <c r="C19" i="9" s="1"/>
  <c r="C20" i="3"/>
  <c r="C20" i="9" s="1"/>
  <c r="C21" i="3"/>
  <c r="C21" i="9" s="1"/>
  <c r="C22" i="3"/>
  <c r="C22" i="9" s="1"/>
  <c r="C23" i="3"/>
  <c r="C23" i="9" s="1"/>
  <c r="E12" i="19"/>
  <c r="F12" i="19"/>
  <c r="G12" i="19"/>
  <c r="H12" i="19"/>
  <c r="I12" i="19"/>
  <c r="D12" i="19"/>
  <c r="C12" i="19"/>
  <c r="F21" i="10" l="1"/>
  <c r="C269" i="13"/>
  <c r="C269" i="17"/>
  <c r="D267" i="13"/>
  <c r="D267" i="17"/>
  <c r="F267" i="13"/>
  <c r="F267" i="17"/>
  <c r="E268" i="13"/>
  <c r="E268" i="17"/>
  <c r="I268" i="13"/>
  <c r="I268" i="17"/>
  <c r="H269" i="13"/>
  <c r="H269" i="17"/>
  <c r="G270" i="13"/>
  <c r="G270" i="17"/>
  <c r="C270" i="13"/>
  <c r="C270" i="17"/>
  <c r="D268" i="13"/>
  <c r="D268" i="17"/>
  <c r="G267" i="13"/>
  <c r="G267" i="17"/>
  <c r="F268" i="13"/>
  <c r="F268" i="17"/>
  <c r="E269" i="13"/>
  <c r="E269" i="17"/>
  <c r="I269" i="13"/>
  <c r="I269" i="17"/>
  <c r="H270" i="13"/>
  <c r="H270" i="17"/>
  <c r="C267" i="13"/>
  <c r="C267" i="17"/>
  <c r="D269" i="13"/>
  <c r="D269" i="17"/>
  <c r="H267" i="13"/>
  <c r="H267" i="17"/>
  <c r="G268" i="13"/>
  <c r="G268" i="17"/>
  <c r="F269" i="13"/>
  <c r="F269" i="17"/>
  <c r="E270" i="13"/>
  <c r="E270" i="17"/>
  <c r="I270" i="13"/>
  <c r="I270" i="17"/>
  <c r="C268" i="13"/>
  <c r="C268" i="17"/>
  <c r="D270" i="13"/>
  <c r="D270" i="17"/>
  <c r="E267" i="13"/>
  <c r="E267" i="17"/>
  <c r="I267" i="13"/>
  <c r="I16" i="15" s="1"/>
  <c r="I267" i="17"/>
  <c r="H268" i="13"/>
  <c r="H268" i="17"/>
  <c r="G269" i="13"/>
  <c r="G269" i="17"/>
  <c r="F270" i="13"/>
  <c r="F270" i="17"/>
  <c r="D21" i="10"/>
  <c r="G21" i="10"/>
  <c r="H21" i="10"/>
  <c r="C21" i="10"/>
  <c r="E21" i="10"/>
  <c r="I21" i="10"/>
  <c r="G13" i="3"/>
  <c r="G13" i="9" s="1"/>
  <c r="G13" i="10"/>
  <c r="E25" i="3"/>
  <c r="E25" i="9" s="1"/>
  <c r="E18" i="10"/>
  <c r="G27" i="3"/>
  <c r="G27" i="9" s="1"/>
  <c r="G20" i="10"/>
  <c r="I29" i="3"/>
  <c r="I29" i="9" s="1"/>
  <c r="C29" i="3"/>
  <c r="C29" i="9" s="1"/>
  <c r="I15" i="10"/>
  <c r="H26" i="3"/>
  <c r="H26" i="9" s="1"/>
  <c r="H19" i="10"/>
  <c r="C18" i="3"/>
  <c r="C18" i="9" s="1"/>
  <c r="C16" i="10"/>
  <c r="D17" i="10"/>
  <c r="G17" i="10"/>
  <c r="D13" i="3"/>
  <c r="D13" i="9" s="1"/>
  <c r="D13" i="10"/>
  <c r="H12" i="3"/>
  <c r="H12" i="10"/>
  <c r="F28" i="3"/>
  <c r="F28" i="9" s="1"/>
  <c r="I12" i="3"/>
  <c r="I12" i="10"/>
  <c r="G14" i="10"/>
  <c r="F15" i="10"/>
  <c r="I18" i="3"/>
  <c r="I18" i="9" s="1"/>
  <c r="I16" i="10"/>
  <c r="F25" i="3"/>
  <c r="F25" i="9" s="1"/>
  <c r="F18" i="10"/>
  <c r="E26" i="3"/>
  <c r="E26" i="9" s="1"/>
  <c r="E19" i="10"/>
  <c r="H27" i="3"/>
  <c r="H27" i="9" s="1"/>
  <c r="H20" i="10"/>
  <c r="F29" i="3"/>
  <c r="F29" i="9" s="1"/>
  <c r="I30" i="3"/>
  <c r="I30" i="9" s="1"/>
  <c r="C13" i="9"/>
  <c r="C13" i="10"/>
  <c r="C27" i="3"/>
  <c r="C27" i="9" s="1"/>
  <c r="C20" i="10"/>
  <c r="D15" i="10"/>
  <c r="D25" i="3"/>
  <c r="D25" i="9" s="1"/>
  <c r="D18" i="10"/>
  <c r="D29" i="3"/>
  <c r="D29" i="9" s="1"/>
  <c r="F12" i="3"/>
  <c r="F12" i="10"/>
  <c r="E13" i="3"/>
  <c r="E13" i="9" s="1"/>
  <c r="E13" i="10"/>
  <c r="I13" i="3"/>
  <c r="I13" i="9" s="1"/>
  <c r="I13" i="10"/>
  <c r="H14" i="10"/>
  <c r="G15" i="10"/>
  <c r="F18" i="3"/>
  <c r="F18" i="9" s="1"/>
  <c r="F16" i="10"/>
  <c r="H17" i="10"/>
  <c r="G25" i="3"/>
  <c r="G25" i="9" s="1"/>
  <c r="G18" i="10"/>
  <c r="F26" i="3"/>
  <c r="F26" i="9" s="1"/>
  <c r="F19" i="10"/>
  <c r="E27" i="3"/>
  <c r="E27" i="9" s="1"/>
  <c r="E20" i="10"/>
  <c r="I27" i="3"/>
  <c r="I27" i="9" s="1"/>
  <c r="I20" i="10"/>
  <c r="H28" i="3"/>
  <c r="H28" i="9" s="1"/>
  <c r="G29" i="3"/>
  <c r="G29" i="9" s="1"/>
  <c r="F30" i="3"/>
  <c r="F30" i="9" s="1"/>
  <c r="C15" i="10"/>
  <c r="C26" i="3"/>
  <c r="C26" i="9" s="1"/>
  <c r="C19" i="10"/>
  <c r="D27" i="3"/>
  <c r="D27" i="9" s="1"/>
  <c r="D20" i="10"/>
  <c r="F14" i="10"/>
  <c r="E15" i="10"/>
  <c r="H18" i="3"/>
  <c r="H18" i="9" s="1"/>
  <c r="H16" i="10"/>
  <c r="F24" i="3"/>
  <c r="F24" i="9" s="1"/>
  <c r="F17" i="10"/>
  <c r="I25" i="3"/>
  <c r="I25" i="9" s="1"/>
  <c r="I18" i="10"/>
  <c r="E29" i="3"/>
  <c r="E29" i="9" s="1"/>
  <c r="H30" i="3"/>
  <c r="H30" i="9" s="1"/>
  <c r="C12" i="3"/>
  <c r="C12" i="10"/>
  <c r="C25" i="3"/>
  <c r="C25" i="9" s="1"/>
  <c r="C18" i="10"/>
  <c r="C30" i="3"/>
  <c r="C30" i="9" s="1"/>
  <c r="D14" i="10"/>
  <c r="D28" i="3"/>
  <c r="D28" i="9" s="1"/>
  <c r="E12" i="3"/>
  <c r="E12" i="10"/>
  <c r="H13" i="3"/>
  <c r="H13" i="9" s="1"/>
  <c r="H13" i="10"/>
  <c r="E18" i="3"/>
  <c r="E18" i="9" s="1"/>
  <c r="E16" i="10"/>
  <c r="I26" i="3"/>
  <c r="I26" i="9" s="1"/>
  <c r="I19" i="10"/>
  <c r="G28" i="3"/>
  <c r="G28" i="9" s="1"/>
  <c r="E30" i="3"/>
  <c r="E30" i="9" s="1"/>
  <c r="C14" i="10"/>
  <c r="C24" i="3"/>
  <c r="C24" i="9" s="1"/>
  <c r="C17" i="10"/>
  <c r="C28" i="3"/>
  <c r="C28" i="9" s="1"/>
  <c r="D12" i="3"/>
  <c r="D12" i="10"/>
  <c r="D18" i="3"/>
  <c r="D18" i="9" s="1"/>
  <c r="D16" i="10"/>
  <c r="D26" i="3"/>
  <c r="D26" i="9" s="1"/>
  <c r="D19" i="10"/>
  <c r="D30" i="3"/>
  <c r="D30" i="9" s="1"/>
  <c r="G12" i="3"/>
  <c r="G12" i="10"/>
  <c r="F13" i="3"/>
  <c r="F13" i="9" s="1"/>
  <c r="F13" i="10"/>
  <c r="E14" i="10"/>
  <c r="I14" i="10"/>
  <c r="H15" i="10"/>
  <c r="G18" i="3"/>
  <c r="G18" i="9" s="1"/>
  <c r="G16" i="10"/>
  <c r="E24" i="3"/>
  <c r="E24" i="9" s="1"/>
  <c r="E17" i="10"/>
  <c r="I24" i="3"/>
  <c r="I24" i="9" s="1"/>
  <c r="I17" i="10"/>
  <c r="H25" i="3"/>
  <c r="H25" i="9" s="1"/>
  <c r="H18" i="10"/>
  <c r="G26" i="3"/>
  <c r="G26" i="9" s="1"/>
  <c r="G19" i="10"/>
  <c r="F27" i="3"/>
  <c r="F27" i="9" s="1"/>
  <c r="F20" i="10"/>
  <c r="E28" i="3"/>
  <c r="E28" i="9" s="1"/>
  <c r="I28" i="3"/>
  <c r="I28" i="9" s="1"/>
  <c r="H29" i="3"/>
  <c r="H29" i="9" s="1"/>
  <c r="G30" i="3"/>
  <c r="G30" i="9" s="1"/>
  <c r="D24" i="3"/>
  <c r="D24" i="9" s="1"/>
  <c r="H24" i="3"/>
  <c r="H24" i="9" s="1"/>
  <c r="G24" i="3"/>
  <c r="G24" i="9" s="1"/>
  <c r="D255" i="4"/>
  <c r="D251" i="4"/>
  <c r="D247" i="4"/>
  <c r="D243" i="4"/>
  <c r="D239" i="4"/>
  <c r="D235" i="4"/>
  <c r="D231" i="4"/>
  <c r="D227" i="4"/>
  <c r="D223" i="4"/>
  <c r="D219" i="4"/>
  <c r="D254" i="4"/>
  <c r="D250" i="4"/>
  <c r="D246" i="4"/>
  <c r="D242" i="4"/>
  <c r="D238" i="4"/>
  <c r="D234" i="4"/>
  <c r="D230" i="4"/>
  <c r="D226" i="4"/>
  <c r="D222" i="4"/>
  <c r="D218" i="4"/>
  <c r="D253" i="4"/>
  <c r="D245" i="4"/>
  <c r="D237" i="4"/>
  <c r="D229" i="4"/>
  <c r="D221" i="4"/>
  <c r="D212" i="4"/>
  <c r="D208" i="4"/>
  <c r="D204" i="4"/>
  <c r="D200" i="4"/>
  <c r="D196" i="4"/>
  <c r="D248" i="4"/>
  <c r="D240" i="4"/>
  <c r="D232" i="4"/>
  <c r="D224" i="4"/>
  <c r="D216" i="4"/>
  <c r="D213" i="4"/>
  <c r="D209" i="4"/>
  <c r="D205" i="4"/>
  <c r="D201" i="4"/>
  <c r="D197" i="4"/>
  <c r="D193" i="4"/>
  <c r="D244" i="4"/>
  <c r="D228" i="4"/>
  <c r="D215" i="4"/>
  <c r="D207" i="4"/>
  <c r="D199" i="4"/>
  <c r="D191" i="4"/>
  <c r="D187" i="4"/>
  <c r="D183" i="4"/>
  <c r="D179" i="4"/>
  <c r="D175" i="4"/>
  <c r="D171" i="4"/>
  <c r="D167" i="4"/>
  <c r="D163" i="4"/>
  <c r="D159" i="4"/>
  <c r="D155" i="4"/>
  <c r="D151" i="4"/>
  <c r="D147" i="4"/>
  <c r="D143" i="4"/>
  <c r="D139" i="4"/>
  <c r="D135" i="4"/>
  <c r="D131" i="4"/>
  <c r="D127" i="4"/>
  <c r="D123" i="4"/>
  <c r="D119" i="4"/>
  <c r="D241" i="4"/>
  <c r="D225" i="4"/>
  <c r="D210" i="4"/>
  <c r="D202" i="4"/>
  <c r="D194" i="4"/>
  <c r="D192" i="4"/>
  <c r="D188" i="4"/>
  <c r="D184" i="4"/>
  <c r="D180" i="4"/>
  <c r="D176" i="4"/>
  <c r="D172" i="4"/>
  <c r="D168" i="4"/>
  <c r="D164" i="4"/>
  <c r="D160" i="4"/>
  <c r="D156" i="4"/>
  <c r="D152" i="4"/>
  <c r="D148" i="4"/>
  <c r="D144" i="4"/>
  <c r="D140" i="4"/>
  <c r="D136" i="4"/>
  <c r="D132" i="4"/>
  <c r="D128" i="4"/>
  <c r="D124" i="4"/>
  <c r="D120" i="4"/>
  <c r="D249" i="4"/>
  <c r="D217" i="4"/>
  <c r="D214" i="4"/>
  <c r="D198" i="4"/>
  <c r="D186" i="4"/>
  <c r="D178" i="4"/>
  <c r="D170" i="4"/>
  <c r="D162" i="4"/>
  <c r="D154" i="4"/>
  <c r="D146" i="4"/>
  <c r="D138" i="4"/>
  <c r="D130" i="4"/>
  <c r="D122" i="4"/>
  <c r="D118" i="4"/>
  <c r="D114" i="4"/>
  <c r="D110" i="4"/>
  <c r="D106" i="4"/>
  <c r="D102" i="4"/>
  <c r="D98" i="4"/>
  <c r="D94" i="4"/>
  <c r="D90" i="4"/>
  <c r="D86" i="4"/>
  <c r="D82" i="4"/>
  <c r="D78" i="4"/>
  <c r="D74" i="4"/>
  <c r="D70" i="4"/>
  <c r="D252" i="4"/>
  <c r="D220" i="4"/>
  <c r="D211" i="4"/>
  <c r="D195" i="4"/>
  <c r="D189" i="4"/>
  <c r="D181" i="4"/>
  <c r="D173" i="4"/>
  <c r="D165" i="4"/>
  <c r="D157" i="4"/>
  <c r="D149" i="4"/>
  <c r="D141" i="4"/>
  <c r="D133" i="4"/>
  <c r="D125" i="4"/>
  <c r="D115" i="4"/>
  <c r="D111" i="4"/>
  <c r="D107" i="4"/>
  <c r="D103" i="4"/>
  <c r="D99" i="4"/>
  <c r="D95" i="4"/>
  <c r="D91" i="4"/>
  <c r="D87" i="4"/>
  <c r="D83" i="4"/>
  <c r="D79" i="4"/>
  <c r="D75" i="4"/>
  <c r="D71" i="4"/>
  <c r="D236" i="4"/>
  <c r="D203" i="4"/>
  <c r="D177" i="4"/>
  <c r="D161" i="4"/>
  <c r="D145" i="4"/>
  <c r="D129" i="4"/>
  <c r="D117" i="4"/>
  <c r="D109" i="4"/>
  <c r="D101" i="4"/>
  <c r="D93" i="4"/>
  <c r="D85" i="4"/>
  <c r="D77" i="4"/>
  <c r="D68" i="4"/>
  <c r="D64" i="4"/>
  <c r="D60" i="4"/>
  <c r="D56" i="4"/>
  <c r="D52" i="4"/>
  <c r="D48" i="4"/>
  <c r="D44" i="4"/>
  <c r="D40" i="4"/>
  <c r="D36" i="4"/>
  <c r="D32" i="4"/>
  <c r="D28" i="4"/>
  <c r="D24" i="4"/>
  <c r="D20" i="4"/>
  <c r="D16" i="4"/>
  <c r="D12" i="4"/>
  <c r="D185" i="4"/>
  <c r="D97" i="4"/>
  <c r="D66" i="4"/>
  <c r="D62" i="4"/>
  <c r="D58" i="4"/>
  <c r="D54" i="4"/>
  <c r="D34" i="4"/>
  <c r="D18" i="4"/>
  <c r="D182" i="4"/>
  <c r="D150" i="4"/>
  <c r="D116" i="4"/>
  <c r="D92" i="4"/>
  <c r="D67" i="4"/>
  <c r="D59" i="4"/>
  <c r="D233" i="4"/>
  <c r="D206" i="4"/>
  <c r="D190" i="4"/>
  <c r="D174" i="4"/>
  <c r="D158" i="4"/>
  <c r="D142" i="4"/>
  <c r="D126" i="4"/>
  <c r="D112" i="4"/>
  <c r="D104" i="4"/>
  <c r="D96" i="4"/>
  <c r="D88" i="4"/>
  <c r="D80" i="4"/>
  <c r="D72" i="4"/>
  <c r="D65" i="4"/>
  <c r="D61" i="4"/>
  <c r="D57" i="4"/>
  <c r="D53" i="4"/>
  <c r="D49" i="4"/>
  <c r="D45" i="4"/>
  <c r="D41" i="4"/>
  <c r="D37" i="4"/>
  <c r="D33" i="4"/>
  <c r="D29" i="4"/>
  <c r="D25" i="4"/>
  <c r="D21" i="4"/>
  <c r="D17" i="4"/>
  <c r="D13" i="4"/>
  <c r="D169" i="4"/>
  <c r="D153" i="4"/>
  <c r="D137" i="4"/>
  <c r="D121" i="4"/>
  <c r="D113" i="4"/>
  <c r="D105" i="4"/>
  <c r="D89" i="4"/>
  <c r="D81" i="4"/>
  <c r="D73" i="4"/>
  <c r="D69" i="4"/>
  <c r="D50" i="4"/>
  <c r="D46" i="4"/>
  <c r="D42" i="4"/>
  <c r="D38" i="4"/>
  <c r="D26" i="4"/>
  <c r="D22" i="4"/>
  <c r="D14" i="4"/>
  <c r="D108" i="4"/>
  <c r="D30" i="4"/>
  <c r="D166" i="4"/>
  <c r="D134" i="4"/>
  <c r="D100" i="4"/>
  <c r="D84" i="4"/>
  <c r="D76" i="4"/>
  <c r="D63" i="4"/>
  <c r="D51" i="4"/>
  <c r="D35" i="4"/>
  <c r="D19" i="4"/>
  <c r="D27" i="4"/>
  <c r="D55" i="4"/>
  <c r="D39" i="4"/>
  <c r="D23" i="4"/>
  <c r="D43" i="4"/>
  <c r="D47" i="4"/>
  <c r="D31" i="4"/>
  <c r="D15" i="4"/>
  <c r="G254" i="4"/>
  <c r="G250" i="4"/>
  <c r="G246" i="4"/>
  <c r="G242" i="4"/>
  <c r="G238" i="4"/>
  <c r="G234" i="4"/>
  <c r="G230" i="4"/>
  <c r="G226" i="4"/>
  <c r="G222" i="4"/>
  <c r="G218" i="4"/>
  <c r="G253" i="4"/>
  <c r="G249" i="4"/>
  <c r="G245" i="4"/>
  <c r="G241" i="4"/>
  <c r="G237" i="4"/>
  <c r="G233" i="4"/>
  <c r="G229" i="4"/>
  <c r="G225" i="4"/>
  <c r="G221" i="4"/>
  <c r="G217" i="4"/>
  <c r="G256" i="4"/>
  <c r="G248" i="4"/>
  <c r="G240" i="4"/>
  <c r="G232" i="4"/>
  <c r="G224" i="4"/>
  <c r="G216" i="4"/>
  <c r="G215" i="4"/>
  <c r="G211" i="4"/>
  <c r="G207" i="4"/>
  <c r="G203" i="4"/>
  <c r="G199" i="4"/>
  <c r="G195" i="4"/>
  <c r="G251" i="4"/>
  <c r="G243" i="4"/>
  <c r="G235" i="4"/>
  <c r="G227" i="4"/>
  <c r="G219" i="4"/>
  <c r="G212" i="4"/>
  <c r="G208" i="4"/>
  <c r="G204" i="4"/>
  <c r="G200" i="4"/>
  <c r="G196" i="4"/>
  <c r="G192" i="4"/>
  <c r="G255" i="4"/>
  <c r="G239" i="4"/>
  <c r="G223" i="4"/>
  <c r="G210" i="4"/>
  <c r="G202" i="4"/>
  <c r="G194" i="4"/>
  <c r="G190" i="4"/>
  <c r="G186" i="4"/>
  <c r="G182" i="4"/>
  <c r="G178" i="4"/>
  <c r="G174" i="4"/>
  <c r="G170" i="4"/>
  <c r="G166" i="4"/>
  <c r="G162" i="4"/>
  <c r="G158" i="4"/>
  <c r="G154" i="4"/>
  <c r="G150" i="4"/>
  <c r="G146" i="4"/>
  <c r="G142" i="4"/>
  <c r="G138" i="4"/>
  <c r="G134" i="4"/>
  <c r="G130" i="4"/>
  <c r="G126" i="4"/>
  <c r="G122" i="4"/>
  <c r="G252" i="4"/>
  <c r="G236" i="4"/>
  <c r="G220" i="4"/>
  <c r="G213" i="4"/>
  <c r="G205" i="4"/>
  <c r="G197" i="4"/>
  <c r="G191" i="4"/>
  <c r="G187" i="4"/>
  <c r="G183" i="4"/>
  <c r="G179" i="4"/>
  <c r="G175" i="4"/>
  <c r="G171" i="4"/>
  <c r="G167" i="4"/>
  <c r="G163" i="4"/>
  <c r="G159" i="4"/>
  <c r="G155" i="4"/>
  <c r="G151" i="4"/>
  <c r="G147" i="4"/>
  <c r="G143" i="4"/>
  <c r="G139" i="4"/>
  <c r="G135" i="4"/>
  <c r="G131" i="4"/>
  <c r="G127" i="4"/>
  <c r="G123" i="4"/>
  <c r="G119" i="4"/>
  <c r="G244" i="4"/>
  <c r="G209" i="4"/>
  <c r="G193" i="4"/>
  <c r="G189" i="4"/>
  <c r="G181" i="4"/>
  <c r="G173" i="4"/>
  <c r="G165" i="4"/>
  <c r="G157" i="4"/>
  <c r="G149" i="4"/>
  <c r="G141" i="4"/>
  <c r="G133" i="4"/>
  <c r="G125" i="4"/>
  <c r="G117" i="4"/>
  <c r="G113" i="4"/>
  <c r="G109" i="4"/>
  <c r="G105" i="4"/>
  <c r="G101" i="4"/>
  <c r="G97" i="4"/>
  <c r="G93" i="4"/>
  <c r="G89" i="4"/>
  <c r="G85" i="4"/>
  <c r="G81" i="4"/>
  <c r="G77" i="4"/>
  <c r="G73" i="4"/>
  <c r="G69" i="4"/>
  <c r="G247" i="4"/>
  <c r="G206" i="4"/>
  <c r="G184" i="4"/>
  <c r="G176" i="4"/>
  <c r="G168" i="4"/>
  <c r="G160" i="4"/>
  <c r="G152" i="4"/>
  <c r="G144" i="4"/>
  <c r="G136" i="4"/>
  <c r="G128" i="4"/>
  <c r="G120" i="4"/>
  <c r="G118" i="4"/>
  <c r="G114" i="4"/>
  <c r="G110" i="4"/>
  <c r="G106" i="4"/>
  <c r="G102" i="4"/>
  <c r="G98" i="4"/>
  <c r="G94" i="4"/>
  <c r="G90" i="4"/>
  <c r="G86" i="4"/>
  <c r="G82" i="4"/>
  <c r="G78" i="4"/>
  <c r="G74" i="4"/>
  <c r="G70" i="4"/>
  <c r="G198" i="4"/>
  <c r="G188" i="4"/>
  <c r="G172" i="4"/>
  <c r="G156" i="4"/>
  <c r="G140" i="4"/>
  <c r="G124" i="4"/>
  <c r="G112" i="4"/>
  <c r="G104" i="4"/>
  <c r="G96" i="4"/>
  <c r="G88" i="4"/>
  <c r="G80" i="4"/>
  <c r="G72" i="4"/>
  <c r="G67" i="4"/>
  <c r="G63" i="4"/>
  <c r="G59" i="4"/>
  <c r="G55" i="4"/>
  <c r="G51" i="4"/>
  <c r="G47" i="4"/>
  <c r="G43" i="4"/>
  <c r="G39" i="4"/>
  <c r="G35" i="4"/>
  <c r="G31" i="4"/>
  <c r="G27" i="4"/>
  <c r="G23" i="4"/>
  <c r="G19" i="4"/>
  <c r="G15" i="4"/>
  <c r="G180" i="4"/>
  <c r="G148" i="4"/>
  <c r="G132" i="4"/>
  <c r="G92" i="4"/>
  <c r="G65" i="4"/>
  <c r="G49" i="4"/>
  <c r="G45" i="4"/>
  <c r="G41" i="4"/>
  <c r="G37" i="4"/>
  <c r="G29" i="4"/>
  <c r="G25" i="4"/>
  <c r="G177" i="4"/>
  <c r="G129" i="4"/>
  <c r="G95" i="4"/>
  <c r="G201" i="4"/>
  <c r="G185" i="4"/>
  <c r="G169" i="4"/>
  <c r="G153" i="4"/>
  <c r="G137" i="4"/>
  <c r="G121" i="4"/>
  <c r="G115" i="4"/>
  <c r="G107" i="4"/>
  <c r="G99" i="4"/>
  <c r="G91" i="4"/>
  <c r="G83" i="4"/>
  <c r="G75" i="4"/>
  <c r="G68" i="4"/>
  <c r="G64" i="4"/>
  <c r="G60" i="4"/>
  <c r="G56" i="4"/>
  <c r="G52" i="4"/>
  <c r="G48" i="4"/>
  <c r="G44" i="4"/>
  <c r="G40" i="4"/>
  <c r="G36" i="4"/>
  <c r="G32" i="4"/>
  <c r="G28" i="4"/>
  <c r="G24" i="4"/>
  <c r="G20" i="4"/>
  <c r="G16" i="4"/>
  <c r="G12" i="4"/>
  <c r="G231" i="4"/>
  <c r="G214" i="4"/>
  <c r="G164" i="4"/>
  <c r="G116" i="4"/>
  <c r="G108" i="4"/>
  <c r="G100" i="4"/>
  <c r="G84" i="4"/>
  <c r="G76" i="4"/>
  <c r="G61" i="4"/>
  <c r="G57" i="4"/>
  <c r="G53" i="4"/>
  <c r="G33" i="4"/>
  <c r="G161" i="4"/>
  <c r="G145" i="4"/>
  <c r="G79" i="4"/>
  <c r="G62" i="4"/>
  <c r="G58" i="4"/>
  <c r="G21" i="4"/>
  <c r="G17" i="4"/>
  <c r="G13" i="4"/>
  <c r="G228" i="4"/>
  <c r="G111" i="4"/>
  <c r="G103" i="4"/>
  <c r="G87" i="4"/>
  <c r="G71" i="4"/>
  <c r="G66" i="4"/>
  <c r="G46" i="4"/>
  <c r="G30" i="4"/>
  <c r="G14" i="4"/>
  <c r="G22" i="4"/>
  <c r="G50" i="4"/>
  <c r="G34" i="4"/>
  <c r="G18" i="4"/>
  <c r="G54" i="4"/>
  <c r="G38" i="4"/>
  <c r="G42" i="4"/>
  <c r="G26" i="4"/>
  <c r="H255" i="4"/>
  <c r="H251" i="4"/>
  <c r="H247" i="4"/>
  <c r="H243" i="4"/>
  <c r="H239" i="4"/>
  <c r="H235" i="4"/>
  <c r="H231" i="4"/>
  <c r="H227" i="4"/>
  <c r="H223" i="4"/>
  <c r="H219" i="4"/>
  <c r="H254" i="4"/>
  <c r="H250" i="4"/>
  <c r="H246" i="4"/>
  <c r="H242" i="4"/>
  <c r="H238" i="4"/>
  <c r="H234" i="4"/>
  <c r="H230" i="4"/>
  <c r="H226" i="4"/>
  <c r="H222" i="4"/>
  <c r="H218" i="4"/>
  <c r="H249" i="4"/>
  <c r="H241" i="4"/>
  <c r="H233" i="4"/>
  <c r="H225" i="4"/>
  <c r="H217" i="4"/>
  <c r="H212" i="4"/>
  <c r="H208" i="4"/>
  <c r="H204" i="4"/>
  <c r="H200" i="4"/>
  <c r="H196" i="4"/>
  <c r="H192" i="4"/>
  <c r="H252" i="4"/>
  <c r="H244" i="4"/>
  <c r="H236" i="4"/>
  <c r="H228" i="4"/>
  <c r="H220" i="4"/>
  <c r="H213" i="4"/>
  <c r="H209" i="4"/>
  <c r="H205" i="4"/>
  <c r="H201" i="4"/>
  <c r="H197" i="4"/>
  <c r="H193" i="4"/>
  <c r="H248" i="4"/>
  <c r="H232" i="4"/>
  <c r="H216" i="4"/>
  <c r="H211" i="4"/>
  <c r="H203" i="4"/>
  <c r="H195" i="4"/>
  <c r="H191" i="4"/>
  <c r="H187" i="4"/>
  <c r="H183" i="4"/>
  <c r="H179" i="4"/>
  <c r="H175" i="4"/>
  <c r="H171" i="4"/>
  <c r="H167" i="4"/>
  <c r="H163" i="4"/>
  <c r="H159" i="4"/>
  <c r="H155" i="4"/>
  <c r="H151" i="4"/>
  <c r="H147" i="4"/>
  <c r="H143" i="4"/>
  <c r="H139" i="4"/>
  <c r="H135" i="4"/>
  <c r="H131" i="4"/>
  <c r="H127" i="4"/>
  <c r="H123" i="4"/>
  <c r="H119" i="4"/>
  <c r="H245" i="4"/>
  <c r="H229" i="4"/>
  <c r="H214" i="4"/>
  <c r="H206" i="4"/>
  <c r="H198" i="4"/>
  <c r="H188" i="4"/>
  <c r="H184" i="4"/>
  <c r="H180" i="4"/>
  <c r="H176" i="4"/>
  <c r="H172" i="4"/>
  <c r="H168" i="4"/>
  <c r="H164" i="4"/>
  <c r="H160" i="4"/>
  <c r="H156" i="4"/>
  <c r="H152" i="4"/>
  <c r="H148" i="4"/>
  <c r="H144" i="4"/>
  <c r="H140" i="4"/>
  <c r="H136" i="4"/>
  <c r="H132" i="4"/>
  <c r="H128" i="4"/>
  <c r="H124" i="4"/>
  <c r="H120" i="4"/>
  <c r="H253" i="4"/>
  <c r="H221" i="4"/>
  <c r="H202" i="4"/>
  <c r="H190" i="4"/>
  <c r="H182" i="4"/>
  <c r="H174" i="4"/>
  <c r="H166" i="4"/>
  <c r="H158" i="4"/>
  <c r="H150" i="4"/>
  <c r="H142" i="4"/>
  <c r="H134" i="4"/>
  <c r="H126" i="4"/>
  <c r="H118" i="4"/>
  <c r="H114" i="4"/>
  <c r="H110" i="4"/>
  <c r="H106" i="4"/>
  <c r="H102" i="4"/>
  <c r="H98" i="4"/>
  <c r="H94" i="4"/>
  <c r="H90" i="4"/>
  <c r="H86" i="4"/>
  <c r="H82" i="4"/>
  <c r="H78" i="4"/>
  <c r="H74" i="4"/>
  <c r="H70" i="4"/>
  <c r="H256" i="4"/>
  <c r="H224" i="4"/>
  <c r="H215" i="4"/>
  <c r="H199" i="4"/>
  <c r="H185" i="4"/>
  <c r="H177" i="4"/>
  <c r="H169" i="4"/>
  <c r="H161" i="4"/>
  <c r="H153" i="4"/>
  <c r="H145" i="4"/>
  <c r="H137" i="4"/>
  <c r="H129" i="4"/>
  <c r="H121" i="4"/>
  <c r="H115" i="4"/>
  <c r="H111" i="4"/>
  <c r="H107" i="4"/>
  <c r="H103" i="4"/>
  <c r="H99" i="4"/>
  <c r="H95" i="4"/>
  <c r="H91" i="4"/>
  <c r="H87" i="4"/>
  <c r="H83" i="4"/>
  <c r="H79" i="4"/>
  <c r="H75" i="4"/>
  <c r="H71" i="4"/>
  <c r="H207" i="4"/>
  <c r="H181" i="4"/>
  <c r="H165" i="4"/>
  <c r="H149" i="4"/>
  <c r="H133" i="4"/>
  <c r="H113" i="4"/>
  <c r="H105" i="4"/>
  <c r="H97" i="4"/>
  <c r="H89" i="4"/>
  <c r="H81" i="4"/>
  <c r="H73" i="4"/>
  <c r="H68" i="4"/>
  <c r="H64" i="4"/>
  <c r="H60" i="4"/>
  <c r="H56" i="4"/>
  <c r="H52" i="4"/>
  <c r="H48" i="4"/>
  <c r="H44" i="4"/>
  <c r="H40" i="4"/>
  <c r="H36" i="4"/>
  <c r="H32" i="4"/>
  <c r="H28" i="4"/>
  <c r="H24" i="4"/>
  <c r="H20" i="4"/>
  <c r="H16" i="4"/>
  <c r="H12" i="4"/>
  <c r="H189" i="4"/>
  <c r="H157" i="4"/>
  <c r="H109" i="4"/>
  <c r="H101" i="4"/>
  <c r="H85" i="4"/>
  <c r="H77" i="4"/>
  <c r="H54" i="4"/>
  <c r="H50" i="4"/>
  <c r="H46" i="4"/>
  <c r="H38" i="4"/>
  <c r="H22" i="4"/>
  <c r="H14" i="4"/>
  <c r="H237" i="4"/>
  <c r="H170" i="4"/>
  <c r="H122" i="4"/>
  <c r="H112" i="4"/>
  <c r="H88" i="4"/>
  <c r="H63" i="4"/>
  <c r="H210" i="4"/>
  <c r="H178" i="4"/>
  <c r="H162" i="4"/>
  <c r="H146" i="4"/>
  <c r="H130" i="4"/>
  <c r="H116" i="4"/>
  <c r="H108" i="4"/>
  <c r="H100" i="4"/>
  <c r="H92" i="4"/>
  <c r="H84" i="4"/>
  <c r="H76" i="4"/>
  <c r="H65" i="4"/>
  <c r="H61" i="4"/>
  <c r="H57" i="4"/>
  <c r="H53" i="4"/>
  <c r="H49" i="4"/>
  <c r="H45" i="4"/>
  <c r="H41" i="4"/>
  <c r="H37" i="4"/>
  <c r="H33" i="4"/>
  <c r="H29" i="4"/>
  <c r="H25" i="4"/>
  <c r="H21" i="4"/>
  <c r="H17" i="4"/>
  <c r="H13" i="4"/>
  <c r="H240" i="4"/>
  <c r="H173" i="4"/>
  <c r="H141" i="4"/>
  <c r="H125" i="4"/>
  <c r="H117" i="4"/>
  <c r="H93" i="4"/>
  <c r="H66" i="4"/>
  <c r="H62" i="4"/>
  <c r="H58" i="4"/>
  <c r="H34" i="4"/>
  <c r="H30" i="4"/>
  <c r="H18" i="4"/>
  <c r="H154" i="4"/>
  <c r="H138" i="4"/>
  <c r="H104" i="4"/>
  <c r="H72" i="4"/>
  <c r="H67" i="4"/>
  <c r="H42" i="4"/>
  <c r="H26" i="4"/>
  <c r="H194" i="4"/>
  <c r="H186" i="4"/>
  <c r="H96" i="4"/>
  <c r="H80" i="4"/>
  <c r="H69" i="4"/>
  <c r="H59" i="4"/>
  <c r="H55" i="4"/>
  <c r="H39" i="4"/>
  <c r="H23" i="4"/>
  <c r="H31" i="4"/>
  <c r="H15" i="4"/>
  <c r="H43" i="4"/>
  <c r="H27" i="4"/>
  <c r="H47" i="4"/>
  <c r="H51" i="4"/>
  <c r="H35" i="4"/>
  <c r="H19" i="4"/>
  <c r="C254" i="4"/>
  <c r="C250" i="4"/>
  <c r="C246" i="4"/>
  <c r="C242" i="4"/>
  <c r="C238" i="4"/>
  <c r="C234" i="4"/>
  <c r="C230" i="4"/>
  <c r="C226" i="4"/>
  <c r="C222" i="4"/>
  <c r="C218" i="4"/>
  <c r="C253" i="4"/>
  <c r="C249" i="4"/>
  <c r="C245" i="4"/>
  <c r="C241" i="4"/>
  <c r="C237" i="4"/>
  <c r="C233" i="4"/>
  <c r="C229" i="4"/>
  <c r="C225" i="4"/>
  <c r="C221" i="4"/>
  <c r="C217" i="4"/>
  <c r="C252" i="4"/>
  <c r="C244" i="4"/>
  <c r="C236" i="4"/>
  <c r="C228" i="4"/>
  <c r="C220" i="4"/>
  <c r="C215" i="4"/>
  <c r="C211" i="4"/>
  <c r="C207" i="4"/>
  <c r="C203" i="4"/>
  <c r="C199" i="4"/>
  <c r="C195" i="4"/>
  <c r="C255" i="4"/>
  <c r="C247" i="4"/>
  <c r="C239" i="4"/>
  <c r="C231" i="4"/>
  <c r="C223" i="4"/>
  <c r="C212" i="4"/>
  <c r="C208" i="4"/>
  <c r="C204" i="4"/>
  <c r="C200" i="4"/>
  <c r="C196" i="4"/>
  <c r="C251" i="4"/>
  <c r="C235" i="4"/>
  <c r="C219" i="4"/>
  <c r="C214" i="4"/>
  <c r="C206" i="4"/>
  <c r="C198" i="4"/>
  <c r="C190" i="4"/>
  <c r="C186" i="4"/>
  <c r="C182" i="4"/>
  <c r="C178" i="4"/>
  <c r="C174" i="4"/>
  <c r="C170" i="4"/>
  <c r="C166" i="4"/>
  <c r="C162" i="4"/>
  <c r="C158" i="4"/>
  <c r="C154" i="4"/>
  <c r="C150" i="4"/>
  <c r="C146" i="4"/>
  <c r="C142" i="4"/>
  <c r="C138" i="4"/>
  <c r="C134" i="4"/>
  <c r="C130" i="4"/>
  <c r="C126" i="4"/>
  <c r="C122" i="4"/>
  <c r="C248" i="4"/>
  <c r="C232" i="4"/>
  <c r="C216" i="4"/>
  <c r="C209" i="4"/>
  <c r="C201" i="4"/>
  <c r="C193" i="4"/>
  <c r="C191" i="4"/>
  <c r="C187" i="4"/>
  <c r="C183" i="4"/>
  <c r="C179" i="4"/>
  <c r="C175" i="4"/>
  <c r="C171" i="4"/>
  <c r="C167" i="4"/>
  <c r="C163" i="4"/>
  <c r="C159" i="4"/>
  <c r="C155" i="4"/>
  <c r="C151" i="4"/>
  <c r="C147" i="4"/>
  <c r="C143" i="4"/>
  <c r="C139" i="4"/>
  <c r="C135" i="4"/>
  <c r="C131" i="4"/>
  <c r="C127" i="4"/>
  <c r="C123" i="4"/>
  <c r="C119" i="4"/>
  <c r="C240" i="4"/>
  <c r="C205" i="4"/>
  <c r="C185" i="4"/>
  <c r="C177" i="4"/>
  <c r="C169" i="4"/>
  <c r="C161" i="4"/>
  <c r="C153" i="4"/>
  <c r="C145" i="4"/>
  <c r="C137" i="4"/>
  <c r="C129" i="4"/>
  <c r="C121" i="4"/>
  <c r="C117" i="4"/>
  <c r="C113" i="4"/>
  <c r="C109" i="4"/>
  <c r="C105" i="4"/>
  <c r="C101" i="4"/>
  <c r="C97" i="4"/>
  <c r="C93" i="4"/>
  <c r="C89" i="4"/>
  <c r="C85" i="4"/>
  <c r="C81" i="4"/>
  <c r="C77" i="4"/>
  <c r="C73" i="4"/>
  <c r="C69" i="4"/>
  <c r="C243" i="4"/>
  <c r="C202" i="4"/>
  <c r="C188" i="4"/>
  <c r="C180" i="4"/>
  <c r="C172" i="4"/>
  <c r="C164" i="4"/>
  <c r="C156" i="4"/>
  <c r="C148" i="4"/>
  <c r="C140" i="4"/>
  <c r="C132" i="4"/>
  <c r="C124" i="4"/>
  <c r="C118" i="4"/>
  <c r="C114" i="4"/>
  <c r="C110" i="4"/>
  <c r="C106" i="4"/>
  <c r="C102" i="4"/>
  <c r="C98" i="4"/>
  <c r="C94" i="4"/>
  <c r="C90" i="4"/>
  <c r="C86" i="4"/>
  <c r="C82" i="4"/>
  <c r="C78" i="4"/>
  <c r="C74" i="4"/>
  <c r="C227" i="4"/>
  <c r="C194" i="4"/>
  <c r="C184" i="4"/>
  <c r="C168" i="4"/>
  <c r="C152" i="4"/>
  <c r="C136" i="4"/>
  <c r="C120" i="4"/>
  <c r="C116" i="4"/>
  <c r="C108" i="4"/>
  <c r="C100" i="4"/>
  <c r="C92" i="4"/>
  <c r="C84" i="4"/>
  <c r="C76" i="4"/>
  <c r="C67" i="4"/>
  <c r="C63" i="4"/>
  <c r="C59" i="4"/>
  <c r="C55" i="4"/>
  <c r="C51" i="4"/>
  <c r="C47" i="4"/>
  <c r="C43" i="4"/>
  <c r="C39" i="4"/>
  <c r="C35" i="4"/>
  <c r="C31" i="4"/>
  <c r="C27" i="4"/>
  <c r="C23" i="4"/>
  <c r="C19" i="4"/>
  <c r="C15" i="4"/>
  <c r="C210" i="4"/>
  <c r="C192" i="4"/>
  <c r="C176" i="4"/>
  <c r="C144" i="4"/>
  <c r="C128" i="4"/>
  <c r="C112" i="4"/>
  <c r="C104" i="4"/>
  <c r="C88" i="4"/>
  <c r="C80" i="4"/>
  <c r="C72" i="4"/>
  <c r="C61" i="4"/>
  <c r="C57" i="4"/>
  <c r="C33" i="4"/>
  <c r="C21" i="4"/>
  <c r="C189" i="4"/>
  <c r="C157" i="4"/>
  <c r="C141" i="4"/>
  <c r="C107" i="4"/>
  <c r="C99" i="4"/>
  <c r="C62" i="4"/>
  <c r="C224" i="4"/>
  <c r="C197" i="4"/>
  <c r="C181" i="4"/>
  <c r="C165" i="4"/>
  <c r="C149" i="4"/>
  <c r="C133" i="4"/>
  <c r="C111" i="4"/>
  <c r="C103" i="4"/>
  <c r="C95" i="4"/>
  <c r="C87" i="4"/>
  <c r="C79" i="4"/>
  <c r="C71" i="4"/>
  <c r="C70" i="4"/>
  <c r="C68" i="4"/>
  <c r="C64" i="4"/>
  <c r="C60" i="4"/>
  <c r="C56" i="4"/>
  <c r="C52" i="4"/>
  <c r="C48" i="4"/>
  <c r="C44" i="4"/>
  <c r="C40" i="4"/>
  <c r="C36" i="4"/>
  <c r="C32" i="4"/>
  <c r="C28" i="4"/>
  <c r="C24" i="4"/>
  <c r="C20" i="4"/>
  <c r="C16" i="4"/>
  <c r="C12" i="4"/>
  <c r="C160" i="4"/>
  <c r="C96" i="4"/>
  <c r="C65" i="4"/>
  <c r="C53" i="4"/>
  <c r="C49" i="4"/>
  <c r="C45" i="4"/>
  <c r="C41" i="4"/>
  <c r="C37" i="4"/>
  <c r="C29" i="4"/>
  <c r="C25" i="4"/>
  <c r="C17" i="4"/>
  <c r="C13" i="4"/>
  <c r="C213" i="4"/>
  <c r="C125" i="4"/>
  <c r="C83" i="4"/>
  <c r="C75" i="4"/>
  <c r="C66" i="4"/>
  <c r="C173" i="4"/>
  <c r="C115" i="4"/>
  <c r="C91" i="4"/>
  <c r="C58" i="4"/>
  <c r="C42" i="4"/>
  <c r="C26" i="4"/>
  <c r="C50" i="4"/>
  <c r="C54" i="4"/>
  <c r="C46" i="4"/>
  <c r="C30" i="4"/>
  <c r="C14" i="4"/>
  <c r="C34" i="4"/>
  <c r="C18" i="4"/>
  <c r="C38" i="4"/>
  <c r="C22" i="4"/>
  <c r="E256" i="4"/>
  <c r="E252" i="4"/>
  <c r="E248" i="4"/>
  <c r="E244" i="4"/>
  <c r="E240" i="4"/>
  <c r="E236" i="4"/>
  <c r="E232" i="4"/>
  <c r="E228" i="4"/>
  <c r="E224" i="4"/>
  <c r="E220" i="4"/>
  <c r="E216" i="4"/>
  <c r="E255" i="4"/>
  <c r="E251" i="4"/>
  <c r="E247" i="4"/>
  <c r="E243" i="4"/>
  <c r="E239" i="4"/>
  <c r="E235" i="4"/>
  <c r="E231" i="4"/>
  <c r="E227" i="4"/>
  <c r="E223" i="4"/>
  <c r="E219" i="4"/>
  <c r="E254" i="4"/>
  <c r="E246" i="4"/>
  <c r="E238" i="4"/>
  <c r="E230" i="4"/>
  <c r="E222" i="4"/>
  <c r="E213" i="4"/>
  <c r="E209" i="4"/>
  <c r="E205" i="4"/>
  <c r="E201" i="4"/>
  <c r="E197" i="4"/>
  <c r="E193" i="4"/>
  <c r="E249" i="4"/>
  <c r="E241" i="4"/>
  <c r="E233" i="4"/>
  <c r="E225" i="4"/>
  <c r="E217" i="4"/>
  <c r="E214" i="4"/>
  <c r="E210" i="4"/>
  <c r="E206" i="4"/>
  <c r="E202" i="4"/>
  <c r="E198" i="4"/>
  <c r="E194" i="4"/>
  <c r="E253" i="4"/>
  <c r="E237" i="4"/>
  <c r="E221" i="4"/>
  <c r="E208" i="4"/>
  <c r="E200" i="4"/>
  <c r="E192" i="4"/>
  <c r="E188" i="4"/>
  <c r="E184" i="4"/>
  <c r="E180" i="4"/>
  <c r="E176" i="4"/>
  <c r="E172" i="4"/>
  <c r="E168" i="4"/>
  <c r="E164" i="4"/>
  <c r="E160" i="4"/>
  <c r="E156" i="4"/>
  <c r="E152" i="4"/>
  <c r="E148" i="4"/>
  <c r="E144" i="4"/>
  <c r="E140" i="4"/>
  <c r="E136" i="4"/>
  <c r="E132" i="4"/>
  <c r="E128" i="4"/>
  <c r="E124" i="4"/>
  <c r="E120" i="4"/>
  <c r="E250" i="4"/>
  <c r="E234" i="4"/>
  <c r="E218" i="4"/>
  <c r="E211" i="4"/>
  <c r="E203" i="4"/>
  <c r="E195" i="4"/>
  <c r="E189" i="4"/>
  <c r="E185" i="4"/>
  <c r="E181" i="4"/>
  <c r="E177" i="4"/>
  <c r="E173" i="4"/>
  <c r="E169" i="4"/>
  <c r="E165" i="4"/>
  <c r="E161" i="4"/>
  <c r="E157" i="4"/>
  <c r="E153" i="4"/>
  <c r="E149" i="4"/>
  <c r="E145" i="4"/>
  <c r="E141" i="4"/>
  <c r="E137" i="4"/>
  <c r="E133" i="4"/>
  <c r="E129" i="4"/>
  <c r="E125" i="4"/>
  <c r="E121" i="4"/>
  <c r="E226" i="4"/>
  <c r="E207" i="4"/>
  <c r="E187" i="4"/>
  <c r="E179" i="4"/>
  <c r="E171" i="4"/>
  <c r="E163" i="4"/>
  <c r="E155" i="4"/>
  <c r="E147" i="4"/>
  <c r="E139" i="4"/>
  <c r="E131" i="4"/>
  <c r="E123" i="4"/>
  <c r="E115" i="4"/>
  <c r="E111" i="4"/>
  <c r="E107" i="4"/>
  <c r="E103" i="4"/>
  <c r="E99" i="4"/>
  <c r="E95" i="4"/>
  <c r="E91" i="4"/>
  <c r="E87" i="4"/>
  <c r="E83" i="4"/>
  <c r="E79" i="4"/>
  <c r="E75" i="4"/>
  <c r="E71" i="4"/>
  <c r="E229" i="4"/>
  <c r="E204" i="4"/>
  <c r="E190" i="4"/>
  <c r="E182" i="4"/>
  <c r="E174" i="4"/>
  <c r="E166" i="4"/>
  <c r="E158" i="4"/>
  <c r="E150" i="4"/>
  <c r="E142" i="4"/>
  <c r="E134" i="4"/>
  <c r="E126" i="4"/>
  <c r="E116" i="4"/>
  <c r="E112" i="4"/>
  <c r="E108" i="4"/>
  <c r="E104" i="4"/>
  <c r="E100" i="4"/>
  <c r="E96" i="4"/>
  <c r="E92" i="4"/>
  <c r="E88" i="4"/>
  <c r="E84" i="4"/>
  <c r="E80" i="4"/>
  <c r="E76" i="4"/>
  <c r="E72" i="4"/>
  <c r="E245" i="4"/>
  <c r="E212" i="4"/>
  <c r="E186" i="4"/>
  <c r="E170" i="4"/>
  <c r="E154" i="4"/>
  <c r="E138" i="4"/>
  <c r="E122" i="4"/>
  <c r="E118" i="4"/>
  <c r="E110" i="4"/>
  <c r="E102" i="4"/>
  <c r="E94" i="4"/>
  <c r="E86" i="4"/>
  <c r="E78" i="4"/>
  <c r="E70" i="4"/>
  <c r="E65" i="4"/>
  <c r="E61" i="4"/>
  <c r="E57" i="4"/>
  <c r="E53" i="4"/>
  <c r="E49" i="4"/>
  <c r="E45" i="4"/>
  <c r="E41" i="4"/>
  <c r="E37" i="4"/>
  <c r="E33" i="4"/>
  <c r="E29" i="4"/>
  <c r="E25" i="4"/>
  <c r="E21" i="4"/>
  <c r="E17" i="4"/>
  <c r="E13" i="4"/>
  <c r="E162" i="4"/>
  <c r="E114" i="4"/>
  <c r="E90" i="4"/>
  <c r="E82" i="4"/>
  <c r="E67" i="4"/>
  <c r="E63" i="4"/>
  <c r="E59" i="4"/>
  <c r="E51" i="4"/>
  <c r="E43" i="4"/>
  <c r="E35" i="4"/>
  <c r="E31" i="4"/>
  <c r="E27" i="4"/>
  <c r="E19" i="4"/>
  <c r="E199" i="4"/>
  <c r="E117" i="4"/>
  <c r="E109" i="4"/>
  <c r="E85" i="4"/>
  <c r="E77" i="4"/>
  <c r="E60" i="4"/>
  <c r="E56" i="4"/>
  <c r="E242" i="4"/>
  <c r="E215" i="4"/>
  <c r="E183" i="4"/>
  <c r="E167" i="4"/>
  <c r="E151" i="4"/>
  <c r="E135" i="4"/>
  <c r="E119" i="4"/>
  <c r="E113" i="4"/>
  <c r="E105" i="4"/>
  <c r="E97" i="4"/>
  <c r="E89" i="4"/>
  <c r="E81" i="4"/>
  <c r="E73" i="4"/>
  <c r="E69" i="4"/>
  <c r="E66" i="4"/>
  <c r="E62" i="4"/>
  <c r="E58" i="4"/>
  <c r="E54" i="4"/>
  <c r="E50" i="4"/>
  <c r="E46" i="4"/>
  <c r="E42" i="4"/>
  <c r="E38" i="4"/>
  <c r="E34" i="4"/>
  <c r="E30" i="4"/>
  <c r="E26" i="4"/>
  <c r="E22" i="4"/>
  <c r="E18" i="4"/>
  <c r="E14" i="4"/>
  <c r="E196" i="4"/>
  <c r="E178" i="4"/>
  <c r="E146" i="4"/>
  <c r="E130" i="4"/>
  <c r="E106" i="4"/>
  <c r="E98" i="4"/>
  <c r="E74" i="4"/>
  <c r="E55" i="4"/>
  <c r="E47" i="4"/>
  <c r="E39" i="4"/>
  <c r="E23" i="4"/>
  <c r="E15" i="4"/>
  <c r="E191" i="4"/>
  <c r="E175" i="4"/>
  <c r="E101" i="4"/>
  <c r="E64" i="4"/>
  <c r="E159" i="4"/>
  <c r="E143" i="4"/>
  <c r="E127" i="4"/>
  <c r="E93" i="4"/>
  <c r="E68" i="4"/>
  <c r="E44" i="4"/>
  <c r="E28" i="4"/>
  <c r="E12" i="4"/>
  <c r="E36" i="4"/>
  <c r="E48" i="4"/>
  <c r="E32" i="4"/>
  <c r="E16" i="4"/>
  <c r="E52" i="4"/>
  <c r="E20" i="4"/>
  <c r="E40" i="4"/>
  <c r="E24" i="4"/>
  <c r="I256" i="4"/>
  <c r="I252" i="4"/>
  <c r="I248" i="4"/>
  <c r="I244" i="4"/>
  <c r="I240" i="4"/>
  <c r="I236" i="4"/>
  <c r="I232" i="4"/>
  <c r="I228" i="4"/>
  <c r="I224" i="4"/>
  <c r="I220" i="4"/>
  <c r="I216" i="4"/>
  <c r="I255" i="4"/>
  <c r="I251" i="4"/>
  <c r="I247" i="4"/>
  <c r="I243" i="4"/>
  <c r="I239" i="4"/>
  <c r="I235" i="4"/>
  <c r="I231" i="4"/>
  <c r="I227" i="4"/>
  <c r="I223" i="4"/>
  <c r="I219" i="4"/>
  <c r="I215" i="4"/>
  <c r="I250" i="4"/>
  <c r="I242" i="4"/>
  <c r="I234" i="4"/>
  <c r="I226" i="4"/>
  <c r="I218" i="4"/>
  <c r="I213" i="4"/>
  <c r="I209" i="4"/>
  <c r="I205" i="4"/>
  <c r="I201" i="4"/>
  <c r="I197" i="4"/>
  <c r="I193" i="4"/>
  <c r="I253" i="4"/>
  <c r="I245" i="4"/>
  <c r="I237" i="4"/>
  <c r="I229" i="4"/>
  <c r="I221" i="4"/>
  <c r="I214" i="4"/>
  <c r="I210" i="4"/>
  <c r="I206" i="4"/>
  <c r="I202" i="4"/>
  <c r="I198" i="4"/>
  <c r="I194" i="4"/>
  <c r="I241" i="4"/>
  <c r="I225" i="4"/>
  <c r="I212" i="4"/>
  <c r="I204" i="4"/>
  <c r="I196" i="4"/>
  <c r="I188" i="4"/>
  <c r="I184" i="4"/>
  <c r="I180" i="4"/>
  <c r="I176" i="4"/>
  <c r="I172" i="4"/>
  <c r="I168" i="4"/>
  <c r="I164" i="4"/>
  <c r="I160" i="4"/>
  <c r="I156" i="4"/>
  <c r="I152" i="4"/>
  <c r="I148" i="4"/>
  <c r="I144" i="4"/>
  <c r="I140" i="4"/>
  <c r="I136" i="4"/>
  <c r="I132" i="4"/>
  <c r="I128" i="4"/>
  <c r="I124" i="4"/>
  <c r="I120" i="4"/>
  <c r="I254" i="4"/>
  <c r="I238" i="4"/>
  <c r="I222" i="4"/>
  <c r="I207" i="4"/>
  <c r="I199" i="4"/>
  <c r="I189" i="4"/>
  <c r="I185" i="4"/>
  <c r="I181" i="4"/>
  <c r="I177" i="4"/>
  <c r="I173" i="4"/>
  <c r="I169" i="4"/>
  <c r="I165" i="4"/>
  <c r="I161" i="4"/>
  <c r="I157" i="4"/>
  <c r="I153" i="4"/>
  <c r="I149" i="4"/>
  <c r="I145" i="4"/>
  <c r="I141" i="4"/>
  <c r="I137" i="4"/>
  <c r="I133" i="4"/>
  <c r="I129" i="4"/>
  <c r="I125" i="4"/>
  <c r="I121" i="4"/>
  <c r="I230" i="4"/>
  <c r="I211" i="4"/>
  <c r="I195" i="4"/>
  <c r="I191" i="4"/>
  <c r="I183" i="4"/>
  <c r="I175" i="4"/>
  <c r="I167" i="4"/>
  <c r="I159" i="4"/>
  <c r="I151" i="4"/>
  <c r="I143" i="4"/>
  <c r="I135" i="4"/>
  <c r="I127" i="4"/>
  <c r="I119" i="4"/>
  <c r="I115" i="4"/>
  <c r="I111" i="4"/>
  <c r="I107" i="4"/>
  <c r="I103" i="4"/>
  <c r="I99" i="4"/>
  <c r="I95" i="4"/>
  <c r="I91" i="4"/>
  <c r="I87" i="4"/>
  <c r="I83" i="4"/>
  <c r="I79" i="4"/>
  <c r="I75" i="4"/>
  <c r="I71" i="4"/>
  <c r="I233" i="4"/>
  <c r="I208" i="4"/>
  <c r="I192" i="4"/>
  <c r="I186" i="4"/>
  <c r="I178" i="4"/>
  <c r="I170" i="4"/>
  <c r="I162" i="4"/>
  <c r="I154" i="4"/>
  <c r="I146" i="4"/>
  <c r="I138" i="4"/>
  <c r="I130" i="4"/>
  <c r="I122" i="4"/>
  <c r="I116" i="4"/>
  <c r="I112" i="4"/>
  <c r="I108" i="4"/>
  <c r="I104" i="4"/>
  <c r="I100" i="4"/>
  <c r="I96" i="4"/>
  <c r="I92" i="4"/>
  <c r="I88" i="4"/>
  <c r="I84" i="4"/>
  <c r="I80" i="4"/>
  <c r="I76" i="4"/>
  <c r="I72" i="4"/>
  <c r="I217" i="4"/>
  <c r="I190" i="4"/>
  <c r="I174" i="4"/>
  <c r="I158" i="4"/>
  <c r="I142" i="4"/>
  <c r="I126" i="4"/>
  <c r="I114" i="4"/>
  <c r="I106" i="4"/>
  <c r="I98" i="4"/>
  <c r="I90" i="4"/>
  <c r="I82" i="4"/>
  <c r="I74" i="4"/>
  <c r="I65" i="4"/>
  <c r="I61" i="4"/>
  <c r="I57" i="4"/>
  <c r="I53" i="4"/>
  <c r="I49" i="4"/>
  <c r="I45" i="4"/>
  <c r="I41" i="4"/>
  <c r="I37" i="4"/>
  <c r="I33" i="4"/>
  <c r="I29" i="4"/>
  <c r="I25" i="4"/>
  <c r="I21" i="4"/>
  <c r="I17" i="4"/>
  <c r="I13" i="4"/>
  <c r="I200" i="4"/>
  <c r="I166" i="4"/>
  <c r="I134" i="4"/>
  <c r="I118" i="4"/>
  <c r="I94" i="4"/>
  <c r="I69" i="4"/>
  <c r="I55" i="4"/>
  <c r="I47" i="4"/>
  <c r="I39" i="4"/>
  <c r="I31" i="4"/>
  <c r="I246" i="4"/>
  <c r="I163" i="4"/>
  <c r="I81" i="4"/>
  <c r="I73" i="4"/>
  <c r="I68" i="4"/>
  <c r="I187" i="4"/>
  <c r="I171" i="4"/>
  <c r="I155" i="4"/>
  <c r="I139" i="4"/>
  <c r="I123" i="4"/>
  <c r="I117" i="4"/>
  <c r="I109" i="4"/>
  <c r="I101" i="4"/>
  <c r="I93" i="4"/>
  <c r="I85" i="4"/>
  <c r="I77" i="4"/>
  <c r="I66" i="4"/>
  <c r="I62" i="4"/>
  <c r="I58" i="4"/>
  <c r="I54" i="4"/>
  <c r="I50" i="4"/>
  <c r="I46" i="4"/>
  <c r="I42" i="4"/>
  <c r="I38" i="4"/>
  <c r="I34" i="4"/>
  <c r="I30" i="4"/>
  <c r="I26" i="4"/>
  <c r="I22" i="4"/>
  <c r="I18" i="4"/>
  <c r="I14" i="4"/>
  <c r="I249" i="4"/>
  <c r="I182" i="4"/>
  <c r="I150" i="4"/>
  <c r="I110" i="4"/>
  <c r="I102" i="4"/>
  <c r="I78" i="4"/>
  <c r="I70" i="4"/>
  <c r="I67" i="4"/>
  <c r="I63" i="4"/>
  <c r="I59" i="4"/>
  <c r="I51" i="4"/>
  <c r="I43" i="4"/>
  <c r="I35" i="4"/>
  <c r="I27" i="4"/>
  <c r="I203" i="4"/>
  <c r="I131" i="4"/>
  <c r="I113" i="4"/>
  <c r="I97" i="4"/>
  <c r="I89" i="4"/>
  <c r="I60" i="4"/>
  <c r="I86" i="4"/>
  <c r="I23" i="4"/>
  <c r="I19" i="4"/>
  <c r="I15" i="4"/>
  <c r="I179" i="4"/>
  <c r="I147" i="4"/>
  <c r="I105" i="4"/>
  <c r="I64" i="4"/>
  <c r="I48" i="4"/>
  <c r="I32" i="4"/>
  <c r="I16" i="4"/>
  <c r="I40" i="4"/>
  <c r="I52" i="4"/>
  <c r="I36" i="4"/>
  <c r="I20" i="4"/>
  <c r="I24" i="4"/>
  <c r="I56" i="4"/>
  <c r="I44" i="4"/>
  <c r="I28" i="4"/>
  <c r="I12" i="4"/>
  <c r="F253" i="4"/>
  <c r="F249" i="4"/>
  <c r="F245" i="4"/>
  <c r="F241" i="4"/>
  <c r="F237" i="4"/>
  <c r="F233" i="4"/>
  <c r="F229" i="4"/>
  <c r="F225" i="4"/>
  <c r="F221" i="4"/>
  <c r="F217" i="4"/>
  <c r="F256" i="4"/>
  <c r="F252" i="4"/>
  <c r="F248" i="4"/>
  <c r="F244" i="4"/>
  <c r="F240" i="4"/>
  <c r="F236" i="4"/>
  <c r="F232" i="4"/>
  <c r="F228" i="4"/>
  <c r="F224" i="4"/>
  <c r="F220" i="4"/>
  <c r="F216" i="4"/>
  <c r="F255" i="4"/>
  <c r="F247" i="4"/>
  <c r="F239" i="4"/>
  <c r="F231" i="4"/>
  <c r="F223" i="4"/>
  <c r="F214" i="4"/>
  <c r="F210" i="4"/>
  <c r="F206" i="4"/>
  <c r="F202" i="4"/>
  <c r="F198" i="4"/>
  <c r="F194" i="4"/>
  <c r="F250" i="4"/>
  <c r="F242" i="4"/>
  <c r="F234" i="4"/>
  <c r="F226" i="4"/>
  <c r="F218" i="4"/>
  <c r="F215" i="4"/>
  <c r="F211" i="4"/>
  <c r="F207" i="4"/>
  <c r="F203" i="4"/>
  <c r="F199" i="4"/>
  <c r="F195" i="4"/>
  <c r="F246" i="4"/>
  <c r="F230" i="4"/>
  <c r="F209" i="4"/>
  <c r="F201" i="4"/>
  <c r="F193" i="4"/>
  <c r="F189" i="4"/>
  <c r="F185" i="4"/>
  <c r="F181" i="4"/>
  <c r="F177" i="4"/>
  <c r="F173" i="4"/>
  <c r="F169" i="4"/>
  <c r="F165" i="4"/>
  <c r="F161" i="4"/>
  <c r="F157" i="4"/>
  <c r="F153" i="4"/>
  <c r="F149" i="4"/>
  <c r="F145" i="4"/>
  <c r="F141" i="4"/>
  <c r="F137" i="4"/>
  <c r="F133" i="4"/>
  <c r="F129" i="4"/>
  <c r="F125" i="4"/>
  <c r="F121" i="4"/>
  <c r="F243" i="4"/>
  <c r="F227" i="4"/>
  <c r="F212" i="4"/>
  <c r="F204" i="4"/>
  <c r="F196" i="4"/>
  <c r="F190" i="4"/>
  <c r="F186" i="4"/>
  <c r="F182" i="4"/>
  <c r="F178" i="4"/>
  <c r="F174" i="4"/>
  <c r="F170" i="4"/>
  <c r="F166" i="4"/>
  <c r="F162" i="4"/>
  <c r="F158" i="4"/>
  <c r="F154" i="4"/>
  <c r="F150" i="4"/>
  <c r="F146" i="4"/>
  <c r="F142" i="4"/>
  <c r="F138" i="4"/>
  <c r="F134" i="4"/>
  <c r="F130" i="4"/>
  <c r="F126" i="4"/>
  <c r="F122" i="4"/>
  <c r="F235" i="4"/>
  <c r="F200" i="4"/>
  <c r="F188" i="4"/>
  <c r="F180" i="4"/>
  <c r="F172" i="4"/>
  <c r="F164" i="4"/>
  <c r="F156" i="4"/>
  <c r="F148" i="4"/>
  <c r="F140" i="4"/>
  <c r="F132" i="4"/>
  <c r="F124" i="4"/>
  <c r="F116" i="4"/>
  <c r="F112" i="4"/>
  <c r="F108" i="4"/>
  <c r="F104" i="4"/>
  <c r="F100" i="4"/>
  <c r="F96" i="4"/>
  <c r="F92" i="4"/>
  <c r="F88" i="4"/>
  <c r="F84" i="4"/>
  <c r="F80" i="4"/>
  <c r="F76" i="4"/>
  <c r="F72" i="4"/>
  <c r="F238" i="4"/>
  <c r="F213" i="4"/>
  <c r="F197" i="4"/>
  <c r="F191" i="4"/>
  <c r="F183" i="4"/>
  <c r="F175" i="4"/>
  <c r="F167" i="4"/>
  <c r="F159" i="4"/>
  <c r="F151" i="4"/>
  <c r="F143" i="4"/>
  <c r="F135" i="4"/>
  <c r="F127" i="4"/>
  <c r="F119" i="4"/>
  <c r="F117" i="4"/>
  <c r="F113" i="4"/>
  <c r="F109" i="4"/>
  <c r="F105" i="4"/>
  <c r="F101" i="4"/>
  <c r="F97" i="4"/>
  <c r="F93" i="4"/>
  <c r="F89" i="4"/>
  <c r="F85" i="4"/>
  <c r="F81" i="4"/>
  <c r="F77" i="4"/>
  <c r="F73" i="4"/>
  <c r="F254" i="4"/>
  <c r="F179" i="4"/>
  <c r="F163" i="4"/>
  <c r="F147" i="4"/>
  <c r="F131" i="4"/>
  <c r="F111" i="4"/>
  <c r="F103" i="4"/>
  <c r="F95" i="4"/>
  <c r="F87" i="4"/>
  <c r="F79" i="4"/>
  <c r="F71" i="4"/>
  <c r="F69" i="4"/>
  <c r="F66" i="4"/>
  <c r="F62" i="4"/>
  <c r="F58" i="4"/>
  <c r="F54" i="4"/>
  <c r="F50" i="4"/>
  <c r="F46" i="4"/>
  <c r="F42" i="4"/>
  <c r="F38" i="4"/>
  <c r="F34" i="4"/>
  <c r="F30" i="4"/>
  <c r="F26" i="4"/>
  <c r="F22" i="4"/>
  <c r="F18" i="4"/>
  <c r="F14" i="4"/>
  <c r="F222" i="4"/>
  <c r="F171" i="4"/>
  <c r="F155" i="4"/>
  <c r="F139" i="4"/>
  <c r="F123" i="4"/>
  <c r="F115" i="4"/>
  <c r="F107" i="4"/>
  <c r="F99" i="4"/>
  <c r="F75" i="4"/>
  <c r="F68" i="4"/>
  <c r="F64" i="4"/>
  <c r="F52" i="4"/>
  <c r="F44" i="4"/>
  <c r="F36" i="4"/>
  <c r="F28" i="4"/>
  <c r="F24" i="4"/>
  <c r="F16" i="4"/>
  <c r="F12" i="4"/>
  <c r="F219" i="4"/>
  <c r="F136" i="4"/>
  <c r="F102" i="4"/>
  <c r="F78" i="4"/>
  <c r="F65" i="4"/>
  <c r="F57" i="4"/>
  <c r="F251" i="4"/>
  <c r="F192" i="4"/>
  <c r="F176" i="4"/>
  <c r="F160" i="4"/>
  <c r="F144" i="4"/>
  <c r="F128" i="4"/>
  <c r="F114" i="4"/>
  <c r="F106" i="4"/>
  <c r="F98" i="4"/>
  <c r="F90" i="4"/>
  <c r="F82" i="4"/>
  <c r="F74" i="4"/>
  <c r="F67" i="4"/>
  <c r="F63" i="4"/>
  <c r="F59" i="4"/>
  <c r="F55" i="4"/>
  <c r="F51" i="4"/>
  <c r="F47" i="4"/>
  <c r="F43" i="4"/>
  <c r="F39" i="4"/>
  <c r="F35" i="4"/>
  <c r="F31" i="4"/>
  <c r="F27" i="4"/>
  <c r="F23" i="4"/>
  <c r="F19" i="4"/>
  <c r="F15" i="4"/>
  <c r="F205" i="4"/>
  <c r="F187" i="4"/>
  <c r="F91" i="4"/>
  <c r="F83" i="4"/>
  <c r="F60" i="4"/>
  <c r="F56" i="4"/>
  <c r="F48" i="4"/>
  <c r="F40" i="4"/>
  <c r="F32" i="4"/>
  <c r="F20" i="4"/>
  <c r="F184" i="4"/>
  <c r="F168" i="4"/>
  <c r="F120" i="4"/>
  <c r="F110" i="4"/>
  <c r="F94" i="4"/>
  <c r="F86" i="4"/>
  <c r="F70" i="4"/>
  <c r="F208" i="4"/>
  <c r="F152" i="4"/>
  <c r="F118" i="4"/>
  <c r="F61" i="4"/>
  <c r="F53" i="4"/>
  <c r="F37" i="4"/>
  <c r="F21" i="4"/>
  <c r="F45" i="4"/>
  <c r="F41" i="4"/>
  <c r="F25" i="4"/>
  <c r="F29" i="4"/>
  <c r="F13" i="4"/>
  <c r="F49" i="4"/>
  <c r="F33" i="4"/>
  <c r="F17" i="4"/>
  <c r="D104" i="2"/>
  <c r="I104" i="2"/>
  <c r="G118" i="2"/>
  <c r="G74" i="2" s="1"/>
  <c r="G85" i="2" s="1"/>
  <c r="G19" i="19" s="1"/>
  <c r="H104" i="2"/>
  <c r="G104" i="2"/>
  <c r="F104" i="2"/>
  <c r="E104" i="2"/>
  <c r="F64" i="2"/>
  <c r="D118" i="2"/>
  <c r="D74" i="2" s="1"/>
  <c r="D85" i="2" s="1"/>
  <c r="D19" i="19" s="1"/>
  <c r="E130" i="2"/>
  <c r="I130" i="2"/>
  <c r="H130" i="2"/>
  <c r="G130" i="2"/>
  <c r="F130" i="2"/>
  <c r="G64" i="2"/>
  <c r="H118" i="2"/>
  <c r="H74" i="2" s="1"/>
  <c r="H85" i="2" s="1"/>
  <c r="H19" i="19" s="1"/>
  <c r="F118" i="2"/>
  <c r="F74" i="2" s="1"/>
  <c r="F85" i="2" s="1"/>
  <c r="F19" i="19" s="1"/>
  <c r="E118" i="2"/>
  <c r="E74" i="2" s="1"/>
  <c r="E85" i="2" s="1"/>
  <c r="E19" i="19" s="1"/>
  <c r="I118" i="2"/>
  <c r="I74" i="2" s="1"/>
  <c r="I85" i="2" s="1"/>
  <c r="I19" i="19" s="1"/>
  <c r="D130" i="2"/>
  <c r="C130" i="2"/>
  <c r="C118" i="2"/>
  <c r="C104" i="2"/>
  <c r="D64" i="2"/>
  <c r="C40" i="2"/>
  <c r="C18" i="19" s="1"/>
  <c r="E40" i="2"/>
  <c r="E18" i="19" s="1"/>
  <c r="I40" i="2"/>
  <c r="I18" i="19" s="1"/>
  <c r="E64" i="2"/>
  <c r="I64" i="2"/>
  <c r="H64" i="2"/>
  <c r="C64" i="2"/>
  <c r="C14" i="2"/>
  <c r="D40" i="2"/>
  <c r="D18" i="19" s="1"/>
  <c r="G40" i="2"/>
  <c r="G18" i="19" s="1"/>
  <c r="H40" i="2"/>
  <c r="H18" i="19" s="1"/>
  <c r="F40" i="2"/>
  <c r="F18" i="19" s="1"/>
  <c r="G14" i="2"/>
  <c r="D14" i="2"/>
  <c r="F14" i="2"/>
  <c r="I14" i="2"/>
  <c r="E14" i="2"/>
  <c r="H14" i="2"/>
  <c r="E20" i="19" l="1"/>
  <c r="E26" i="19" s="1"/>
  <c r="E47" i="20" s="1"/>
  <c r="C74" i="2"/>
  <c r="C85" i="2" s="1"/>
  <c r="C19" i="19" s="1"/>
  <c r="C20" i="19" s="1"/>
  <c r="D20" i="19"/>
  <c r="D26" i="19" s="1"/>
  <c r="D47" i="20" s="1"/>
  <c r="E16" i="15"/>
  <c r="G20" i="19"/>
  <c r="G26" i="19" s="1"/>
  <c r="G47" i="20" s="1"/>
  <c r="I20" i="19"/>
  <c r="I26" i="19" s="1"/>
  <c r="I29" i="20" s="1"/>
  <c r="F20" i="19"/>
  <c r="F26" i="19" s="1"/>
  <c r="H20" i="19"/>
  <c r="H26" i="19" s="1"/>
  <c r="I14" i="12"/>
  <c r="C14" i="12"/>
  <c r="D14" i="12"/>
  <c r="I18" i="12"/>
  <c r="H16" i="12"/>
  <c r="D20" i="12"/>
  <c r="C15" i="12"/>
  <c r="I20" i="12"/>
  <c r="F19" i="12"/>
  <c r="H17" i="12"/>
  <c r="H14" i="12"/>
  <c r="D18" i="12"/>
  <c r="D13" i="12"/>
  <c r="C16" i="12"/>
  <c r="I15" i="12"/>
  <c r="G19" i="12"/>
  <c r="I17" i="12"/>
  <c r="G16" i="12"/>
  <c r="E14" i="12"/>
  <c r="D16" i="12"/>
  <c r="E16" i="12"/>
  <c r="F16" i="12"/>
  <c r="I13" i="12"/>
  <c r="C13" i="12"/>
  <c r="H20" i="12"/>
  <c r="F18" i="12"/>
  <c r="F15" i="12"/>
  <c r="E18" i="12"/>
  <c r="F13" i="12"/>
  <c r="C17" i="12"/>
  <c r="C18" i="12"/>
  <c r="F17" i="12"/>
  <c r="E15" i="12"/>
  <c r="C19" i="12"/>
  <c r="E20" i="12"/>
  <c r="G18" i="12"/>
  <c r="D15" i="12"/>
  <c r="G14" i="12"/>
  <c r="G17" i="12"/>
  <c r="H19" i="12"/>
  <c r="F20" i="12"/>
  <c r="H18" i="12"/>
  <c r="E17" i="12"/>
  <c r="H15" i="12"/>
  <c r="D19" i="12"/>
  <c r="I19" i="12"/>
  <c r="H13" i="12"/>
  <c r="F14" i="12"/>
  <c r="G15" i="12"/>
  <c r="E13" i="12"/>
  <c r="C20" i="12"/>
  <c r="E19" i="12"/>
  <c r="I16" i="12"/>
  <c r="D17" i="12"/>
  <c r="G20" i="12"/>
  <c r="G13" i="12"/>
  <c r="G12" i="12"/>
  <c r="C12" i="12"/>
  <c r="E12" i="12"/>
  <c r="F12" i="12"/>
  <c r="D12" i="12"/>
  <c r="I12" i="12"/>
  <c r="H12" i="12"/>
  <c r="F21" i="13"/>
  <c r="F21" i="17"/>
  <c r="F40" i="13"/>
  <c r="F40" i="17"/>
  <c r="F15" i="13"/>
  <c r="F15" i="17"/>
  <c r="F128" i="13"/>
  <c r="F128" i="17"/>
  <c r="F12" i="13"/>
  <c r="F12" i="17"/>
  <c r="F115" i="13"/>
  <c r="F115" i="17"/>
  <c r="F54" i="13"/>
  <c r="F54" i="17"/>
  <c r="F89" i="13"/>
  <c r="F89" i="17"/>
  <c r="F25" i="13"/>
  <c r="F25" i="17"/>
  <c r="F94" i="13"/>
  <c r="F94" i="17"/>
  <c r="F48" i="13"/>
  <c r="F48" i="17"/>
  <c r="F35" i="13"/>
  <c r="F35" i="17"/>
  <c r="F98" i="13"/>
  <c r="F98" i="17"/>
  <c r="F102" i="13"/>
  <c r="F102" i="17"/>
  <c r="F44" i="13"/>
  <c r="F44" i="17"/>
  <c r="F222" i="13"/>
  <c r="F222" i="17"/>
  <c r="F58" i="13"/>
  <c r="F58" i="17"/>
  <c r="F103" i="13"/>
  <c r="F103" i="17"/>
  <c r="F93" i="13"/>
  <c r="F93" i="17"/>
  <c r="F159" i="13"/>
  <c r="F159" i="17"/>
  <c r="F72" i="13"/>
  <c r="F72" i="17"/>
  <c r="F156" i="13"/>
  <c r="F156" i="17"/>
  <c r="F126" i="13"/>
  <c r="F1186" i="13" s="1"/>
  <c r="F126" i="17"/>
  <c r="F1186" i="17" s="1"/>
  <c r="F174" i="13"/>
  <c r="F174" i="17"/>
  <c r="F129" i="13"/>
  <c r="F129" i="17"/>
  <c r="F177" i="13"/>
  <c r="F177" i="17"/>
  <c r="F193" i="13"/>
  <c r="F193" i="17"/>
  <c r="F226" i="13"/>
  <c r="F226" i="17"/>
  <c r="F239" i="13"/>
  <c r="F239" i="17"/>
  <c r="F236" i="13"/>
  <c r="F236" i="17"/>
  <c r="I12" i="13"/>
  <c r="I12" i="17"/>
  <c r="F49" i="13"/>
  <c r="F49" i="17"/>
  <c r="F41" i="13"/>
  <c r="F41" i="17"/>
  <c r="F53" i="13"/>
  <c r="F53" i="17"/>
  <c r="F208" i="13"/>
  <c r="F208" i="17"/>
  <c r="F110" i="13"/>
  <c r="F110" i="17"/>
  <c r="F20" i="13"/>
  <c r="F20" i="17"/>
  <c r="F56" i="13"/>
  <c r="F56" i="17"/>
  <c r="F187" i="13"/>
  <c r="F187" i="17"/>
  <c r="F23" i="13"/>
  <c r="F23" i="17"/>
  <c r="F39" i="13"/>
  <c r="F39" i="17"/>
  <c r="F55" i="13"/>
  <c r="F55" i="17"/>
  <c r="F74" i="13"/>
  <c r="F74" i="17"/>
  <c r="F106" i="13"/>
  <c r="F106" i="17"/>
  <c r="F160" i="13"/>
  <c r="F1220" i="13" s="1"/>
  <c r="F160" i="17"/>
  <c r="F1220" i="17" s="1"/>
  <c r="F57" i="13"/>
  <c r="F57" i="17"/>
  <c r="F136" i="13"/>
  <c r="F136" i="17"/>
  <c r="F24" i="13"/>
  <c r="F1084" i="13" s="1"/>
  <c r="F24" i="17"/>
  <c r="F1084" i="17" s="1"/>
  <c r="F52" i="13"/>
  <c r="F52" i="17"/>
  <c r="F99" i="13"/>
  <c r="F99" i="17"/>
  <c r="F139" i="13"/>
  <c r="F139" i="17"/>
  <c r="F14" i="13"/>
  <c r="F14" i="17"/>
  <c r="F30" i="13"/>
  <c r="F1090" i="13" s="1"/>
  <c r="F30" i="17"/>
  <c r="F1090" i="17" s="1"/>
  <c r="F46" i="13"/>
  <c r="F46" i="17"/>
  <c r="F62" i="13"/>
  <c r="F62" i="17"/>
  <c r="F79" i="13"/>
  <c r="F79" i="17"/>
  <c r="F111" i="13"/>
  <c r="F111" i="17"/>
  <c r="F179" i="13"/>
  <c r="F179" i="17"/>
  <c r="F81" i="13"/>
  <c r="F81" i="17"/>
  <c r="F97" i="13"/>
  <c r="F1157" i="13" s="1"/>
  <c r="F97" i="17"/>
  <c r="F1157" i="17" s="1"/>
  <c r="F113" i="13"/>
  <c r="F113" i="17"/>
  <c r="F135" i="13"/>
  <c r="F135" i="17"/>
  <c r="F167" i="13"/>
  <c r="F167" i="17"/>
  <c r="F197" i="13"/>
  <c r="F197" i="17"/>
  <c r="F76" i="13"/>
  <c r="F76" i="17"/>
  <c r="F92" i="13"/>
  <c r="F92" i="17"/>
  <c r="F108" i="13"/>
  <c r="F108" i="17"/>
  <c r="F132" i="13"/>
  <c r="F132" i="17"/>
  <c r="F164" i="13"/>
  <c r="F164" i="17"/>
  <c r="F200" i="13"/>
  <c r="F200" i="17"/>
  <c r="F130" i="13"/>
  <c r="F130" i="17"/>
  <c r="F146" i="13"/>
  <c r="F146" i="17"/>
  <c r="F162" i="13"/>
  <c r="F162" i="17"/>
  <c r="F178" i="13"/>
  <c r="F178" i="17"/>
  <c r="F196" i="13"/>
  <c r="F196" i="17"/>
  <c r="F243" i="13"/>
  <c r="F243" i="17"/>
  <c r="F133" i="13"/>
  <c r="F1193" i="13" s="1"/>
  <c r="F133" i="17"/>
  <c r="F1193" i="17" s="1"/>
  <c r="F149" i="13"/>
  <c r="F149" i="17"/>
  <c r="F165" i="13"/>
  <c r="F165" i="17"/>
  <c r="F181" i="13"/>
  <c r="F181" i="17"/>
  <c r="F201" i="13"/>
  <c r="F201" i="17"/>
  <c r="F195" i="13"/>
  <c r="F195" i="17"/>
  <c r="F211" i="13"/>
  <c r="F211" i="17"/>
  <c r="F234" i="13"/>
  <c r="F234" i="17"/>
  <c r="F198" i="13"/>
  <c r="F198" i="17"/>
  <c r="F214" i="13"/>
  <c r="F214" i="17"/>
  <c r="F247" i="13"/>
  <c r="F247" i="17"/>
  <c r="F224" i="13"/>
  <c r="F1284" i="13" s="1"/>
  <c r="F224" i="17"/>
  <c r="F1284" i="17" s="1"/>
  <c r="F240" i="13"/>
  <c r="F240" i="17"/>
  <c r="F256" i="13"/>
  <c r="F256" i="17"/>
  <c r="F229" i="13"/>
  <c r="F229" i="17"/>
  <c r="F245" i="13"/>
  <c r="F245" i="17"/>
  <c r="I28" i="13"/>
  <c r="I28" i="17"/>
  <c r="I20" i="13"/>
  <c r="I20" i="17"/>
  <c r="I16" i="13"/>
  <c r="I16" i="17"/>
  <c r="I105" i="13"/>
  <c r="I105" i="17"/>
  <c r="I19" i="13"/>
  <c r="I19" i="17"/>
  <c r="I89" i="13"/>
  <c r="I89" i="17"/>
  <c r="I203" i="13"/>
  <c r="I203" i="17"/>
  <c r="I51" i="13"/>
  <c r="I51" i="17"/>
  <c r="I70" i="13"/>
  <c r="I70" i="17"/>
  <c r="I150" i="13"/>
  <c r="I150" i="17"/>
  <c r="I18" i="13"/>
  <c r="I18" i="17"/>
  <c r="I34" i="13"/>
  <c r="I34" i="17"/>
  <c r="I50" i="13"/>
  <c r="I50" i="17"/>
  <c r="I66" i="13"/>
  <c r="I66" i="17"/>
  <c r="I101" i="13"/>
  <c r="I101" i="17"/>
  <c r="I139" i="13"/>
  <c r="I139" i="17"/>
  <c r="I68" i="13"/>
  <c r="I68" i="17"/>
  <c r="I246" i="13"/>
  <c r="I246" i="17"/>
  <c r="I55" i="13"/>
  <c r="I55" i="17"/>
  <c r="I134" i="13"/>
  <c r="I134" i="17"/>
  <c r="I17" i="13"/>
  <c r="I17" i="17"/>
  <c r="I33" i="13"/>
  <c r="I33" i="17"/>
  <c r="I49" i="13"/>
  <c r="I49" i="17"/>
  <c r="I65" i="13"/>
  <c r="I65" i="17"/>
  <c r="I98" i="13"/>
  <c r="I98" i="17"/>
  <c r="I142" i="13"/>
  <c r="I142" i="17"/>
  <c r="I217" i="13"/>
  <c r="I217" i="17"/>
  <c r="I84" i="13"/>
  <c r="I84" i="17"/>
  <c r="I100" i="13"/>
  <c r="I1160" i="13" s="1"/>
  <c r="I100" i="17"/>
  <c r="I1160" i="17" s="1"/>
  <c r="I116" i="13"/>
  <c r="I116" i="17"/>
  <c r="I146" i="13"/>
  <c r="I146" i="17"/>
  <c r="I178" i="13"/>
  <c r="I178" i="17"/>
  <c r="I233" i="13"/>
  <c r="I233" i="17"/>
  <c r="I83" i="13"/>
  <c r="I83" i="17"/>
  <c r="I99" i="13"/>
  <c r="I99" i="17"/>
  <c r="I115" i="13"/>
  <c r="I115" i="17"/>
  <c r="I143" i="13"/>
  <c r="I143" i="17"/>
  <c r="I175" i="13"/>
  <c r="I175" i="17"/>
  <c r="I211" i="13"/>
  <c r="I211" i="17"/>
  <c r="I129" i="13"/>
  <c r="I129" i="17"/>
  <c r="I145" i="13"/>
  <c r="I1205" i="13" s="1"/>
  <c r="I145" i="17"/>
  <c r="I1205" i="17" s="1"/>
  <c r="I161" i="13"/>
  <c r="I161" i="17"/>
  <c r="I177" i="13"/>
  <c r="I177" i="17"/>
  <c r="I199" i="13"/>
  <c r="I199" i="17"/>
  <c r="I254" i="13"/>
  <c r="I1314" i="13" s="1"/>
  <c r="I254" i="17"/>
  <c r="I1314" i="17" s="1"/>
  <c r="I132" i="13"/>
  <c r="I132" i="17"/>
  <c r="I148" i="13"/>
  <c r="I148" i="17"/>
  <c r="I164" i="13"/>
  <c r="I164" i="17"/>
  <c r="I180" i="13"/>
  <c r="I180" i="17"/>
  <c r="I204" i="13"/>
  <c r="I204" i="17"/>
  <c r="I194" i="13"/>
  <c r="I194" i="17"/>
  <c r="I210" i="13"/>
  <c r="I210" i="17"/>
  <c r="I237" i="13"/>
  <c r="I237" i="17"/>
  <c r="I197" i="13"/>
  <c r="I197" i="17"/>
  <c r="I213" i="13"/>
  <c r="I213" i="17"/>
  <c r="I242" i="13"/>
  <c r="I242" i="17"/>
  <c r="I223" i="13"/>
  <c r="I223" i="17"/>
  <c r="I239" i="13"/>
  <c r="I239" i="17"/>
  <c r="I255" i="13"/>
  <c r="I255" i="17"/>
  <c r="I228" i="13"/>
  <c r="I228" i="17"/>
  <c r="I244" i="13"/>
  <c r="I244" i="17"/>
  <c r="E24" i="13"/>
  <c r="E1084" i="13" s="1"/>
  <c r="E24" i="17"/>
  <c r="E1084" i="17" s="1"/>
  <c r="E16" i="13"/>
  <c r="E16" i="17"/>
  <c r="E12" i="13"/>
  <c r="E12" i="17"/>
  <c r="E93" i="13"/>
  <c r="E93" i="17"/>
  <c r="E64" i="13"/>
  <c r="E64" i="17"/>
  <c r="E15" i="13"/>
  <c r="E15" i="17"/>
  <c r="E55" i="13"/>
  <c r="E55" i="17"/>
  <c r="E130" i="13"/>
  <c r="E130" i="17"/>
  <c r="E14" i="13"/>
  <c r="E14" i="17"/>
  <c r="E30" i="13"/>
  <c r="E1090" i="13" s="1"/>
  <c r="E30" i="17"/>
  <c r="E1090" i="17" s="1"/>
  <c r="E46" i="13"/>
  <c r="E46" i="17"/>
  <c r="E62" i="13"/>
  <c r="E62" i="17"/>
  <c r="E81" i="13"/>
  <c r="E81" i="17"/>
  <c r="E113" i="13"/>
  <c r="E113" i="17"/>
  <c r="E167" i="13"/>
  <c r="E167" i="17"/>
  <c r="E56" i="13"/>
  <c r="E56" i="17"/>
  <c r="E109" i="13"/>
  <c r="E109" i="17"/>
  <c r="E27" i="13"/>
  <c r="E27" i="17"/>
  <c r="E51" i="13"/>
  <c r="E51" i="17"/>
  <c r="E82" i="13"/>
  <c r="E82" i="17"/>
  <c r="E13" i="13"/>
  <c r="E13" i="17"/>
  <c r="E29" i="13"/>
  <c r="E29" i="17"/>
  <c r="E45" i="13"/>
  <c r="E45" i="17"/>
  <c r="E61" i="13"/>
  <c r="E1121" i="13" s="1"/>
  <c r="E61" i="17"/>
  <c r="E1121" i="17" s="1"/>
  <c r="E86" i="13"/>
  <c r="E86" i="17"/>
  <c r="E118" i="13"/>
  <c r="E118" i="17"/>
  <c r="E170" i="13"/>
  <c r="E170" i="17"/>
  <c r="E72" i="13"/>
  <c r="E72" i="17"/>
  <c r="E88" i="13"/>
  <c r="E88" i="17"/>
  <c r="E104" i="13"/>
  <c r="E104" i="17"/>
  <c r="E126" i="13"/>
  <c r="E1186" i="13" s="1"/>
  <c r="E126" i="17"/>
  <c r="E1186" i="17" s="1"/>
  <c r="E158" i="13"/>
  <c r="E158" i="17"/>
  <c r="E190" i="13"/>
  <c r="E190" i="17"/>
  <c r="E75" i="13"/>
  <c r="E75" i="17"/>
  <c r="E91" i="13"/>
  <c r="E91" i="17"/>
  <c r="E107" i="13"/>
  <c r="E107" i="17"/>
  <c r="E131" i="13"/>
  <c r="E131" i="17"/>
  <c r="E163" i="13"/>
  <c r="E163" i="17"/>
  <c r="E207" i="13"/>
  <c r="E207" i="17"/>
  <c r="E129" i="13"/>
  <c r="E129" i="17"/>
  <c r="E145" i="13"/>
  <c r="E1205" i="13" s="1"/>
  <c r="E145" i="17"/>
  <c r="E1205" i="17" s="1"/>
  <c r="E161" i="13"/>
  <c r="E161" i="17"/>
  <c r="E177" i="13"/>
  <c r="E177" i="17"/>
  <c r="E195" i="13"/>
  <c r="E195" i="17"/>
  <c r="E234" i="13"/>
  <c r="E234" i="17"/>
  <c r="E128" i="13"/>
  <c r="E128" i="17"/>
  <c r="E144" i="13"/>
  <c r="E144" i="17"/>
  <c r="E160" i="13"/>
  <c r="E1220" i="13" s="1"/>
  <c r="E160" i="17"/>
  <c r="E1220" i="17" s="1"/>
  <c r="E176" i="13"/>
  <c r="E176" i="17"/>
  <c r="E192" i="13"/>
  <c r="E192" i="17"/>
  <c r="E237" i="13"/>
  <c r="E237" i="17"/>
  <c r="E202" i="13"/>
  <c r="E202" i="17"/>
  <c r="E217" i="13"/>
  <c r="E217" i="17"/>
  <c r="E249" i="13"/>
  <c r="E249" i="17"/>
  <c r="E205" i="13"/>
  <c r="E205" i="17"/>
  <c r="E230" i="13"/>
  <c r="E230" i="17"/>
  <c r="E219" i="13"/>
  <c r="E219" i="17"/>
  <c r="E235" i="13"/>
  <c r="E235" i="17"/>
  <c r="E251" i="13"/>
  <c r="E251" i="17"/>
  <c r="E224" i="13"/>
  <c r="E1284" i="13" s="1"/>
  <c r="E224" i="17"/>
  <c r="E1284" i="17" s="1"/>
  <c r="E240" i="13"/>
  <c r="E240" i="17"/>
  <c r="E256" i="13"/>
  <c r="E256" i="17"/>
  <c r="C34" i="13"/>
  <c r="C34" i="17"/>
  <c r="C54" i="13"/>
  <c r="C54" i="17"/>
  <c r="C58" i="13"/>
  <c r="C58" i="17"/>
  <c r="C256" i="13"/>
  <c r="C256" i="17"/>
  <c r="C125" i="13"/>
  <c r="C125" i="17"/>
  <c r="C25" i="13"/>
  <c r="C25" i="17"/>
  <c r="C45" i="13"/>
  <c r="C45" i="17"/>
  <c r="C96" i="13"/>
  <c r="C96" i="17"/>
  <c r="C20" i="13"/>
  <c r="C20" i="17"/>
  <c r="C36" i="13"/>
  <c r="C36" i="17"/>
  <c r="C52" i="13"/>
  <c r="C52" i="17"/>
  <c r="C68" i="13"/>
  <c r="C68" i="17"/>
  <c r="C87" i="13"/>
  <c r="C87" i="17"/>
  <c r="C133" i="13"/>
  <c r="C1193" i="13" s="1"/>
  <c r="C133" i="17"/>
  <c r="C1193" i="17" s="1"/>
  <c r="C197" i="13"/>
  <c r="C197" i="17"/>
  <c r="C107" i="13"/>
  <c r="C107" i="17"/>
  <c r="C21" i="13"/>
  <c r="C21" i="17"/>
  <c r="C72" i="13"/>
  <c r="C72" i="17"/>
  <c r="C112" i="13"/>
  <c r="C1172" i="13" s="1"/>
  <c r="C112" i="17"/>
  <c r="C1172" i="17" s="1"/>
  <c r="C192" i="13"/>
  <c r="C192" i="17"/>
  <c r="C23" i="13"/>
  <c r="C23" i="17"/>
  <c r="C39" i="13"/>
  <c r="C39" i="17"/>
  <c r="C55" i="13"/>
  <c r="C55" i="17"/>
  <c r="C76" i="13"/>
  <c r="C76" i="17"/>
  <c r="C108" i="13"/>
  <c r="C108" i="17"/>
  <c r="C152" i="13"/>
  <c r="C152" i="17"/>
  <c r="C227" i="13"/>
  <c r="C227" i="17"/>
  <c r="C86" i="13"/>
  <c r="C86" i="17"/>
  <c r="C102" i="13"/>
  <c r="C102" i="17"/>
  <c r="C118" i="13"/>
  <c r="C118" i="17"/>
  <c r="C148" i="13"/>
  <c r="C148" i="17"/>
  <c r="C180" i="13"/>
  <c r="C180" i="17"/>
  <c r="C69" i="13"/>
  <c r="C1129" i="13" s="1"/>
  <c r="C69" i="17"/>
  <c r="C1129" i="17" s="1"/>
  <c r="C85" i="13"/>
  <c r="C85" i="17"/>
  <c r="C101" i="13"/>
  <c r="C101" i="17"/>
  <c r="C117" i="13"/>
  <c r="C117" i="17"/>
  <c r="C145" i="13"/>
  <c r="C1205" i="13" s="1"/>
  <c r="C145" i="17"/>
  <c r="C1205" i="17" s="1"/>
  <c r="C177" i="13"/>
  <c r="C177" i="17"/>
  <c r="C119" i="13"/>
  <c r="C119" i="17"/>
  <c r="C135" i="13"/>
  <c r="C135" i="17"/>
  <c r="C151" i="13"/>
  <c r="C151" i="17"/>
  <c r="C167" i="13"/>
  <c r="C167" i="17"/>
  <c r="C183" i="13"/>
  <c r="C1243" i="13" s="1"/>
  <c r="C183" i="17"/>
  <c r="C1243" i="17" s="1"/>
  <c r="C201" i="13"/>
  <c r="C201" i="17"/>
  <c r="C248" i="13"/>
  <c r="C248" i="17"/>
  <c r="C134" i="13"/>
  <c r="C134" i="17"/>
  <c r="C150" i="13"/>
  <c r="C150" i="17"/>
  <c r="C166" i="13"/>
  <c r="C1226" i="13" s="1"/>
  <c r="C166" i="17"/>
  <c r="C1226" i="17" s="1"/>
  <c r="C182" i="13"/>
  <c r="C182" i="17"/>
  <c r="C206" i="13"/>
  <c r="C206" i="17"/>
  <c r="C251" i="13"/>
  <c r="C251" i="17"/>
  <c r="C208" i="13"/>
  <c r="C208" i="17"/>
  <c r="C239" i="13"/>
  <c r="C239" i="17"/>
  <c r="C199" i="13"/>
  <c r="C199" i="17"/>
  <c r="C215" i="13"/>
  <c r="C215" i="17"/>
  <c r="C244" i="13"/>
  <c r="C244" i="17"/>
  <c r="C225" i="13"/>
  <c r="C225" i="17"/>
  <c r="C241" i="13"/>
  <c r="C241" i="17"/>
  <c r="C218" i="13"/>
  <c r="C218" i="17"/>
  <c r="C234" i="13"/>
  <c r="C234" i="17"/>
  <c r="C250" i="13"/>
  <c r="C250" i="17"/>
  <c r="H51" i="13"/>
  <c r="H51" i="17"/>
  <c r="H15" i="13"/>
  <c r="H15" i="17"/>
  <c r="H55" i="13"/>
  <c r="H55" i="17"/>
  <c r="H96" i="13"/>
  <c r="H96" i="17"/>
  <c r="H42" i="13"/>
  <c r="H42" i="17"/>
  <c r="H138" i="13"/>
  <c r="H138" i="17"/>
  <c r="H34" i="13"/>
  <c r="H34" i="17"/>
  <c r="H93" i="13"/>
  <c r="H93" i="17"/>
  <c r="H173" i="13"/>
  <c r="H173" i="17"/>
  <c r="H21" i="13"/>
  <c r="H21" i="17"/>
  <c r="H37" i="13"/>
  <c r="H37" i="17"/>
  <c r="H53" i="13"/>
  <c r="H53" i="17"/>
  <c r="H76" i="13"/>
  <c r="H76" i="17"/>
  <c r="H108" i="13"/>
  <c r="H108" i="17"/>
  <c r="H162" i="13"/>
  <c r="H162" i="17"/>
  <c r="H88" i="13"/>
  <c r="H88" i="17"/>
  <c r="H237" i="13"/>
  <c r="H237" i="17"/>
  <c r="H46" i="13"/>
  <c r="H46" i="17"/>
  <c r="H85" i="13"/>
  <c r="H85" i="17"/>
  <c r="H189" i="13"/>
  <c r="H189" i="17"/>
  <c r="H24" i="13"/>
  <c r="H1084" i="13" s="1"/>
  <c r="H24" i="17"/>
  <c r="H1084" i="17" s="1"/>
  <c r="H40" i="13"/>
  <c r="H40" i="17"/>
  <c r="H56" i="13"/>
  <c r="H56" i="17"/>
  <c r="H73" i="13"/>
  <c r="H73" i="17"/>
  <c r="H105" i="13"/>
  <c r="H105" i="17"/>
  <c r="H165" i="13"/>
  <c r="H165" i="17"/>
  <c r="H75" i="13"/>
  <c r="H75" i="17"/>
  <c r="H91" i="13"/>
  <c r="H91" i="17"/>
  <c r="H107" i="13"/>
  <c r="H107" i="17"/>
  <c r="H129" i="13"/>
  <c r="H129" i="17"/>
  <c r="H161" i="13"/>
  <c r="H161" i="17"/>
  <c r="H199" i="13"/>
  <c r="H199" i="17"/>
  <c r="H70" i="13"/>
  <c r="H70" i="17"/>
  <c r="H86" i="13"/>
  <c r="H86" i="17"/>
  <c r="H102" i="13"/>
  <c r="H102" i="17"/>
  <c r="H118" i="13"/>
  <c r="H118" i="17"/>
  <c r="H150" i="13"/>
  <c r="H150" i="17"/>
  <c r="H182" i="13"/>
  <c r="H182" i="17"/>
  <c r="H253" i="13"/>
  <c r="H253" i="17"/>
  <c r="H132" i="13"/>
  <c r="H132" i="17"/>
  <c r="H148" i="13"/>
  <c r="H148" i="17"/>
  <c r="H164" i="13"/>
  <c r="H164" i="17"/>
  <c r="H180" i="13"/>
  <c r="H180" i="17"/>
  <c r="H206" i="13"/>
  <c r="H206" i="17"/>
  <c r="H119" i="13"/>
  <c r="H119" i="17"/>
  <c r="H135" i="13"/>
  <c r="H135" i="17"/>
  <c r="H151" i="13"/>
  <c r="H151" i="17"/>
  <c r="H167" i="13"/>
  <c r="H167" i="17"/>
  <c r="H183" i="13"/>
  <c r="H1243" i="13" s="1"/>
  <c r="H183" i="17"/>
  <c r="H1243" i="17" s="1"/>
  <c r="H203" i="13"/>
  <c r="H203" i="17"/>
  <c r="H248" i="13"/>
  <c r="H248" i="17"/>
  <c r="H205" i="13"/>
  <c r="H205" i="17"/>
  <c r="H228" i="13"/>
  <c r="H228" i="17"/>
  <c r="H192" i="13"/>
  <c r="H192" i="17"/>
  <c r="H208" i="13"/>
  <c r="H208" i="17"/>
  <c r="H233" i="13"/>
  <c r="H233" i="17"/>
  <c r="H222" i="13"/>
  <c r="H222" i="17"/>
  <c r="H238" i="13"/>
  <c r="H238" i="17"/>
  <c r="H254" i="13"/>
  <c r="H1314" i="13" s="1"/>
  <c r="H254" i="17"/>
  <c r="H1314" i="17" s="1"/>
  <c r="H231" i="13"/>
  <c r="H231" i="17"/>
  <c r="H247" i="13"/>
  <c r="H247" i="17"/>
  <c r="G42" i="13"/>
  <c r="G42" i="17"/>
  <c r="G34" i="13"/>
  <c r="G34" i="17"/>
  <c r="G30" i="13"/>
  <c r="G1090" i="13" s="1"/>
  <c r="G30" i="17"/>
  <c r="G1090" i="17" s="1"/>
  <c r="G87" i="13"/>
  <c r="G87" i="17"/>
  <c r="G13" i="13"/>
  <c r="G13" i="17"/>
  <c r="G62" i="13"/>
  <c r="G62" i="17"/>
  <c r="G33" i="13"/>
  <c r="G33" i="17"/>
  <c r="G76" i="13"/>
  <c r="G76" i="17"/>
  <c r="G116" i="13"/>
  <c r="G116" i="17"/>
  <c r="G12" i="13"/>
  <c r="G12" i="17"/>
  <c r="G28" i="13"/>
  <c r="G28" i="17"/>
  <c r="G44" i="13"/>
  <c r="G44" i="17"/>
  <c r="G60" i="13"/>
  <c r="G60" i="17"/>
  <c r="G83" i="13"/>
  <c r="G83" i="17"/>
  <c r="G115" i="13"/>
  <c r="G115" i="17"/>
  <c r="G169" i="13"/>
  <c r="G1229" i="13" s="1"/>
  <c r="G169" i="17"/>
  <c r="G1229" i="17" s="1"/>
  <c r="G129" i="13"/>
  <c r="G129" i="17"/>
  <c r="G37" i="13"/>
  <c r="G37" i="17"/>
  <c r="G65" i="13"/>
  <c r="G65" i="17"/>
  <c r="G180" i="13"/>
  <c r="G180" i="17"/>
  <c r="G27" i="13"/>
  <c r="G27" i="17"/>
  <c r="G43" i="13"/>
  <c r="G43" i="17"/>
  <c r="G59" i="13"/>
  <c r="G59" i="17"/>
  <c r="G80" i="13"/>
  <c r="G80" i="17"/>
  <c r="G112" i="13"/>
  <c r="G1172" i="13" s="1"/>
  <c r="G112" i="17"/>
  <c r="G1172" i="17" s="1"/>
  <c r="G172" i="13"/>
  <c r="G172" i="17"/>
  <c r="G74" i="13"/>
  <c r="G74" i="17"/>
  <c r="G90" i="13"/>
  <c r="G90" i="17"/>
  <c r="G106" i="13"/>
  <c r="G106" i="17"/>
  <c r="G120" i="13"/>
  <c r="G120" i="17"/>
  <c r="G152" i="13"/>
  <c r="G152" i="17"/>
  <c r="G184" i="13"/>
  <c r="G184" i="17"/>
  <c r="G73" i="13"/>
  <c r="G73" i="17"/>
  <c r="G89" i="13"/>
  <c r="G89" i="17"/>
  <c r="G105" i="13"/>
  <c r="G105" i="17"/>
  <c r="G125" i="13"/>
  <c r="G125" i="17"/>
  <c r="G157" i="13"/>
  <c r="G1217" i="13" s="1"/>
  <c r="G157" i="17"/>
  <c r="G1217" i="17" s="1"/>
  <c r="G189" i="13"/>
  <c r="G189" i="17"/>
  <c r="G119" i="13"/>
  <c r="G119" i="17"/>
  <c r="G135" i="13"/>
  <c r="G135" i="17"/>
  <c r="G151" i="13"/>
  <c r="G151" i="17"/>
  <c r="G167" i="13"/>
  <c r="G167" i="17"/>
  <c r="G183" i="13"/>
  <c r="G1243" i="13" s="1"/>
  <c r="G183" i="17"/>
  <c r="G1243" i="17" s="1"/>
  <c r="G205" i="13"/>
  <c r="G205" i="17"/>
  <c r="G252" i="13"/>
  <c r="G252" i="17"/>
  <c r="G134" i="13"/>
  <c r="G134" i="17"/>
  <c r="G150" i="13"/>
  <c r="G150" i="17"/>
  <c r="G166" i="13"/>
  <c r="G1226" i="13" s="1"/>
  <c r="G166" i="17"/>
  <c r="G1226" i="17" s="1"/>
  <c r="G182" i="13"/>
  <c r="G182" i="17"/>
  <c r="G202" i="13"/>
  <c r="G202" i="17"/>
  <c r="G255" i="13"/>
  <c r="G255" i="17"/>
  <c r="G204" i="13"/>
  <c r="G204" i="17"/>
  <c r="G227" i="13"/>
  <c r="G227" i="17"/>
  <c r="G195" i="13"/>
  <c r="G195" i="17"/>
  <c r="G211" i="13"/>
  <c r="G211" i="17"/>
  <c r="G232" i="13"/>
  <c r="G232" i="17"/>
  <c r="G217" i="13"/>
  <c r="G217" i="17"/>
  <c r="G233" i="13"/>
  <c r="G233" i="17"/>
  <c r="G249" i="13"/>
  <c r="G249" i="17"/>
  <c r="G226" i="13"/>
  <c r="G226" i="17"/>
  <c r="G242" i="13"/>
  <c r="G242" i="17"/>
  <c r="D15" i="13"/>
  <c r="D15" i="17"/>
  <c r="D23" i="13"/>
  <c r="D23" i="17"/>
  <c r="D19" i="13"/>
  <c r="D19" i="17"/>
  <c r="D76" i="13"/>
  <c r="D76" i="17"/>
  <c r="D166" i="13"/>
  <c r="D1226" i="13" s="1"/>
  <c r="D166" i="17"/>
  <c r="D1226" i="17" s="1"/>
  <c r="D22" i="13"/>
  <c r="D1082" i="13" s="1"/>
  <c r="D22" i="17"/>
  <c r="D1082" i="17" s="1"/>
  <c r="D46" i="13"/>
  <c r="D46" i="17"/>
  <c r="D81" i="13"/>
  <c r="D81" i="17"/>
  <c r="D121" i="13"/>
  <c r="D121" i="17"/>
  <c r="D13" i="13"/>
  <c r="D13" i="17"/>
  <c r="D29" i="13"/>
  <c r="D29" i="17"/>
  <c r="D45" i="13"/>
  <c r="D45" i="17"/>
  <c r="D61" i="13"/>
  <c r="D1121" i="13" s="1"/>
  <c r="D61" i="17"/>
  <c r="D1121" i="17" s="1"/>
  <c r="D88" i="13"/>
  <c r="D88" i="17"/>
  <c r="D126" i="13"/>
  <c r="D1186" i="13" s="1"/>
  <c r="D126" i="17"/>
  <c r="D1186" i="17" s="1"/>
  <c r="D190" i="13"/>
  <c r="D190" i="17"/>
  <c r="D67" i="13"/>
  <c r="D67" i="17"/>
  <c r="D182" i="13"/>
  <c r="D182" i="17"/>
  <c r="D58" i="13"/>
  <c r="D58" i="17"/>
  <c r="D185" i="13"/>
  <c r="D185" i="17"/>
  <c r="D24" i="13"/>
  <c r="D1084" i="13" s="1"/>
  <c r="D24" i="17"/>
  <c r="D1084" i="17" s="1"/>
  <c r="D40" i="13"/>
  <c r="D40" i="17"/>
  <c r="D56" i="13"/>
  <c r="D56" i="17"/>
  <c r="D77" i="13"/>
  <c r="D77" i="17"/>
  <c r="D109" i="13"/>
  <c r="D109" i="17"/>
  <c r="D161" i="13"/>
  <c r="D161" i="17"/>
  <c r="D71" i="13"/>
  <c r="D71" i="17"/>
  <c r="D87" i="13"/>
  <c r="D87" i="17"/>
  <c r="D103" i="13"/>
  <c r="D103" i="17"/>
  <c r="D125" i="13"/>
  <c r="D125" i="17"/>
  <c r="D157" i="13"/>
  <c r="D1217" i="13" s="1"/>
  <c r="D157" i="17"/>
  <c r="D1217" i="17" s="1"/>
  <c r="D189" i="13"/>
  <c r="D189" i="17"/>
  <c r="D252" i="13"/>
  <c r="D252" i="17"/>
  <c r="D82" i="13"/>
  <c r="D82" i="17"/>
  <c r="D98" i="13"/>
  <c r="D98" i="17"/>
  <c r="D114" i="13"/>
  <c r="D114" i="17"/>
  <c r="D138" i="13"/>
  <c r="D138" i="17"/>
  <c r="D170" i="13"/>
  <c r="D170" i="17"/>
  <c r="D214" i="13"/>
  <c r="D214" i="17"/>
  <c r="D124" i="13"/>
  <c r="D124" i="17"/>
  <c r="D140" i="13"/>
  <c r="D140" i="17"/>
  <c r="D156" i="13"/>
  <c r="D156" i="17"/>
  <c r="D172" i="13"/>
  <c r="D172" i="17"/>
  <c r="D188" i="13"/>
  <c r="D188" i="17"/>
  <c r="D210" i="13"/>
  <c r="D210" i="17"/>
  <c r="D123" i="13"/>
  <c r="D123" i="17"/>
  <c r="D139" i="13"/>
  <c r="D139" i="17"/>
  <c r="D155" i="13"/>
  <c r="D155" i="17"/>
  <c r="D171" i="13"/>
  <c r="D1231" i="13" s="1"/>
  <c r="D171" i="17"/>
  <c r="D1231" i="17" s="1"/>
  <c r="D187" i="13"/>
  <c r="D187" i="17"/>
  <c r="D215" i="13"/>
  <c r="D215" i="17"/>
  <c r="D197" i="13"/>
  <c r="D197" i="17"/>
  <c r="D213" i="13"/>
  <c r="D213" i="17"/>
  <c r="D240" i="13"/>
  <c r="D240" i="17"/>
  <c r="D200" i="13"/>
  <c r="D200" i="17"/>
  <c r="D221" i="13"/>
  <c r="D221" i="17"/>
  <c r="D253" i="13"/>
  <c r="D253" i="17"/>
  <c r="D230" i="13"/>
  <c r="D230" i="17"/>
  <c r="D246" i="13"/>
  <c r="D246" i="17"/>
  <c r="D223" i="13"/>
  <c r="D223" i="17"/>
  <c r="D239" i="13"/>
  <c r="D239" i="17"/>
  <c r="D255" i="13"/>
  <c r="D255" i="17"/>
  <c r="F118" i="13"/>
  <c r="F118" i="17"/>
  <c r="F83" i="13"/>
  <c r="F83" i="17"/>
  <c r="F31" i="13"/>
  <c r="F1091" i="13" s="1"/>
  <c r="F31" i="17"/>
  <c r="F1091" i="17" s="1"/>
  <c r="F90" i="13"/>
  <c r="F90" i="17"/>
  <c r="F78" i="13"/>
  <c r="F78" i="17"/>
  <c r="F171" i="13"/>
  <c r="F1231" i="13" s="1"/>
  <c r="F171" i="17"/>
  <c r="F1231" i="17" s="1"/>
  <c r="F69" i="13"/>
  <c r="F1129" i="13" s="1"/>
  <c r="F69" i="17"/>
  <c r="F1129" i="17" s="1"/>
  <c r="F105" i="13"/>
  <c r="F105" i="17"/>
  <c r="F33" i="13"/>
  <c r="F33" i="17"/>
  <c r="F152" i="13"/>
  <c r="F152" i="17"/>
  <c r="F184" i="13"/>
  <c r="F184" i="17"/>
  <c r="F19" i="13"/>
  <c r="F19" i="17"/>
  <c r="F67" i="13"/>
  <c r="F67" i="17"/>
  <c r="F144" i="13"/>
  <c r="F144" i="17"/>
  <c r="F16" i="13"/>
  <c r="F16" i="17"/>
  <c r="F123" i="13"/>
  <c r="F123" i="17"/>
  <c r="F42" i="13"/>
  <c r="F42" i="17"/>
  <c r="F71" i="13"/>
  <c r="F71" i="17"/>
  <c r="F77" i="13"/>
  <c r="F77" i="17"/>
  <c r="F127" i="13"/>
  <c r="F127" i="17"/>
  <c r="F88" i="13"/>
  <c r="F88" i="17"/>
  <c r="F104" i="13"/>
  <c r="F104" i="17"/>
  <c r="F188" i="13"/>
  <c r="F188" i="17"/>
  <c r="F158" i="13"/>
  <c r="F158" i="17"/>
  <c r="F227" i="13"/>
  <c r="F227" i="17"/>
  <c r="F161" i="13"/>
  <c r="F161" i="17"/>
  <c r="F246" i="13"/>
  <c r="F246" i="17"/>
  <c r="F194" i="13"/>
  <c r="F194" i="17"/>
  <c r="I40" i="13"/>
  <c r="I40" i="17"/>
  <c r="F13" i="13"/>
  <c r="F13" i="17"/>
  <c r="F45" i="13"/>
  <c r="F45" i="17"/>
  <c r="F61" i="13"/>
  <c r="F1121" i="13" s="1"/>
  <c r="F61" i="17"/>
  <c r="F1121" i="17" s="1"/>
  <c r="F70" i="13"/>
  <c r="F70" i="17"/>
  <c r="F120" i="13"/>
  <c r="F120" i="17"/>
  <c r="F32" i="13"/>
  <c r="F32" i="17"/>
  <c r="F60" i="13"/>
  <c r="F60" i="17"/>
  <c r="F205" i="13"/>
  <c r="F205" i="17"/>
  <c r="F27" i="13"/>
  <c r="F27" i="17"/>
  <c r="F43" i="13"/>
  <c r="F43" i="17"/>
  <c r="F59" i="13"/>
  <c r="F59" i="17"/>
  <c r="F82" i="13"/>
  <c r="F82" i="17"/>
  <c r="F114" i="13"/>
  <c r="F114" i="17"/>
  <c r="F176" i="13"/>
  <c r="F176" i="17"/>
  <c r="F65" i="13"/>
  <c r="F65" i="17"/>
  <c r="F219" i="13"/>
  <c r="F219" i="17"/>
  <c r="F28" i="13"/>
  <c r="F28" i="17"/>
  <c r="F64" i="13"/>
  <c r="F64" i="17"/>
  <c r="F107" i="13"/>
  <c r="F107" i="17"/>
  <c r="F155" i="13"/>
  <c r="F155" i="17"/>
  <c r="F18" i="13"/>
  <c r="F18" i="17"/>
  <c r="F34" i="13"/>
  <c r="F34" i="17"/>
  <c r="F50" i="13"/>
  <c r="F50" i="17"/>
  <c r="F66" i="13"/>
  <c r="F66" i="17"/>
  <c r="F87" i="13"/>
  <c r="F87" i="17"/>
  <c r="F131" i="13"/>
  <c r="F131" i="17"/>
  <c r="F254" i="13"/>
  <c r="F1314" i="13" s="1"/>
  <c r="F254" i="17"/>
  <c r="F1314" i="17" s="1"/>
  <c r="F85" i="13"/>
  <c r="F85" i="17"/>
  <c r="F101" i="13"/>
  <c r="F101" i="17"/>
  <c r="F117" i="13"/>
  <c r="F117" i="17"/>
  <c r="F143" i="13"/>
  <c r="F143" i="17"/>
  <c r="F175" i="13"/>
  <c r="F175" i="17"/>
  <c r="F213" i="13"/>
  <c r="F213" i="17"/>
  <c r="F80" i="13"/>
  <c r="F80" i="17"/>
  <c r="F96" i="13"/>
  <c r="F96" i="17"/>
  <c r="F112" i="13"/>
  <c r="F1172" i="13" s="1"/>
  <c r="F112" i="17"/>
  <c r="F1172" i="17" s="1"/>
  <c r="F140" i="13"/>
  <c r="F140" i="17"/>
  <c r="F172" i="13"/>
  <c r="F172" i="17"/>
  <c r="F235" i="13"/>
  <c r="F235" i="17"/>
  <c r="F134" i="13"/>
  <c r="F134" i="17"/>
  <c r="F150" i="13"/>
  <c r="F150" i="17"/>
  <c r="F166" i="13"/>
  <c r="F1226" i="13" s="1"/>
  <c r="F166" i="17"/>
  <c r="F1226" i="17" s="1"/>
  <c r="F182" i="13"/>
  <c r="F182" i="17"/>
  <c r="F204" i="13"/>
  <c r="F204" i="17"/>
  <c r="F121" i="13"/>
  <c r="F121" i="17"/>
  <c r="F137" i="13"/>
  <c r="F137" i="17"/>
  <c r="F153" i="13"/>
  <c r="F1213" i="13" s="1"/>
  <c r="F153" i="17"/>
  <c r="F1213" i="17" s="1"/>
  <c r="F169" i="13"/>
  <c r="F1229" i="13" s="1"/>
  <c r="F169" i="17"/>
  <c r="F1229" i="17" s="1"/>
  <c r="F185" i="13"/>
  <c r="F185" i="17"/>
  <c r="F209" i="13"/>
  <c r="F209" i="17"/>
  <c r="F199" i="13"/>
  <c r="F199" i="17"/>
  <c r="F215" i="13"/>
  <c r="F215" i="17"/>
  <c r="F242" i="13"/>
  <c r="F242" i="17"/>
  <c r="F202" i="13"/>
  <c r="F202" i="17"/>
  <c r="F223" i="13"/>
  <c r="F223" i="17"/>
  <c r="F255" i="13"/>
  <c r="F255" i="17"/>
  <c r="F228" i="13"/>
  <c r="F228" i="17"/>
  <c r="F244" i="13"/>
  <c r="F244" i="17"/>
  <c r="F217" i="13"/>
  <c r="F217" i="17"/>
  <c r="F233" i="13"/>
  <c r="F233" i="17"/>
  <c r="F249" i="13"/>
  <c r="F249" i="17"/>
  <c r="I44" i="13"/>
  <c r="I44" i="17"/>
  <c r="I36" i="13"/>
  <c r="I36" i="17"/>
  <c r="I32" i="13"/>
  <c r="I32" i="17"/>
  <c r="I147" i="13"/>
  <c r="I147" i="17"/>
  <c r="I23" i="13"/>
  <c r="I23" i="17"/>
  <c r="I97" i="13"/>
  <c r="I1157" i="13" s="1"/>
  <c r="I97" i="17"/>
  <c r="I1157" i="17" s="1"/>
  <c r="I27" i="13"/>
  <c r="I27" i="17"/>
  <c r="I59" i="13"/>
  <c r="I59" i="17"/>
  <c r="I78" i="13"/>
  <c r="I78" i="17"/>
  <c r="I182" i="13"/>
  <c r="I182" i="17"/>
  <c r="I22" i="13"/>
  <c r="I1082" i="13" s="1"/>
  <c r="I22" i="17"/>
  <c r="I1082" i="17" s="1"/>
  <c r="I38" i="13"/>
  <c r="I38" i="17"/>
  <c r="I54" i="13"/>
  <c r="I54" i="17"/>
  <c r="I77" i="13"/>
  <c r="I77" i="17"/>
  <c r="I109" i="13"/>
  <c r="I109" i="17"/>
  <c r="I155" i="13"/>
  <c r="I155" i="17"/>
  <c r="I73" i="13"/>
  <c r="I73" i="17"/>
  <c r="I31" i="13"/>
  <c r="I1091" i="13" s="1"/>
  <c r="I31" i="17"/>
  <c r="I1091" i="17" s="1"/>
  <c r="I69" i="13"/>
  <c r="I1129" i="13" s="1"/>
  <c r="I69" i="17"/>
  <c r="I1129" i="17" s="1"/>
  <c r="I166" i="13"/>
  <c r="I1226" i="13" s="1"/>
  <c r="I166" i="17"/>
  <c r="I1226" i="17" s="1"/>
  <c r="I21" i="13"/>
  <c r="I21" i="17"/>
  <c r="I37" i="13"/>
  <c r="I37" i="17"/>
  <c r="I53" i="13"/>
  <c r="I53" i="17"/>
  <c r="I74" i="13"/>
  <c r="I74" i="17"/>
  <c r="I106" i="13"/>
  <c r="I106" i="17"/>
  <c r="I158" i="13"/>
  <c r="I158" i="17"/>
  <c r="I72" i="13"/>
  <c r="I72" i="17"/>
  <c r="I88" i="13"/>
  <c r="I88" i="17"/>
  <c r="I104" i="13"/>
  <c r="I104" i="17"/>
  <c r="I122" i="13"/>
  <c r="I122" i="17"/>
  <c r="I154" i="13"/>
  <c r="I154" i="17"/>
  <c r="I186" i="13"/>
  <c r="I186" i="17"/>
  <c r="I71" i="13"/>
  <c r="I71" i="17"/>
  <c r="I87" i="13"/>
  <c r="I87" i="17"/>
  <c r="I103" i="13"/>
  <c r="I103" i="17"/>
  <c r="I119" i="13"/>
  <c r="I119" i="17"/>
  <c r="I151" i="13"/>
  <c r="I151" i="17"/>
  <c r="I183" i="13"/>
  <c r="I1243" i="13" s="1"/>
  <c r="I183" i="17"/>
  <c r="I1243" i="17" s="1"/>
  <c r="I230" i="13"/>
  <c r="I230" i="17"/>
  <c r="I133" i="13"/>
  <c r="I1193" i="13" s="1"/>
  <c r="I133" i="17"/>
  <c r="I1193" i="17" s="1"/>
  <c r="I149" i="13"/>
  <c r="I149" i="17"/>
  <c r="I165" i="13"/>
  <c r="I165" i="17"/>
  <c r="I181" i="13"/>
  <c r="I181" i="17"/>
  <c r="I207" i="13"/>
  <c r="I207" i="17"/>
  <c r="I120" i="13"/>
  <c r="I120" i="17"/>
  <c r="I136" i="13"/>
  <c r="I136" i="17"/>
  <c r="I152" i="13"/>
  <c r="I152" i="17"/>
  <c r="I168" i="13"/>
  <c r="I168" i="17"/>
  <c r="I184" i="13"/>
  <c r="I184" i="17"/>
  <c r="I212" i="13"/>
  <c r="I212" i="17"/>
  <c r="I198" i="13"/>
  <c r="I198" i="17"/>
  <c r="I214" i="13"/>
  <c r="I214" i="17"/>
  <c r="I245" i="13"/>
  <c r="I245" i="17"/>
  <c r="I201" i="13"/>
  <c r="I201" i="17"/>
  <c r="I218" i="13"/>
  <c r="I218" i="17"/>
  <c r="I250" i="13"/>
  <c r="I250" i="17"/>
  <c r="I227" i="13"/>
  <c r="I227" i="17"/>
  <c r="I243" i="13"/>
  <c r="I243" i="17"/>
  <c r="I216" i="13"/>
  <c r="I216" i="17"/>
  <c r="I232" i="13"/>
  <c r="I232" i="17"/>
  <c r="I248" i="13"/>
  <c r="I248" i="17"/>
  <c r="E40" i="13"/>
  <c r="E40" i="17"/>
  <c r="E32" i="13"/>
  <c r="E32" i="17"/>
  <c r="E28" i="13"/>
  <c r="E28" i="17"/>
  <c r="E127" i="13"/>
  <c r="E127" i="17"/>
  <c r="E101" i="13"/>
  <c r="E101" i="17"/>
  <c r="E23" i="13"/>
  <c r="E23" i="17"/>
  <c r="E74" i="13"/>
  <c r="E74" i="17"/>
  <c r="E146" i="13"/>
  <c r="E146" i="17"/>
  <c r="E18" i="13"/>
  <c r="E18" i="17"/>
  <c r="E34" i="13"/>
  <c r="E34" i="17"/>
  <c r="E50" i="13"/>
  <c r="E50" i="17"/>
  <c r="E66" i="13"/>
  <c r="E66" i="17"/>
  <c r="E89" i="13"/>
  <c r="E89" i="17"/>
  <c r="E119" i="13"/>
  <c r="E119" i="17"/>
  <c r="E183" i="13"/>
  <c r="E1243" i="13" s="1"/>
  <c r="E183" i="17"/>
  <c r="E1243" i="17" s="1"/>
  <c r="E60" i="13"/>
  <c r="E60" i="17"/>
  <c r="E117" i="13"/>
  <c r="E117" i="17"/>
  <c r="E31" i="13"/>
  <c r="E1091" i="13" s="1"/>
  <c r="E31" i="17"/>
  <c r="E1091" i="17" s="1"/>
  <c r="E59" i="13"/>
  <c r="E59" i="17"/>
  <c r="E90" i="13"/>
  <c r="E90" i="17"/>
  <c r="E17" i="13"/>
  <c r="E17" i="17"/>
  <c r="E33" i="13"/>
  <c r="E33" i="17"/>
  <c r="E49" i="13"/>
  <c r="E49" i="17"/>
  <c r="E65" i="13"/>
  <c r="E65" i="17"/>
  <c r="E94" i="13"/>
  <c r="E94" i="17"/>
  <c r="E122" i="13"/>
  <c r="E122" i="17"/>
  <c r="E186" i="13"/>
  <c r="E186" i="17"/>
  <c r="E76" i="13"/>
  <c r="E76" i="17"/>
  <c r="E92" i="13"/>
  <c r="E92" i="17"/>
  <c r="E108" i="13"/>
  <c r="E108" i="17"/>
  <c r="E134" i="13"/>
  <c r="E134" i="17"/>
  <c r="E166" i="13"/>
  <c r="E1226" i="13" s="1"/>
  <c r="E166" i="17"/>
  <c r="E1226" i="17" s="1"/>
  <c r="E204" i="13"/>
  <c r="E204" i="17"/>
  <c r="E79" i="13"/>
  <c r="E79" i="17"/>
  <c r="E95" i="13"/>
  <c r="E1155" i="13" s="1"/>
  <c r="E95" i="17"/>
  <c r="E1155" i="17" s="1"/>
  <c r="E111" i="13"/>
  <c r="E111" i="17"/>
  <c r="E139" i="13"/>
  <c r="E139" i="17"/>
  <c r="E171" i="13"/>
  <c r="E1231" i="13" s="1"/>
  <c r="E171" i="17"/>
  <c r="E1231" i="17" s="1"/>
  <c r="E226" i="13"/>
  <c r="E226" i="17"/>
  <c r="E133" i="13"/>
  <c r="E1193" i="13" s="1"/>
  <c r="E133" i="17"/>
  <c r="E1193" i="17" s="1"/>
  <c r="E149" i="13"/>
  <c r="E149" i="17"/>
  <c r="E165" i="13"/>
  <c r="E165" i="17"/>
  <c r="E181" i="13"/>
  <c r="E181" i="17"/>
  <c r="E203" i="13"/>
  <c r="E203" i="17"/>
  <c r="E250" i="13"/>
  <c r="E250" i="17"/>
  <c r="E132" i="13"/>
  <c r="E132" i="17"/>
  <c r="E148" i="13"/>
  <c r="E148" i="17"/>
  <c r="E164" i="13"/>
  <c r="E164" i="17"/>
  <c r="E180" i="13"/>
  <c r="E180" i="17"/>
  <c r="E200" i="13"/>
  <c r="E200" i="17"/>
  <c r="E253" i="13"/>
  <c r="E253" i="17"/>
  <c r="E206" i="13"/>
  <c r="E206" i="17"/>
  <c r="E225" i="13"/>
  <c r="E225" i="17"/>
  <c r="E193" i="13"/>
  <c r="E193" i="17"/>
  <c r="E209" i="13"/>
  <c r="E209" i="17"/>
  <c r="E238" i="13"/>
  <c r="E238" i="17"/>
  <c r="E223" i="13"/>
  <c r="E223" i="17"/>
  <c r="E239" i="13"/>
  <c r="E239" i="17"/>
  <c r="E255" i="13"/>
  <c r="E255" i="17"/>
  <c r="E228" i="13"/>
  <c r="E228" i="17"/>
  <c r="E244" i="13"/>
  <c r="E244" i="17"/>
  <c r="C22" i="13"/>
  <c r="C1082" i="13" s="1"/>
  <c r="C22" i="17"/>
  <c r="C1082" i="17" s="1"/>
  <c r="C14" i="13"/>
  <c r="C14" i="17"/>
  <c r="C50" i="13"/>
  <c r="C50" i="17"/>
  <c r="C91" i="13"/>
  <c r="C91" i="17"/>
  <c r="C66" i="13"/>
  <c r="C66" i="17"/>
  <c r="C213" i="13"/>
  <c r="C213" i="17"/>
  <c r="C29" i="13"/>
  <c r="C29" i="17"/>
  <c r="C49" i="13"/>
  <c r="C49" i="17"/>
  <c r="C160" i="13"/>
  <c r="C1220" i="13" s="1"/>
  <c r="C160" i="17"/>
  <c r="C1220" i="17" s="1"/>
  <c r="C24" i="13"/>
  <c r="C1084" i="13" s="1"/>
  <c r="C24" i="17"/>
  <c r="C1084" i="17" s="1"/>
  <c r="C40" i="13"/>
  <c r="C40" i="17"/>
  <c r="C56" i="13"/>
  <c r="C56" i="17"/>
  <c r="C70" i="13"/>
  <c r="C70" i="17"/>
  <c r="C95" i="13"/>
  <c r="C1155" i="13" s="1"/>
  <c r="C95" i="17"/>
  <c r="C1155" i="17" s="1"/>
  <c r="C149" i="13"/>
  <c r="C149" i="17"/>
  <c r="C224" i="13"/>
  <c r="C1284" i="13" s="1"/>
  <c r="C224" i="17"/>
  <c r="C1284" i="17" s="1"/>
  <c r="C141" i="13"/>
  <c r="C141" i="17"/>
  <c r="C33" i="13"/>
  <c r="C33" i="17"/>
  <c r="C80" i="13"/>
  <c r="C80" i="17"/>
  <c r="C128" i="13"/>
  <c r="C128" i="17"/>
  <c r="C210" i="13"/>
  <c r="C210" i="17"/>
  <c r="C27" i="13"/>
  <c r="C27" i="17"/>
  <c r="C43" i="13"/>
  <c r="C43" i="17"/>
  <c r="C59" i="13"/>
  <c r="C59" i="17"/>
  <c r="C84" i="13"/>
  <c r="C84" i="17"/>
  <c r="C116" i="13"/>
  <c r="C116" i="17"/>
  <c r="C168" i="13"/>
  <c r="C168" i="17"/>
  <c r="C74" i="13"/>
  <c r="C74" i="17"/>
  <c r="C90" i="13"/>
  <c r="C90" i="17"/>
  <c r="C106" i="13"/>
  <c r="C106" i="17"/>
  <c r="C124" i="13"/>
  <c r="C124" i="17"/>
  <c r="C156" i="13"/>
  <c r="C156" i="17"/>
  <c r="C188" i="13"/>
  <c r="C188" i="17"/>
  <c r="C73" i="13"/>
  <c r="C73" i="17"/>
  <c r="C89" i="13"/>
  <c r="C89" i="17"/>
  <c r="C105" i="13"/>
  <c r="C105" i="17"/>
  <c r="C121" i="13"/>
  <c r="C121" i="17"/>
  <c r="C153" i="13"/>
  <c r="C1213" i="13" s="1"/>
  <c r="C153" i="17"/>
  <c r="C1213" i="17" s="1"/>
  <c r="C185" i="13"/>
  <c r="C185" i="17"/>
  <c r="C123" i="13"/>
  <c r="C123" i="17"/>
  <c r="C139" i="13"/>
  <c r="C139" i="17"/>
  <c r="C155" i="13"/>
  <c r="C155" i="17"/>
  <c r="C171" i="13"/>
  <c r="C1231" i="13" s="1"/>
  <c r="C171" i="17"/>
  <c r="C1231" i="17" s="1"/>
  <c r="C187" i="13"/>
  <c r="C187" i="17"/>
  <c r="C209" i="13"/>
  <c r="C209" i="17"/>
  <c r="C122" i="13"/>
  <c r="C122" i="17"/>
  <c r="C138" i="13"/>
  <c r="C138" i="17"/>
  <c r="C154" i="13"/>
  <c r="C154" i="17"/>
  <c r="C170" i="13"/>
  <c r="C170" i="17"/>
  <c r="C186" i="13"/>
  <c r="C186" i="17"/>
  <c r="C214" i="13"/>
  <c r="C214" i="17"/>
  <c r="C196" i="13"/>
  <c r="C196" i="17"/>
  <c r="C212" i="13"/>
  <c r="C212" i="17"/>
  <c r="C247" i="13"/>
  <c r="C247" i="17"/>
  <c r="C203" i="13"/>
  <c r="C203" i="17"/>
  <c r="C220" i="13"/>
  <c r="C220" i="17"/>
  <c r="C252" i="13"/>
  <c r="C252" i="17"/>
  <c r="C229" i="13"/>
  <c r="C229" i="17"/>
  <c r="C245" i="13"/>
  <c r="C245" i="17"/>
  <c r="C222" i="13"/>
  <c r="C222" i="17"/>
  <c r="C238" i="13"/>
  <c r="C238" i="17"/>
  <c r="C254" i="13"/>
  <c r="C1314" i="13" s="1"/>
  <c r="C254" i="17"/>
  <c r="C1314" i="17" s="1"/>
  <c r="H47" i="13"/>
  <c r="H47" i="17"/>
  <c r="H31" i="13"/>
  <c r="H1091" i="13" s="1"/>
  <c r="H31" i="17"/>
  <c r="H1091" i="17" s="1"/>
  <c r="H59" i="13"/>
  <c r="H59" i="17"/>
  <c r="H186" i="13"/>
  <c r="H186" i="17"/>
  <c r="H67" i="13"/>
  <c r="H67" i="17"/>
  <c r="H154" i="13"/>
  <c r="H154" i="17"/>
  <c r="H58" i="13"/>
  <c r="H58" i="17"/>
  <c r="H117" i="13"/>
  <c r="H117" i="17"/>
  <c r="H240" i="13"/>
  <c r="H240" i="17"/>
  <c r="H25" i="13"/>
  <c r="H25" i="17"/>
  <c r="H41" i="13"/>
  <c r="H41" i="17"/>
  <c r="H57" i="13"/>
  <c r="H57" i="17"/>
  <c r="H84" i="13"/>
  <c r="H84" i="17"/>
  <c r="H116" i="13"/>
  <c r="H116" i="17"/>
  <c r="H178" i="13"/>
  <c r="H178" i="17"/>
  <c r="H112" i="13"/>
  <c r="H1172" i="13" s="1"/>
  <c r="H112" i="17"/>
  <c r="H1172" i="17" s="1"/>
  <c r="H14" i="13"/>
  <c r="H14" i="17"/>
  <c r="H50" i="13"/>
  <c r="H50" i="17"/>
  <c r="H101" i="13"/>
  <c r="H101" i="17"/>
  <c r="H12" i="13"/>
  <c r="H12" i="17"/>
  <c r="H28" i="13"/>
  <c r="H28" i="17"/>
  <c r="H44" i="13"/>
  <c r="H44" i="17"/>
  <c r="H60" i="13"/>
  <c r="H60" i="17"/>
  <c r="H81" i="13"/>
  <c r="H81" i="17"/>
  <c r="H113" i="13"/>
  <c r="H113" i="17"/>
  <c r="H181" i="13"/>
  <c r="H181" i="17"/>
  <c r="H79" i="13"/>
  <c r="H79" i="17"/>
  <c r="H95" i="13"/>
  <c r="H1155" i="13" s="1"/>
  <c r="H95" i="17"/>
  <c r="H1155" i="17" s="1"/>
  <c r="H111" i="13"/>
  <c r="H111" i="17"/>
  <c r="H137" i="13"/>
  <c r="H137" i="17"/>
  <c r="H169" i="13"/>
  <c r="H1229" i="13" s="1"/>
  <c r="H169" i="17"/>
  <c r="H1229" i="17" s="1"/>
  <c r="H215" i="13"/>
  <c r="H215" i="17"/>
  <c r="H74" i="13"/>
  <c r="H74" i="17"/>
  <c r="H90" i="13"/>
  <c r="H90" i="17"/>
  <c r="H106" i="13"/>
  <c r="H106" i="17"/>
  <c r="H126" i="13"/>
  <c r="H1186" i="13" s="1"/>
  <c r="H126" i="17"/>
  <c r="H1186" i="17" s="1"/>
  <c r="H158" i="13"/>
  <c r="H158" i="17"/>
  <c r="H190" i="13"/>
  <c r="H190" i="17"/>
  <c r="H120" i="13"/>
  <c r="H120" i="17"/>
  <c r="H136" i="13"/>
  <c r="H136" i="17"/>
  <c r="H152" i="13"/>
  <c r="H152" i="17"/>
  <c r="H168" i="13"/>
  <c r="H168" i="17"/>
  <c r="H184" i="13"/>
  <c r="H184" i="17"/>
  <c r="H214" i="13"/>
  <c r="H214" i="17"/>
  <c r="H123" i="13"/>
  <c r="H123" i="17"/>
  <c r="H139" i="13"/>
  <c r="H139" i="17"/>
  <c r="H155" i="13"/>
  <c r="H155" i="17"/>
  <c r="H171" i="13"/>
  <c r="H1231" i="13" s="1"/>
  <c r="H171" i="17"/>
  <c r="H1231" i="17" s="1"/>
  <c r="H187" i="13"/>
  <c r="H187" i="17"/>
  <c r="H211" i="13"/>
  <c r="H211" i="17"/>
  <c r="H193" i="13"/>
  <c r="H193" i="17"/>
  <c r="H209" i="13"/>
  <c r="H209" i="17"/>
  <c r="H236" i="13"/>
  <c r="H236" i="17"/>
  <c r="H196" i="13"/>
  <c r="H196" i="17"/>
  <c r="H212" i="13"/>
  <c r="H212" i="17"/>
  <c r="H241" i="13"/>
  <c r="H241" i="17"/>
  <c r="H226" i="13"/>
  <c r="H226" i="17"/>
  <c r="H242" i="13"/>
  <c r="H242" i="17"/>
  <c r="H219" i="13"/>
  <c r="H219" i="17"/>
  <c r="H235" i="13"/>
  <c r="H235" i="17"/>
  <c r="H251" i="13"/>
  <c r="H251" i="17"/>
  <c r="G38" i="13"/>
  <c r="G38" i="17"/>
  <c r="G50" i="13"/>
  <c r="G50" i="17"/>
  <c r="G46" i="13"/>
  <c r="G46" i="17"/>
  <c r="G103" i="13"/>
  <c r="G103" i="17"/>
  <c r="G17" i="13"/>
  <c r="G17" i="17"/>
  <c r="G79" i="13"/>
  <c r="G79" i="17"/>
  <c r="G53" i="13"/>
  <c r="G53" i="17"/>
  <c r="G84" i="13"/>
  <c r="G84" i="17"/>
  <c r="G164" i="13"/>
  <c r="G164" i="17"/>
  <c r="G16" i="13"/>
  <c r="G16" i="17"/>
  <c r="G32" i="13"/>
  <c r="G32" i="17"/>
  <c r="G48" i="13"/>
  <c r="G48" i="17"/>
  <c r="G64" i="13"/>
  <c r="G64" i="17"/>
  <c r="G91" i="13"/>
  <c r="G91" i="17"/>
  <c r="G121" i="13"/>
  <c r="G121" i="17"/>
  <c r="G185" i="13"/>
  <c r="G185" i="17"/>
  <c r="G177" i="13"/>
  <c r="G177" i="17"/>
  <c r="G41" i="13"/>
  <c r="G41" i="17"/>
  <c r="G92" i="13"/>
  <c r="G92" i="17"/>
  <c r="G15" i="13"/>
  <c r="G15" i="17"/>
  <c r="G31" i="13"/>
  <c r="G1091" i="13" s="1"/>
  <c r="G31" i="17"/>
  <c r="G1091" i="17" s="1"/>
  <c r="G47" i="13"/>
  <c r="G47" i="17"/>
  <c r="G63" i="13"/>
  <c r="G63" i="17"/>
  <c r="G88" i="13"/>
  <c r="G88" i="17"/>
  <c r="G124" i="13"/>
  <c r="G124" i="17"/>
  <c r="G188" i="13"/>
  <c r="G188" i="17"/>
  <c r="G78" i="13"/>
  <c r="G78" i="17"/>
  <c r="G94" i="13"/>
  <c r="G94" i="17"/>
  <c r="G110" i="13"/>
  <c r="G110" i="17"/>
  <c r="G128" i="13"/>
  <c r="G128" i="17"/>
  <c r="G160" i="13"/>
  <c r="G1220" i="13" s="1"/>
  <c r="G160" i="17"/>
  <c r="G1220" i="17" s="1"/>
  <c r="G206" i="13"/>
  <c r="G206" i="17"/>
  <c r="G77" i="13"/>
  <c r="G77" i="17"/>
  <c r="G93" i="13"/>
  <c r="G93" i="17"/>
  <c r="G109" i="13"/>
  <c r="G109" i="17"/>
  <c r="G133" i="13"/>
  <c r="G1193" i="13" s="1"/>
  <c r="G133" i="17"/>
  <c r="G1193" i="17" s="1"/>
  <c r="G165" i="13"/>
  <c r="G165" i="17"/>
  <c r="G193" i="13"/>
  <c r="G193" i="17"/>
  <c r="G123" i="13"/>
  <c r="G123" i="17"/>
  <c r="G139" i="13"/>
  <c r="G139" i="17"/>
  <c r="G155" i="13"/>
  <c r="G155" i="17"/>
  <c r="G171" i="13"/>
  <c r="G1231" i="13" s="1"/>
  <c r="G171" i="17"/>
  <c r="G1231" i="17" s="1"/>
  <c r="G187" i="13"/>
  <c r="G187" i="17"/>
  <c r="G213" i="13"/>
  <c r="G213" i="17"/>
  <c r="G122" i="13"/>
  <c r="G122" i="17"/>
  <c r="G138" i="13"/>
  <c r="G138" i="17"/>
  <c r="G154" i="13"/>
  <c r="G154" i="17"/>
  <c r="G170" i="13"/>
  <c r="G170" i="17"/>
  <c r="G186" i="13"/>
  <c r="G186" i="17"/>
  <c r="G210" i="13"/>
  <c r="G210" i="17"/>
  <c r="G192" i="13"/>
  <c r="G192" i="17"/>
  <c r="G208" i="13"/>
  <c r="G208" i="17"/>
  <c r="G235" i="13"/>
  <c r="G235" i="17"/>
  <c r="G199" i="13"/>
  <c r="G199" i="17"/>
  <c r="G215" i="13"/>
  <c r="G215" i="17"/>
  <c r="G240" i="13"/>
  <c r="G240" i="17"/>
  <c r="G221" i="13"/>
  <c r="G221" i="17"/>
  <c r="G237" i="13"/>
  <c r="G237" i="17"/>
  <c r="G253" i="13"/>
  <c r="G253" i="17"/>
  <c r="G230" i="13"/>
  <c r="G230" i="17"/>
  <c r="G246" i="13"/>
  <c r="G246" i="17"/>
  <c r="D31" i="13"/>
  <c r="D1091" i="13" s="1"/>
  <c r="D31" i="17"/>
  <c r="D1091" i="17" s="1"/>
  <c r="D39" i="13"/>
  <c r="D39" i="17"/>
  <c r="D35" i="13"/>
  <c r="D35" i="17"/>
  <c r="D84" i="13"/>
  <c r="D84" i="17"/>
  <c r="D30" i="13"/>
  <c r="D1090" i="13" s="1"/>
  <c r="D30" i="17"/>
  <c r="D1090" i="17" s="1"/>
  <c r="D26" i="13"/>
  <c r="D26" i="17"/>
  <c r="D50" i="13"/>
  <c r="D50" i="17"/>
  <c r="D89" i="13"/>
  <c r="D89" i="17"/>
  <c r="D137" i="13"/>
  <c r="D137" i="17"/>
  <c r="D17" i="13"/>
  <c r="D17" i="17"/>
  <c r="D33" i="13"/>
  <c r="D33" i="17"/>
  <c r="D49" i="13"/>
  <c r="D49" i="17"/>
  <c r="D65" i="13"/>
  <c r="D65" i="17"/>
  <c r="D96" i="13"/>
  <c r="D96" i="17"/>
  <c r="D142" i="13"/>
  <c r="D142" i="17"/>
  <c r="D206" i="13"/>
  <c r="D206" i="17"/>
  <c r="D92" i="13"/>
  <c r="D92" i="17"/>
  <c r="D18" i="13"/>
  <c r="D18" i="17"/>
  <c r="D62" i="13"/>
  <c r="D62" i="17"/>
  <c r="D12" i="13"/>
  <c r="D12" i="17"/>
  <c r="D28" i="13"/>
  <c r="D28" i="17"/>
  <c r="D44" i="13"/>
  <c r="D44" i="17"/>
  <c r="D60" i="13"/>
  <c r="D60" i="17"/>
  <c r="D85" i="13"/>
  <c r="D85" i="17"/>
  <c r="D117" i="13"/>
  <c r="D117" i="17"/>
  <c r="D177" i="13"/>
  <c r="D177" i="17"/>
  <c r="D75" i="13"/>
  <c r="D75" i="17"/>
  <c r="D91" i="13"/>
  <c r="D91" i="17"/>
  <c r="D107" i="13"/>
  <c r="D107" i="17"/>
  <c r="D133" i="13"/>
  <c r="D1193" i="13" s="1"/>
  <c r="D133" i="17"/>
  <c r="D1193" i="17" s="1"/>
  <c r="D165" i="13"/>
  <c r="D165" i="17"/>
  <c r="D195" i="13"/>
  <c r="D195" i="17"/>
  <c r="D70" i="13"/>
  <c r="D70" i="17"/>
  <c r="D86" i="13"/>
  <c r="D86" i="17"/>
  <c r="D102" i="13"/>
  <c r="D102" i="17"/>
  <c r="D118" i="13"/>
  <c r="D118" i="17"/>
  <c r="D146" i="13"/>
  <c r="D146" i="17"/>
  <c r="D178" i="13"/>
  <c r="D178" i="17"/>
  <c r="D217" i="13"/>
  <c r="D217" i="17"/>
  <c r="D128" i="13"/>
  <c r="D128" i="17"/>
  <c r="D144" i="13"/>
  <c r="D144" i="17"/>
  <c r="D160" i="13"/>
  <c r="D1220" i="13" s="1"/>
  <c r="D160" i="17"/>
  <c r="D1220" i="17" s="1"/>
  <c r="D176" i="13"/>
  <c r="D176" i="17"/>
  <c r="D192" i="13"/>
  <c r="D192" i="17"/>
  <c r="D225" i="13"/>
  <c r="D225" i="17"/>
  <c r="D127" i="13"/>
  <c r="D127" i="17"/>
  <c r="D143" i="13"/>
  <c r="D143" i="17"/>
  <c r="D159" i="13"/>
  <c r="D159" i="17"/>
  <c r="D175" i="13"/>
  <c r="D175" i="17"/>
  <c r="D191" i="13"/>
  <c r="D191" i="17"/>
  <c r="D228" i="13"/>
  <c r="D228" i="17"/>
  <c r="D201" i="13"/>
  <c r="D201" i="17"/>
  <c r="D216" i="13"/>
  <c r="D216" i="17"/>
  <c r="D248" i="13"/>
  <c r="D248" i="17"/>
  <c r="D204" i="13"/>
  <c r="D204" i="17"/>
  <c r="D229" i="13"/>
  <c r="D229" i="17"/>
  <c r="D218" i="13"/>
  <c r="D218" i="17"/>
  <c r="D234" i="13"/>
  <c r="D234" i="17"/>
  <c r="D250" i="13"/>
  <c r="D250" i="17"/>
  <c r="D227" i="13"/>
  <c r="D227" i="17"/>
  <c r="D243" i="13"/>
  <c r="D243" i="17"/>
  <c r="G16" i="15"/>
  <c r="F16" i="15"/>
  <c r="F17" i="13"/>
  <c r="F17" i="17"/>
  <c r="F86" i="13"/>
  <c r="F86" i="17"/>
  <c r="F63" i="13"/>
  <c r="F63" i="17"/>
  <c r="F36" i="13"/>
  <c r="F36" i="17"/>
  <c r="F22" i="13"/>
  <c r="F1082" i="13" s="1"/>
  <c r="F22" i="17"/>
  <c r="F1082" i="17" s="1"/>
  <c r="F95" i="13"/>
  <c r="F1155" i="13" s="1"/>
  <c r="F95" i="17"/>
  <c r="F1155" i="17" s="1"/>
  <c r="F147" i="13"/>
  <c r="F147" i="17"/>
  <c r="F119" i="13"/>
  <c r="F119" i="17"/>
  <c r="F151" i="13"/>
  <c r="F151" i="17"/>
  <c r="F183" i="13"/>
  <c r="F1243" i="13" s="1"/>
  <c r="F183" i="17"/>
  <c r="F1243" i="17" s="1"/>
  <c r="F238" i="13"/>
  <c r="F238" i="17"/>
  <c r="F84" i="13"/>
  <c r="F84" i="17"/>
  <c r="F100" i="13"/>
  <c r="F1160" i="13" s="1"/>
  <c r="F100" i="17"/>
  <c r="F1160" i="17" s="1"/>
  <c r="F116" i="13"/>
  <c r="F116" i="17"/>
  <c r="F148" i="13"/>
  <c r="F148" i="17"/>
  <c r="F180" i="13"/>
  <c r="F180" i="17"/>
  <c r="F122" i="13"/>
  <c r="F122" i="17"/>
  <c r="F138" i="13"/>
  <c r="F138" i="17"/>
  <c r="F154" i="13"/>
  <c r="F154" i="17"/>
  <c r="F170" i="13"/>
  <c r="F170" i="17"/>
  <c r="F186" i="13"/>
  <c r="F186" i="17"/>
  <c r="F212" i="13"/>
  <c r="F212" i="17"/>
  <c r="F125" i="13"/>
  <c r="F125" i="17"/>
  <c r="F141" i="13"/>
  <c r="F141" i="17"/>
  <c r="F157" i="13"/>
  <c r="F1217" i="13" s="1"/>
  <c r="F157" i="17"/>
  <c r="F1217" i="17" s="1"/>
  <c r="F173" i="13"/>
  <c r="F173" i="17"/>
  <c r="F189" i="13"/>
  <c r="F189" i="17"/>
  <c r="F230" i="13"/>
  <c r="F230" i="17"/>
  <c r="F203" i="13"/>
  <c r="F203" i="17"/>
  <c r="F218" i="13"/>
  <c r="F218" i="17"/>
  <c r="F250" i="13"/>
  <c r="F250" i="17"/>
  <c r="F206" i="13"/>
  <c r="F206" i="17"/>
  <c r="F231" i="13"/>
  <c r="F231" i="17"/>
  <c r="F216" i="13"/>
  <c r="F216" i="17"/>
  <c r="F232" i="13"/>
  <c r="F232" i="17"/>
  <c r="F248" i="13"/>
  <c r="F248" i="17"/>
  <c r="F221" i="13"/>
  <c r="F221" i="17"/>
  <c r="F237" i="13"/>
  <c r="F237" i="17"/>
  <c r="F253" i="13"/>
  <c r="F253" i="17"/>
  <c r="I56" i="13"/>
  <c r="I56" i="17"/>
  <c r="I52" i="13"/>
  <c r="I52" i="17"/>
  <c r="I48" i="13"/>
  <c r="I48" i="17"/>
  <c r="I179" i="13"/>
  <c r="I179" i="17"/>
  <c r="I86" i="13"/>
  <c r="I86" i="17"/>
  <c r="I113" i="13"/>
  <c r="I113" i="17"/>
  <c r="I35" i="13"/>
  <c r="I35" i="17"/>
  <c r="I63" i="13"/>
  <c r="I63" i="17"/>
  <c r="I102" i="13"/>
  <c r="I102" i="17"/>
  <c r="I249" i="13"/>
  <c r="I249" i="17"/>
  <c r="I26" i="13"/>
  <c r="I26" i="17"/>
  <c r="I42" i="13"/>
  <c r="I42" i="17"/>
  <c r="I58" i="13"/>
  <c r="I58" i="17"/>
  <c r="I85" i="13"/>
  <c r="I85" i="17"/>
  <c r="I117" i="13"/>
  <c r="I117" i="17"/>
  <c r="I171" i="13"/>
  <c r="I1231" i="13" s="1"/>
  <c r="I171" i="17"/>
  <c r="I1231" i="17" s="1"/>
  <c r="I81" i="13"/>
  <c r="I81" i="17"/>
  <c r="I39" i="13"/>
  <c r="I39" i="17"/>
  <c r="I94" i="13"/>
  <c r="I94" i="17"/>
  <c r="I200" i="13"/>
  <c r="I200" i="17"/>
  <c r="I25" i="13"/>
  <c r="I25" i="17"/>
  <c r="I41" i="13"/>
  <c r="I41" i="17"/>
  <c r="I57" i="13"/>
  <c r="I57" i="17"/>
  <c r="I82" i="13"/>
  <c r="I82" i="17"/>
  <c r="I114" i="13"/>
  <c r="I114" i="17"/>
  <c r="I174" i="13"/>
  <c r="I174" i="17"/>
  <c r="I76" i="13"/>
  <c r="I76" i="17"/>
  <c r="I92" i="13"/>
  <c r="I92" i="17"/>
  <c r="I108" i="13"/>
  <c r="I108" i="17"/>
  <c r="I130" i="13"/>
  <c r="I130" i="17"/>
  <c r="I162" i="13"/>
  <c r="I162" i="17"/>
  <c r="I192" i="13"/>
  <c r="I192" i="17"/>
  <c r="I75" i="13"/>
  <c r="I75" i="17"/>
  <c r="I91" i="13"/>
  <c r="I91" i="17"/>
  <c r="I107" i="13"/>
  <c r="I107" i="17"/>
  <c r="I127" i="13"/>
  <c r="I127" i="17"/>
  <c r="I159" i="13"/>
  <c r="I159" i="17"/>
  <c r="I191" i="13"/>
  <c r="I191" i="17"/>
  <c r="I121" i="13"/>
  <c r="I121" i="17"/>
  <c r="I137" i="13"/>
  <c r="I137" i="17"/>
  <c r="I153" i="13"/>
  <c r="I1213" i="13" s="1"/>
  <c r="I153" i="17"/>
  <c r="I1213" i="17" s="1"/>
  <c r="I169" i="13"/>
  <c r="I1229" i="13" s="1"/>
  <c r="I169" i="17"/>
  <c r="I1229" i="17" s="1"/>
  <c r="I185" i="13"/>
  <c r="I185" i="17"/>
  <c r="I222" i="13"/>
  <c r="I222" i="17"/>
  <c r="I124" i="13"/>
  <c r="I124" i="17"/>
  <c r="I140" i="13"/>
  <c r="I140" i="17"/>
  <c r="I156" i="13"/>
  <c r="I156" i="17"/>
  <c r="I172" i="13"/>
  <c r="I172" i="17"/>
  <c r="I188" i="13"/>
  <c r="I188" i="17"/>
  <c r="I225" i="13"/>
  <c r="I225" i="17"/>
  <c r="I202" i="13"/>
  <c r="I202" i="17"/>
  <c r="I221" i="13"/>
  <c r="I221" i="17"/>
  <c r="I253" i="13"/>
  <c r="I253" i="17"/>
  <c r="I205" i="13"/>
  <c r="I205" i="17"/>
  <c r="I226" i="13"/>
  <c r="I226" i="17"/>
  <c r="I215" i="13"/>
  <c r="I215" i="17"/>
  <c r="I231" i="13"/>
  <c r="I231" i="17"/>
  <c r="I247" i="13"/>
  <c r="I247" i="17"/>
  <c r="I220" i="13"/>
  <c r="I220" i="17"/>
  <c r="I236" i="13"/>
  <c r="I236" i="17"/>
  <c r="I252" i="13"/>
  <c r="I252" i="17"/>
  <c r="E20" i="13"/>
  <c r="E20" i="17"/>
  <c r="E48" i="13"/>
  <c r="E48" i="17"/>
  <c r="E44" i="13"/>
  <c r="E44" i="17"/>
  <c r="E143" i="13"/>
  <c r="E143" i="17"/>
  <c r="E175" i="13"/>
  <c r="E175" i="17"/>
  <c r="E39" i="13"/>
  <c r="E39" i="17"/>
  <c r="E98" i="13"/>
  <c r="E98" i="17"/>
  <c r="E178" i="13"/>
  <c r="E178" i="17"/>
  <c r="E22" i="13"/>
  <c r="E1082" i="13" s="1"/>
  <c r="E22" i="17"/>
  <c r="E1082" i="17" s="1"/>
  <c r="E38" i="13"/>
  <c r="E38" i="17"/>
  <c r="E54" i="13"/>
  <c r="E54" i="17"/>
  <c r="E69" i="13"/>
  <c r="E1129" i="13" s="1"/>
  <c r="E69" i="17"/>
  <c r="E1129" i="17" s="1"/>
  <c r="E97" i="13"/>
  <c r="E1157" i="13" s="1"/>
  <c r="E97" i="17"/>
  <c r="E1157" i="17" s="1"/>
  <c r="E135" i="13"/>
  <c r="E135" i="17"/>
  <c r="E215" i="13"/>
  <c r="E215" i="17"/>
  <c r="E77" i="13"/>
  <c r="E77" i="17"/>
  <c r="E199" i="13"/>
  <c r="E199" i="17"/>
  <c r="E35" i="13"/>
  <c r="E35" i="17"/>
  <c r="E63" i="13"/>
  <c r="E63" i="17"/>
  <c r="E114" i="13"/>
  <c r="E114" i="17"/>
  <c r="E21" i="13"/>
  <c r="E21" i="17"/>
  <c r="E37" i="13"/>
  <c r="E37" i="17"/>
  <c r="E53" i="13"/>
  <c r="E53" i="17"/>
  <c r="E70" i="13"/>
  <c r="E70" i="17"/>
  <c r="E102" i="13"/>
  <c r="E102" i="17"/>
  <c r="E138" i="13"/>
  <c r="E138" i="17"/>
  <c r="E212" i="13"/>
  <c r="E212" i="17"/>
  <c r="E80" i="13"/>
  <c r="E80" i="17"/>
  <c r="E96" i="13"/>
  <c r="E96" i="17"/>
  <c r="E112" i="13"/>
  <c r="E1172" i="13" s="1"/>
  <c r="E112" i="17"/>
  <c r="E1172" i="17" s="1"/>
  <c r="E142" i="13"/>
  <c r="E142" i="17"/>
  <c r="E174" i="13"/>
  <c r="E174" i="17"/>
  <c r="E229" i="13"/>
  <c r="E229" i="17"/>
  <c r="E83" i="13"/>
  <c r="E83" i="17"/>
  <c r="E99" i="13"/>
  <c r="E99" i="17"/>
  <c r="E115" i="13"/>
  <c r="E115" i="17"/>
  <c r="E147" i="13"/>
  <c r="E147" i="17"/>
  <c r="E179" i="13"/>
  <c r="E179" i="17"/>
  <c r="E121" i="13"/>
  <c r="E121" i="17"/>
  <c r="E137" i="13"/>
  <c r="E137" i="17"/>
  <c r="E153" i="13"/>
  <c r="E1213" i="13" s="1"/>
  <c r="E153" i="17"/>
  <c r="E1213" i="17" s="1"/>
  <c r="E169" i="13"/>
  <c r="E1229" i="13" s="1"/>
  <c r="E169" i="17"/>
  <c r="E1229" i="17" s="1"/>
  <c r="E185" i="13"/>
  <c r="E185" i="17"/>
  <c r="E211" i="13"/>
  <c r="E211" i="17"/>
  <c r="E120" i="13"/>
  <c r="E120" i="17"/>
  <c r="E136" i="13"/>
  <c r="E136" i="17"/>
  <c r="E152" i="13"/>
  <c r="E152" i="17"/>
  <c r="E168" i="13"/>
  <c r="E168" i="17"/>
  <c r="E184" i="13"/>
  <c r="E184" i="17"/>
  <c r="E208" i="13"/>
  <c r="E208" i="17"/>
  <c r="E194" i="13"/>
  <c r="E194" i="17"/>
  <c r="E210" i="13"/>
  <c r="E210" i="17"/>
  <c r="E233" i="13"/>
  <c r="E233" i="17"/>
  <c r="E197" i="13"/>
  <c r="E197" i="17"/>
  <c r="E213" i="13"/>
  <c r="E213" i="17"/>
  <c r="E246" i="13"/>
  <c r="E246" i="17"/>
  <c r="E227" i="13"/>
  <c r="E227" i="17"/>
  <c r="E243" i="13"/>
  <c r="E243" i="17"/>
  <c r="E216" i="13"/>
  <c r="E216" i="17"/>
  <c r="E232" i="13"/>
  <c r="E232" i="17"/>
  <c r="E248" i="13"/>
  <c r="E248" i="17"/>
  <c r="C38" i="13"/>
  <c r="C38" i="17"/>
  <c r="C30" i="13"/>
  <c r="C1090" i="13" s="1"/>
  <c r="C30" i="17"/>
  <c r="C1090" i="17" s="1"/>
  <c r="C26" i="13"/>
  <c r="C26" i="17"/>
  <c r="C115" i="13"/>
  <c r="C115" i="17"/>
  <c r="C75" i="13"/>
  <c r="C75" i="17"/>
  <c r="C13" i="13"/>
  <c r="C13" i="17"/>
  <c r="C37" i="13"/>
  <c r="C37" i="17"/>
  <c r="C53" i="13"/>
  <c r="C53" i="17"/>
  <c r="C12" i="13"/>
  <c r="C12" i="17"/>
  <c r="C28" i="13"/>
  <c r="C28" i="17"/>
  <c r="C44" i="13"/>
  <c r="C44" i="17"/>
  <c r="C60" i="13"/>
  <c r="C60" i="17"/>
  <c r="C71" i="13"/>
  <c r="C71" i="17"/>
  <c r="C103" i="13"/>
  <c r="C103" i="17"/>
  <c r="C165" i="13"/>
  <c r="C165" i="17"/>
  <c r="C62" i="13"/>
  <c r="C62" i="17"/>
  <c r="C157" i="13"/>
  <c r="C1217" i="13" s="1"/>
  <c r="C157" i="17"/>
  <c r="C1217" i="17" s="1"/>
  <c r="C57" i="13"/>
  <c r="C57" i="17"/>
  <c r="C88" i="13"/>
  <c r="C88" i="17"/>
  <c r="C144" i="13"/>
  <c r="C144" i="17"/>
  <c r="C15" i="13"/>
  <c r="C15" i="17"/>
  <c r="C31" i="13"/>
  <c r="C1091" i="13" s="1"/>
  <c r="C31" i="17"/>
  <c r="C1091" i="17" s="1"/>
  <c r="C47" i="13"/>
  <c r="C47" i="17"/>
  <c r="C63" i="13"/>
  <c r="C63" i="17"/>
  <c r="C92" i="13"/>
  <c r="C92" i="17"/>
  <c r="C120" i="13"/>
  <c r="C120" i="17"/>
  <c r="C184" i="13"/>
  <c r="C184" i="17"/>
  <c r="C78" i="13"/>
  <c r="C78" i="17"/>
  <c r="C94" i="13"/>
  <c r="C94" i="17"/>
  <c r="C110" i="13"/>
  <c r="C110" i="17"/>
  <c r="C132" i="13"/>
  <c r="C132" i="17"/>
  <c r="C164" i="13"/>
  <c r="C164" i="17"/>
  <c r="C202" i="13"/>
  <c r="C202" i="17"/>
  <c r="C77" i="13"/>
  <c r="C77" i="17"/>
  <c r="C93" i="13"/>
  <c r="C93" i="17"/>
  <c r="C109" i="13"/>
  <c r="C109" i="17"/>
  <c r="C129" i="13"/>
  <c r="C129" i="17"/>
  <c r="C161" i="13"/>
  <c r="C161" i="17"/>
  <c r="C205" i="13"/>
  <c r="C205" i="17"/>
  <c r="C127" i="13"/>
  <c r="C127" i="17"/>
  <c r="C143" i="13"/>
  <c r="C143" i="17"/>
  <c r="C159" i="13"/>
  <c r="C159" i="17"/>
  <c r="C175" i="13"/>
  <c r="C175" i="17"/>
  <c r="C191" i="13"/>
  <c r="C191" i="17"/>
  <c r="C216" i="13"/>
  <c r="C216" i="17"/>
  <c r="C126" i="13"/>
  <c r="C1186" i="13" s="1"/>
  <c r="C126" i="17"/>
  <c r="C1186" i="17" s="1"/>
  <c r="C142" i="13"/>
  <c r="C142" i="17"/>
  <c r="C158" i="13"/>
  <c r="C158" i="17"/>
  <c r="C174" i="13"/>
  <c r="C174" i="17"/>
  <c r="C190" i="13"/>
  <c r="C190" i="17"/>
  <c r="C219" i="13"/>
  <c r="C219" i="17"/>
  <c r="C200" i="13"/>
  <c r="C200" i="17"/>
  <c r="C223" i="13"/>
  <c r="C223" i="17"/>
  <c r="C255" i="13"/>
  <c r="C255" i="17"/>
  <c r="C207" i="13"/>
  <c r="C207" i="17"/>
  <c r="C228" i="13"/>
  <c r="C228" i="17"/>
  <c r="C217" i="13"/>
  <c r="C217" i="17"/>
  <c r="C233" i="13"/>
  <c r="C233" i="17"/>
  <c r="C249" i="13"/>
  <c r="C249" i="17"/>
  <c r="C226" i="13"/>
  <c r="C226" i="17"/>
  <c r="C242" i="13"/>
  <c r="C242" i="17"/>
  <c r="H19" i="13"/>
  <c r="H19" i="17"/>
  <c r="H27" i="13"/>
  <c r="H27" i="17"/>
  <c r="H23" i="13"/>
  <c r="H23" i="17"/>
  <c r="H69" i="13"/>
  <c r="H1129" i="13" s="1"/>
  <c r="H69" i="17"/>
  <c r="H1129" i="17" s="1"/>
  <c r="H194" i="13"/>
  <c r="H194" i="17"/>
  <c r="H72" i="13"/>
  <c r="H72" i="17"/>
  <c r="H18" i="13"/>
  <c r="H18" i="17"/>
  <c r="H62" i="13"/>
  <c r="H62" i="17"/>
  <c r="H125" i="13"/>
  <c r="H125" i="17"/>
  <c r="H13" i="13"/>
  <c r="H13" i="17"/>
  <c r="H29" i="13"/>
  <c r="H29" i="17"/>
  <c r="H45" i="13"/>
  <c r="H45" i="17"/>
  <c r="H61" i="13"/>
  <c r="H1121" i="13" s="1"/>
  <c r="H61" i="17"/>
  <c r="H1121" i="17" s="1"/>
  <c r="H92" i="13"/>
  <c r="H92" i="17"/>
  <c r="H130" i="13"/>
  <c r="H130" i="17"/>
  <c r="H210" i="13"/>
  <c r="H210" i="17"/>
  <c r="H122" i="13"/>
  <c r="H122" i="17"/>
  <c r="H22" i="13"/>
  <c r="H1082" i="13" s="1"/>
  <c r="H22" i="17"/>
  <c r="H1082" i="17" s="1"/>
  <c r="H54" i="13"/>
  <c r="H54" i="17"/>
  <c r="H109" i="13"/>
  <c r="H109" i="17"/>
  <c r="H16" i="13"/>
  <c r="H16" i="17"/>
  <c r="H32" i="13"/>
  <c r="H32" i="17"/>
  <c r="H48" i="13"/>
  <c r="H48" i="17"/>
  <c r="H64" i="13"/>
  <c r="H64" i="17"/>
  <c r="H89" i="13"/>
  <c r="H89" i="17"/>
  <c r="H133" i="13"/>
  <c r="H1193" i="13" s="1"/>
  <c r="H133" i="17"/>
  <c r="H1193" i="17" s="1"/>
  <c r="H207" i="13"/>
  <c r="H207" i="17"/>
  <c r="H83" i="13"/>
  <c r="H83" i="17"/>
  <c r="H99" i="13"/>
  <c r="H99" i="17"/>
  <c r="H115" i="13"/>
  <c r="H115" i="17"/>
  <c r="H145" i="13"/>
  <c r="H1205" i="13" s="1"/>
  <c r="H145" i="17"/>
  <c r="H1205" i="17" s="1"/>
  <c r="H177" i="13"/>
  <c r="H177" i="17"/>
  <c r="H224" i="13"/>
  <c r="H1284" i="13" s="1"/>
  <c r="H224" i="17"/>
  <c r="H1284" i="17" s="1"/>
  <c r="H78" i="13"/>
  <c r="H78" i="17"/>
  <c r="H94" i="13"/>
  <c r="H94" i="17"/>
  <c r="H110" i="13"/>
  <c r="H110" i="17"/>
  <c r="H134" i="13"/>
  <c r="H134" i="17"/>
  <c r="H166" i="13"/>
  <c r="H1226" i="13" s="1"/>
  <c r="H166" i="17"/>
  <c r="H1226" i="17" s="1"/>
  <c r="H202" i="13"/>
  <c r="H202" i="17"/>
  <c r="H124" i="13"/>
  <c r="H124" i="17"/>
  <c r="H140" i="13"/>
  <c r="H140" i="17"/>
  <c r="H156" i="13"/>
  <c r="H156" i="17"/>
  <c r="H172" i="13"/>
  <c r="H172" i="17"/>
  <c r="H188" i="13"/>
  <c r="H188" i="17"/>
  <c r="H229" i="13"/>
  <c r="H229" i="17"/>
  <c r="H127" i="13"/>
  <c r="H127" i="17"/>
  <c r="H143" i="13"/>
  <c r="H143" i="17"/>
  <c r="H159" i="13"/>
  <c r="H159" i="17"/>
  <c r="H175" i="13"/>
  <c r="H175" i="17"/>
  <c r="H191" i="13"/>
  <c r="H191" i="17"/>
  <c r="H216" i="13"/>
  <c r="H216" i="17"/>
  <c r="H197" i="13"/>
  <c r="H197" i="17"/>
  <c r="H213" i="13"/>
  <c r="H213" i="17"/>
  <c r="H244" i="13"/>
  <c r="H244" i="17"/>
  <c r="H200" i="13"/>
  <c r="H200" i="17"/>
  <c r="H217" i="13"/>
  <c r="H217" i="17"/>
  <c r="H249" i="13"/>
  <c r="H249" i="17"/>
  <c r="H230" i="13"/>
  <c r="H230" i="17"/>
  <c r="H246" i="13"/>
  <c r="H246" i="17"/>
  <c r="H223" i="13"/>
  <c r="H223" i="17"/>
  <c r="H239" i="13"/>
  <c r="H239" i="17"/>
  <c r="H255" i="13"/>
  <c r="H255" i="17"/>
  <c r="G54" i="13"/>
  <c r="G54" i="17"/>
  <c r="G22" i="13"/>
  <c r="G1082" i="13" s="1"/>
  <c r="G22" i="17"/>
  <c r="G1082" i="17" s="1"/>
  <c r="G66" i="13"/>
  <c r="G66" i="17"/>
  <c r="G111" i="13"/>
  <c r="G111" i="17"/>
  <c r="G21" i="13"/>
  <c r="G21" i="17"/>
  <c r="G145" i="13"/>
  <c r="G1205" i="13" s="1"/>
  <c r="G145" i="17"/>
  <c r="G1205" i="17" s="1"/>
  <c r="G57" i="13"/>
  <c r="G57" i="17"/>
  <c r="G100" i="13"/>
  <c r="G1160" i="13" s="1"/>
  <c r="G100" i="17"/>
  <c r="G1160" i="17" s="1"/>
  <c r="G214" i="13"/>
  <c r="G214" i="17"/>
  <c r="G20" i="13"/>
  <c r="G20" i="17"/>
  <c r="G36" i="13"/>
  <c r="G36" i="17"/>
  <c r="G52" i="13"/>
  <c r="G52" i="17"/>
  <c r="G68" i="13"/>
  <c r="G68" i="17"/>
  <c r="G99" i="13"/>
  <c r="G99" i="17"/>
  <c r="G137" i="13"/>
  <c r="G137" i="17"/>
  <c r="G201" i="13"/>
  <c r="G201" i="17"/>
  <c r="G25" i="13"/>
  <c r="G25" i="17"/>
  <c r="G45" i="13"/>
  <c r="G45" i="17"/>
  <c r="G132" i="13"/>
  <c r="G132" i="17"/>
  <c r="G19" i="13"/>
  <c r="G19" i="17"/>
  <c r="G35" i="13"/>
  <c r="G35" i="17"/>
  <c r="G51" i="13"/>
  <c r="G51" i="17"/>
  <c r="G67" i="13"/>
  <c r="G67" i="17"/>
  <c r="G96" i="13"/>
  <c r="G96" i="17"/>
  <c r="G140" i="13"/>
  <c r="G140" i="17"/>
  <c r="G198" i="13"/>
  <c r="G198" i="17"/>
  <c r="G82" i="13"/>
  <c r="G82" i="17"/>
  <c r="G98" i="13"/>
  <c r="G98" i="17"/>
  <c r="G114" i="13"/>
  <c r="G114" i="17"/>
  <c r="G136" i="13"/>
  <c r="G136" i="17"/>
  <c r="G168" i="13"/>
  <c r="G168" i="17"/>
  <c r="G247" i="13"/>
  <c r="G247" i="17"/>
  <c r="G81" i="13"/>
  <c r="G81" i="17"/>
  <c r="G97" i="13"/>
  <c r="G1157" i="13" s="1"/>
  <c r="G97" i="17"/>
  <c r="G1157" i="17" s="1"/>
  <c r="G113" i="13"/>
  <c r="G113" i="17"/>
  <c r="G141" i="13"/>
  <c r="G141" i="17"/>
  <c r="G173" i="13"/>
  <c r="G173" i="17"/>
  <c r="G209" i="13"/>
  <c r="G209" i="17"/>
  <c r="G127" i="13"/>
  <c r="G127" i="17"/>
  <c r="G143" i="13"/>
  <c r="G143" i="17"/>
  <c r="G159" i="13"/>
  <c r="G159" i="17"/>
  <c r="G175" i="13"/>
  <c r="G175" i="17"/>
  <c r="G191" i="13"/>
  <c r="G191" i="17"/>
  <c r="G220" i="13"/>
  <c r="G220" i="17"/>
  <c r="G126" i="13"/>
  <c r="G1186" i="13" s="1"/>
  <c r="G126" i="17"/>
  <c r="G1186" i="17" s="1"/>
  <c r="G142" i="13"/>
  <c r="G142" i="17"/>
  <c r="G158" i="13"/>
  <c r="G158" i="17"/>
  <c r="G174" i="13"/>
  <c r="G174" i="17"/>
  <c r="G190" i="13"/>
  <c r="G190" i="17"/>
  <c r="G223" i="13"/>
  <c r="G223" i="17"/>
  <c r="G196" i="13"/>
  <c r="G196" i="17"/>
  <c r="G212" i="13"/>
  <c r="G212" i="17"/>
  <c r="G243" i="13"/>
  <c r="G243" i="17"/>
  <c r="G203" i="13"/>
  <c r="G203" i="17"/>
  <c r="G216" i="13"/>
  <c r="G216" i="17"/>
  <c r="G248" i="13"/>
  <c r="G248" i="17"/>
  <c r="G225" i="13"/>
  <c r="G225" i="17"/>
  <c r="G241" i="13"/>
  <c r="G241" i="17"/>
  <c r="G218" i="13"/>
  <c r="G218" i="17"/>
  <c r="G234" i="13"/>
  <c r="G234" i="17"/>
  <c r="G250" i="13"/>
  <c r="G250" i="17"/>
  <c r="D47" i="13"/>
  <c r="D47" i="17"/>
  <c r="D55" i="13"/>
  <c r="D55" i="17"/>
  <c r="D51" i="13"/>
  <c r="D51" i="17"/>
  <c r="D100" i="13"/>
  <c r="D1160" i="13" s="1"/>
  <c r="D100" i="17"/>
  <c r="D1160" i="17" s="1"/>
  <c r="D108" i="13"/>
  <c r="D108" i="17"/>
  <c r="D38" i="13"/>
  <c r="D38" i="17"/>
  <c r="D69" i="13"/>
  <c r="D1129" i="13" s="1"/>
  <c r="D69" i="17"/>
  <c r="D1129" i="17" s="1"/>
  <c r="D105" i="13"/>
  <c r="D105" i="17"/>
  <c r="D153" i="13"/>
  <c r="D1213" i="13" s="1"/>
  <c r="D153" i="17"/>
  <c r="D1213" i="17" s="1"/>
  <c r="D21" i="13"/>
  <c r="D21" i="17"/>
  <c r="D37" i="13"/>
  <c r="D37" i="17"/>
  <c r="D53" i="13"/>
  <c r="D53" i="17"/>
  <c r="D72" i="13"/>
  <c r="D72" i="17"/>
  <c r="D104" i="13"/>
  <c r="D104" i="17"/>
  <c r="D158" i="13"/>
  <c r="D158" i="17"/>
  <c r="D233" i="13"/>
  <c r="D233" i="17"/>
  <c r="D116" i="13"/>
  <c r="D116" i="17"/>
  <c r="D34" i="13"/>
  <c r="D34" i="17"/>
  <c r="D66" i="13"/>
  <c r="D66" i="17"/>
  <c r="D16" i="13"/>
  <c r="D16" i="17"/>
  <c r="D32" i="13"/>
  <c r="D32" i="17"/>
  <c r="D48" i="13"/>
  <c r="D48" i="17"/>
  <c r="D64" i="13"/>
  <c r="D64" i="17"/>
  <c r="D93" i="13"/>
  <c r="D93" i="17"/>
  <c r="D129" i="13"/>
  <c r="D129" i="17"/>
  <c r="D203" i="13"/>
  <c r="D203" i="17"/>
  <c r="D79" i="13"/>
  <c r="D79" i="17"/>
  <c r="D95" i="13"/>
  <c r="D1155" i="13" s="1"/>
  <c r="D95" i="17"/>
  <c r="D1155" i="17" s="1"/>
  <c r="D111" i="13"/>
  <c r="D111" i="17"/>
  <c r="D141" i="13"/>
  <c r="D141" i="17"/>
  <c r="D173" i="13"/>
  <c r="D173" i="17"/>
  <c r="D211" i="13"/>
  <c r="D211" i="17"/>
  <c r="D74" i="13"/>
  <c r="D74" i="17"/>
  <c r="D90" i="13"/>
  <c r="D90" i="17"/>
  <c r="D106" i="13"/>
  <c r="D106" i="17"/>
  <c r="D122" i="13"/>
  <c r="D122" i="17"/>
  <c r="D154" i="13"/>
  <c r="D154" i="17"/>
  <c r="D186" i="13"/>
  <c r="D186" i="17"/>
  <c r="D249" i="13"/>
  <c r="D249" i="17"/>
  <c r="D132" i="13"/>
  <c r="D132" i="17"/>
  <c r="D148" i="13"/>
  <c r="D148" i="17"/>
  <c r="D164" i="13"/>
  <c r="D164" i="17"/>
  <c r="D180" i="13"/>
  <c r="D180" i="17"/>
  <c r="D194" i="13"/>
  <c r="D194" i="17"/>
  <c r="D241" i="13"/>
  <c r="D241" i="17"/>
  <c r="D131" i="13"/>
  <c r="D131" i="17"/>
  <c r="D147" i="13"/>
  <c r="D147" i="17"/>
  <c r="D163" i="13"/>
  <c r="D163" i="17"/>
  <c r="D179" i="13"/>
  <c r="D179" i="17"/>
  <c r="D199" i="13"/>
  <c r="D199" i="17"/>
  <c r="D244" i="13"/>
  <c r="D244" i="17"/>
  <c r="D205" i="13"/>
  <c r="D205" i="17"/>
  <c r="D224" i="13"/>
  <c r="D1284" i="13" s="1"/>
  <c r="D224" i="17"/>
  <c r="D1284" i="17" s="1"/>
  <c r="D256" i="13"/>
  <c r="D256" i="17"/>
  <c r="D208" i="13"/>
  <c r="D208" i="17"/>
  <c r="D237" i="13"/>
  <c r="D237" i="17"/>
  <c r="D222" i="13"/>
  <c r="D222" i="17"/>
  <c r="D238" i="13"/>
  <c r="D238" i="17"/>
  <c r="D254" i="13"/>
  <c r="D1314" i="13" s="1"/>
  <c r="D254" i="17"/>
  <c r="D1314" i="17" s="1"/>
  <c r="D231" i="13"/>
  <c r="D231" i="17"/>
  <c r="D247" i="13"/>
  <c r="D247" i="17"/>
  <c r="F29" i="13"/>
  <c r="F29" i="17"/>
  <c r="F168" i="13"/>
  <c r="F168" i="17"/>
  <c r="F47" i="13"/>
  <c r="F47" i="17"/>
  <c r="F192" i="13"/>
  <c r="F192" i="17"/>
  <c r="F68" i="13"/>
  <c r="F68" i="17"/>
  <c r="F38" i="13"/>
  <c r="F38" i="17"/>
  <c r="F73" i="13"/>
  <c r="F73" i="17"/>
  <c r="F37" i="13"/>
  <c r="F37" i="17"/>
  <c r="F91" i="13"/>
  <c r="F91" i="17"/>
  <c r="F51" i="13"/>
  <c r="F51" i="17"/>
  <c r="F251" i="13"/>
  <c r="F251" i="17"/>
  <c r="F75" i="13"/>
  <c r="F75" i="17"/>
  <c r="F26" i="13"/>
  <c r="F26" i="17"/>
  <c r="F163" i="13"/>
  <c r="F163" i="17"/>
  <c r="F109" i="13"/>
  <c r="F109" i="17"/>
  <c r="F191" i="13"/>
  <c r="F191" i="17"/>
  <c r="F124" i="13"/>
  <c r="F124" i="17"/>
  <c r="F142" i="13"/>
  <c r="F142" i="17"/>
  <c r="F190" i="13"/>
  <c r="F190" i="17"/>
  <c r="F145" i="13"/>
  <c r="F1205" i="13" s="1"/>
  <c r="F145" i="17"/>
  <c r="F1205" i="17" s="1"/>
  <c r="F207" i="13"/>
  <c r="F207" i="17"/>
  <c r="F210" i="13"/>
  <c r="F210" i="17"/>
  <c r="F220" i="13"/>
  <c r="F220" i="17"/>
  <c r="F252" i="13"/>
  <c r="F252" i="17"/>
  <c r="F225" i="13"/>
  <c r="F225" i="17"/>
  <c r="F241" i="13"/>
  <c r="F241" i="17"/>
  <c r="I24" i="13"/>
  <c r="I1084" i="13" s="1"/>
  <c r="I24" i="17"/>
  <c r="I1084" i="17" s="1"/>
  <c r="I64" i="13"/>
  <c r="I64" i="17"/>
  <c r="I15" i="13"/>
  <c r="I15" i="17"/>
  <c r="I60" i="13"/>
  <c r="I60" i="17"/>
  <c r="I131" i="13"/>
  <c r="I131" i="17"/>
  <c r="I43" i="13"/>
  <c r="I43" i="17"/>
  <c r="I67" i="13"/>
  <c r="I67" i="17"/>
  <c r="I110" i="13"/>
  <c r="I110" i="17"/>
  <c r="I14" i="13"/>
  <c r="I14" i="17"/>
  <c r="I30" i="13"/>
  <c r="I1090" i="13" s="1"/>
  <c r="I30" i="17"/>
  <c r="I1090" i="17" s="1"/>
  <c r="I46" i="13"/>
  <c r="I46" i="17"/>
  <c r="I62" i="13"/>
  <c r="I62" i="17"/>
  <c r="I93" i="13"/>
  <c r="I93" i="17"/>
  <c r="I123" i="13"/>
  <c r="I123" i="17"/>
  <c r="I187" i="13"/>
  <c r="I187" i="17"/>
  <c r="I163" i="13"/>
  <c r="I163" i="17"/>
  <c r="I47" i="13"/>
  <c r="I47" i="17"/>
  <c r="I118" i="13"/>
  <c r="I118" i="17"/>
  <c r="I13" i="13"/>
  <c r="I13" i="17"/>
  <c r="I29" i="13"/>
  <c r="I29" i="17"/>
  <c r="I45" i="13"/>
  <c r="I45" i="17"/>
  <c r="I61" i="13"/>
  <c r="I1121" i="13" s="1"/>
  <c r="I61" i="17"/>
  <c r="I1121" i="17" s="1"/>
  <c r="I90" i="13"/>
  <c r="I90" i="17"/>
  <c r="I126" i="13"/>
  <c r="I1186" i="13" s="1"/>
  <c r="I126" i="17"/>
  <c r="I1186" i="17" s="1"/>
  <c r="I190" i="13"/>
  <c r="I190" i="17"/>
  <c r="I80" i="13"/>
  <c r="I80" i="17"/>
  <c r="I96" i="13"/>
  <c r="I96" i="17"/>
  <c r="I112" i="13"/>
  <c r="I1172" i="13" s="1"/>
  <c r="I112" i="17"/>
  <c r="I1172" i="17" s="1"/>
  <c r="I138" i="13"/>
  <c r="I138" i="17"/>
  <c r="I170" i="13"/>
  <c r="I170" i="17"/>
  <c r="I208" i="13"/>
  <c r="I208" i="17"/>
  <c r="I79" i="13"/>
  <c r="I79" i="17"/>
  <c r="I95" i="13"/>
  <c r="I1155" i="13" s="1"/>
  <c r="I95" i="17"/>
  <c r="I1155" i="17" s="1"/>
  <c r="I111" i="13"/>
  <c r="I111" i="17"/>
  <c r="I135" i="13"/>
  <c r="I135" i="17"/>
  <c r="I167" i="13"/>
  <c r="I167" i="17"/>
  <c r="I195" i="13"/>
  <c r="I195" i="17"/>
  <c r="I125" i="13"/>
  <c r="I125" i="17"/>
  <c r="I141" i="13"/>
  <c r="I141" i="17"/>
  <c r="I157" i="13"/>
  <c r="I1217" i="13" s="1"/>
  <c r="I157" i="17"/>
  <c r="I1217" i="17" s="1"/>
  <c r="I173" i="13"/>
  <c r="I173" i="17"/>
  <c r="I189" i="13"/>
  <c r="I189" i="17"/>
  <c r="I238" i="13"/>
  <c r="I238" i="17"/>
  <c r="I128" i="13"/>
  <c r="I128" i="17"/>
  <c r="I144" i="13"/>
  <c r="I144" i="17"/>
  <c r="I160" i="13"/>
  <c r="I1220" i="13" s="1"/>
  <c r="I160" i="17"/>
  <c r="I1220" i="17" s="1"/>
  <c r="I176" i="13"/>
  <c r="I176" i="17"/>
  <c r="I196" i="13"/>
  <c r="I196" i="17"/>
  <c r="I241" i="13"/>
  <c r="I241" i="17"/>
  <c r="I206" i="13"/>
  <c r="I206" i="17"/>
  <c r="I229" i="13"/>
  <c r="I229" i="17"/>
  <c r="I193" i="13"/>
  <c r="I193" i="17"/>
  <c r="I209" i="13"/>
  <c r="I209" i="17"/>
  <c r="I234" i="13"/>
  <c r="I234" i="17"/>
  <c r="I219" i="13"/>
  <c r="I219" i="17"/>
  <c r="I235" i="13"/>
  <c r="I235" i="17"/>
  <c r="I251" i="13"/>
  <c r="I251" i="17"/>
  <c r="I224" i="13"/>
  <c r="I1284" i="13" s="1"/>
  <c r="I224" i="17"/>
  <c r="I1284" i="17" s="1"/>
  <c r="I240" i="13"/>
  <c r="I240" i="17"/>
  <c r="I256" i="13"/>
  <c r="I256" i="17"/>
  <c r="E52" i="13"/>
  <c r="E52" i="17"/>
  <c r="E36" i="13"/>
  <c r="E36" i="17"/>
  <c r="E68" i="13"/>
  <c r="E68" i="17"/>
  <c r="E159" i="13"/>
  <c r="E159" i="17"/>
  <c r="E191" i="13"/>
  <c r="E191" i="17"/>
  <c r="E47" i="13"/>
  <c r="E47" i="17"/>
  <c r="E106" i="13"/>
  <c r="E106" i="17"/>
  <c r="E196" i="13"/>
  <c r="E196" i="17"/>
  <c r="E26" i="13"/>
  <c r="E26" i="17"/>
  <c r="E42" i="13"/>
  <c r="E42" i="17"/>
  <c r="E58" i="13"/>
  <c r="E58" i="17"/>
  <c r="E73" i="13"/>
  <c r="E73" i="17"/>
  <c r="E105" i="13"/>
  <c r="E105" i="17"/>
  <c r="E151" i="13"/>
  <c r="E151" i="17"/>
  <c r="E242" i="13"/>
  <c r="E242" i="17"/>
  <c r="E85" i="13"/>
  <c r="E85" i="17"/>
  <c r="E19" i="13"/>
  <c r="E19" i="17"/>
  <c r="E43" i="13"/>
  <c r="E43" i="17"/>
  <c r="E67" i="13"/>
  <c r="E67" i="17"/>
  <c r="E162" i="13"/>
  <c r="E162" i="17"/>
  <c r="E25" i="13"/>
  <c r="E25" i="17"/>
  <c r="E41" i="13"/>
  <c r="E41" i="17"/>
  <c r="E57" i="13"/>
  <c r="E57" i="17"/>
  <c r="E78" i="13"/>
  <c r="E78" i="17"/>
  <c r="E110" i="13"/>
  <c r="E110" i="17"/>
  <c r="E154" i="13"/>
  <c r="E154" i="17"/>
  <c r="E245" i="13"/>
  <c r="E245" i="17"/>
  <c r="E84" i="13"/>
  <c r="E84" i="17"/>
  <c r="E100" i="13"/>
  <c r="E1160" i="13" s="1"/>
  <c r="E100" i="17"/>
  <c r="E1160" i="17" s="1"/>
  <c r="E116" i="13"/>
  <c r="E116" i="17"/>
  <c r="E150" i="13"/>
  <c r="E150" i="17"/>
  <c r="E182" i="13"/>
  <c r="E182" i="17"/>
  <c r="E71" i="13"/>
  <c r="E71" i="17"/>
  <c r="E87" i="13"/>
  <c r="E87" i="17"/>
  <c r="E103" i="13"/>
  <c r="E103" i="17"/>
  <c r="E123" i="13"/>
  <c r="E123" i="17"/>
  <c r="E155" i="13"/>
  <c r="E155" i="17"/>
  <c r="E187" i="13"/>
  <c r="E187" i="17"/>
  <c r="E125" i="13"/>
  <c r="E125" i="17"/>
  <c r="E141" i="13"/>
  <c r="E141" i="17"/>
  <c r="E157" i="13"/>
  <c r="E1217" i="13" s="1"/>
  <c r="E157" i="17"/>
  <c r="E1217" i="17" s="1"/>
  <c r="E173" i="13"/>
  <c r="E173" i="17"/>
  <c r="E189" i="13"/>
  <c r="E189" i="17"/>
  <c r="E218" i="13"/>
  <c r="E218" i="17"/>
  <c r="E124" i="13"/>
  <c r="E124" i="17"/>
  <c r="E140" i="13"/>
  <c r="E140" i="17"/>
  <c r="E156" i="13"/>
  <c r="E156" i="17"/>
  <c r="E172" i="13"/>
  <c r="E172" i="17"/>
  <c r="E188" i="13"/>
  <c r="E188" i="17"/>
  <c r="E221" i="13"/>
  <c r="E221" i="17"/>
  <c r="E198" i="13"/>
  <c r="E198" i="17"/>
  <c r="E214" i="13"/>
  <c r="E214" i="17"/>
  <c r="E241" i="13"/>
  <c r="E241" i="17"/>
  <c r="E201" i="13"/>
  <c r="E201" i="17"/>
  <c r="E222" i="13"/>
  <c r="E222" i="17"/>
  <c r="E254" i="13"/>
  <c r="E1314" i="13" s="1"/>
  <c r="E254" i="17"/>
  <c r="E1314" i="17" s="1"/>
  <c r="E231" i="13"/>
  <c r="E231" i="17"/>
  <c r="E247" i="13"/>
  <c r="E247" i="17"/>
  <c r="E220" i="13"/>
  <c r="E220" i="17"/>
  <c r="E236" i="13"/>
  <c r="E236" i="17"/>
  <c r="E252" i="13"/>
  <c r="E252" i="17"/>
  <c r="C18" i="13"/>
  <c r="C18" i="17"/>
  <c r="C46" i="13"/>
  <c r="C46" i="17"/>
  <c r="C42" i="13"/>
  <c r="C42" i="17"/>
  <c r="C173" i="13"/>
  <c r="C173" i="17"/>
  <c r="C83" i="13"/>
  <c r="C83" i="17"/>
  <c r="C17" i="13"/>
  <c r="C17" i="17"/>
  <c r="C41" i="13"/>
  <c r="C41" i="17"/>
  <c r="C65" i="13"/>
  <c r="C65" i="17"/>
  <c r="C16" i="13"/>
  <c r="C16" i="17"/>
  <c r="C32" i="13"/>
  <c r="C32" i="17"/>
  <c r="C48" i="13"/>
  <c r="C48" i="17"/>
  <c r="C64" i="13"/>
  <c r="C64" i="17"/>
  <c r="C79" i="13"/>
  <c r="C79" i="17"/>
  <c r="C111" i="13"/>
  <c r="C111" i="17"/>
  <c r="C181" i="13"/>
  <c r="C181" i="17"/>
  <c r="C99" i="13"/>
  <c r="C99" i="17"/>
  <c r="C189" i="13"/>
  <c r="C189" i="17"/>
  <c r="C61" i="13"/>
  <c r="C1121" i="13" s="1"/>
  <c r="C61" i="17"/>
  <c r="C1121" i="17" s="1"/>
  <c r="C104" i="13"/>
  <c r="C104" i="17"/>
  <c r="C176" i="13"/>
  <c r="C176" i="17"/>
  <c r="C19" i="13"/>
  <c r="C19" i="17"/>
  <c r="C35" i="13"/>
  <c r="C35" i="17"/>
  <c r="C51" i="13"/>
  <c r="C51" i="17"/>
  <c r="C67" i="13"/>
  <c r="C67" i="17"/>
  <c r="C100" i="13"/>
  <c r="C1160" i="13" s="1"/>
  <c r="C100" i="17"/>
  <c r="C1160" i="17" s="1"/>
  <c r="C136" i="13"/>
  <c r="C136" i="17"/>
  <c r="C194" i="13"/>
  <c r="C194" i="17"/>
  <c r="C82" i="13"/>
  <c r="C82" i="17"/>
  <c r="C98" i="13"/>
  <c r="C98" i="17"/>
  <c r="C114" i="13"/>
  <c r="C114" i="17"/>
  <c r="C140" i="13"/>
  <c r="C140" i="17"/>
  <c r="C172" i="13"/>
  <c r="C172" i="17"/>
  <c r="C243" i="13"/>
  <c r="C243" i="17"/>
  <c r="C81" i="13"/>
  <c r="C81" i="17"/>
  <c r="C97" i="13"/>
  <c r="C1157" i="13" s="1"/>
  <c r="C97" i="17"/>
  <c r="C1157" i="17" s="1"/>
  <c r="C113" i="13"/>
  <c r="C113" i="17"/>
  <c r="C137" i="13"/>
  <c r="C137" i="17"/>
  <c r="C169" i="13"/>
  <c r="C1229" i="13" s="1"/>
  <c r="C169" i="17"/>
  <c r="C1229" i="17" s="1"/>
  <c r="C240" i="13"/>
  <c r="C240" i="17"/>
  <c r="C131" i="13"/>
  <c r="C131" i="17"/>
  <c r="C147" i="13"/>
  <c r="C147" i="17"/>
  <c r="C163" i="13"/>
  <c r="C163" i="17"/>
  <c r="C179" i="13"/>
  <c r="C179" i="17"/>
  <c r="C193" i="13"/>
  <c r="C193" i="17"/>
  <c r="C232" i="13"/>
  <c r="C232" i="17"/>
  <c r="C130" i="13"/>
  <c r="C130" i="17"/>
  <c r="C146" i="13"/>
  <c r="C146" i="17"/>
  <c r="C162" i="13"/>
  <c r="C162" i="17"/>
  <c r="C178" i="13"/>
  <c r="C178" i="17"/>
  <c r="C198" i="13"/>
  <c r="C198" i="17"/>
  <c r="C235" i="13"/>
  <c r="C235" i="17"/>
  <c r="C204" i="13"/>
  <c r="C204" i="17"/>
  <c r="C231" i="13"/>
  <c r="C231" i="17"/>
  <c r="C195" i="13"/>
  <c r="C195" i="17"/>
  <c r="C211" i="13"/>
  <c r="C211" i="17"/>
  <c r="C236" i="13"/>
  <c r="C236" i="17"/>
  <c r="C221" i="13"/>
  <c r="C221" i="17"/>
  <c r="C237" i="13"/>
  <c r="C237" i="17"/>
  <c r="C253" i="13"/>
  <c r="C253" i="17"/>
  <c r="C230" i="13"/>
  <c r="C230" i="17"/>
  <c r="C246" i="13"/>
  <c r="C246" i="17"/>
  <c r="H35" i="13"/>
  <c r="H35" i="17"/>
  <c r="H43" i="13"/>
  <c r="H43" i="17"/>
  <c r="H39" i="13"/>
  <c r="H39" i="17"/>
  <c r="H80" i="13"/>
  <c r="H80" i="17"/>
  <c r="H26" i="13"/>
  <c r="H26" i="17"/>
  <c r="H104" i="13"/>
  <c r="H104" i="17"/>
  <c r="H30" i="13"/>
  <c r="H1090" i="13" s="1"/>
  <c r="H30" i="17"/>
  <c r="H1090" i="17" s="1"/>
  <c r="H66" i="13"/>
  <c r="H66" i="17"/>
  <c r="H141" i="13"/>
  <c r="H141" i="17"/>
  <c r="H17" i="13"/>
  <c r="H17" i="17"/>
  <c r="H33" i="13"/>
  <c r="H33" i="17"/>
  <c r="H49" i="13"/>
  <c r="H49" i="17"/>
  <c r="H65" i="13"/>
  <c r="H65" i="17"/>
  <c r="H100" i="13"/>
  <c r="H1160" i="13" s="1"/>
  <c r="H100" i="17"/>
  <c r="H1160" i="17" s="1"/>
  <c r="H146" i="13"/>
  <c r="H146" i="17"/>
  <c r="H63" i="13"/>
  <c r="H63" i="17"/>
  <c r="H170" i="13"/>
  <c r="H170" i="17"/>
  <c r="H38" i="13"/>
  <c r="H38" i="17"/>
  <c r="H77" i="13"/>
  <c r="H77" i="17"/>
  <c r="H157" i="13"/>
  <c r="H1217" i="13" s="1"/>
  <c r="H157" i="17"/>
  <c r="H1217" i="17" s="1"/>
  <c r="H20" i="13"/>
  <c r="H20" i="17"/>
  <c r="H36" i="13"/>
  <c r="H36" i="17"/>
  <c r="H52" i="13"/>
  <c r="H52" i="17"/>
  <c r="H68" i="13"/>
  <c r="H68" i="17"/>
  <c r="H97" i="13"/>
  <c r="H1157" i="13" s="1"/>
  <c r="H97" i="17"/>
  <c r="H1157" i="17" s="1"/>
  <c r="H149" i="13"/>
  <c r="H149" i="17"/>
  <c r="H71" i="13"/>
  <c r="H71" i="17"/>
  <c r="H87" i="13"/>
  <c r="H87" i="17"/>
  <c r="H103" i="13"/>
  <c r="H103" i="17"/>
  <c r="H121" i="13"/>
  <c r="H121" i="17"/>
  <c r="H153" i="13"/>
  <c r="H1213" i="13" s="1"/>
  <c r="H153" i="17"/>
  <c r="H1213" i="17" s="1"/>
  <c r="H185" i="13"/>
  <c r="H185" i="17"/>
  <c r="H256" i="13"/>
  <c r="H256" i="17"/>
  <c r="H82" i="13"/>
  <c r="H82" i="17"/>
  <c r="H98" i="13"/>
  <c r="H98" i="17"/>
  <c r="H114" i="13"/>
  <c r="H114" i="17"/>
  <c r="H142" i="13"/>
  <c r="H142" i="17"/>
  <c r="H174" i="13"/>
  <c r="H174" i="17"/>
  <c r="H221" i="13"/>
  <c r="H221" i="17"/>
  <c r="H128" i="13"/>
  <c r="H128" i="17"/>
  <c r="H144" i="13"/>
  <c r="H144" i="17"/>
  <c r="H160" i="13"/>
  <c r="H1220" i="13" s="1"/>
  <c r="H160" i="17"/>
  <c r="H1220" i="17" s="1"/>
  <c r="H176" i="13"/>
  <c r="H176" i="17"/>
  <c r="H198" i="13"/>
  <c r="H198" i="17"/>
  <c r="H245" i="13"/>
  <c r="H245" i="17"/>
  <c r="H131" i="13"/>
  <c r="H131" i="17"/>
  <c r="H147" i="13"/>
  <c r="H147" i="17"/>
  <c r="H163" i="13"/>
  <c r="H163" i="17"/>
  <c r="H179" i="13"/>
  <c r="H179" i="17"/>
  <c r="H195" i="13"/>
  <c r="H195" i="17"/>
  <c r="H232" i="13"/>
  <c r="H232" i="17"/>
  <c r="H201" i="13"/>
  <c r="H201" i="17"/>
  <c r="H220" i="13"/>
  <c r="H220" i="17"/>
  <c r="H252" i="13"/>
  <c r="H252" i="17"/>
  <c r="H204" i="13"/>
  <c r="H204" i="17"/>
  <c r="H225" i="13"/>
  <c r="H225" i="17"/>
  <c r="H218" i="13"/>
  <c r="H218" i="17"/>
  <c r="H234" i="13"/>
  <c r="H234" i="17"/>
  <c r="H250" i="13"/>
  <c r="H250" i="17"/>
  <c r="H227" i="13"/>
  <c r="H227" i="17"/>
  <c r="H243" i="13"/>
  <c r="H243" i="17"/>
  <c r="G26" i="13"/>
  <c r="G26" i="17"/>
  <c r="G18" i="13"/>
  <c r="G18" i="17"/>
  <c r="G14" i="13"/>
  <c r="G14" i="17"/>
  <c r="G71" i="13"/>
  <c r="G71" i="17"/>
  <c r="G228" i="13"/>
  <c r="G228" i="17"/>
  <c r="G58" i="13"/>
  <c r="G58" i="17"/>
  <c r="G161" i="13"/>
  <c r="G161" i="17"/>
  <c r="G61" i="13"/>
  <c r="G1121" i="13" s="1"/>
  <c r="G61" i="17"/>
  <c r="G1121" i="17" s="1"/>
  <c r="G108" i="13"/>
  <c r="G108" i="17"/>
  <c r="G231" i="13"/>
  <c r="G231" i="17"/>
  <c r="G24" i="13"/>
  <c r="G1084" i="13" s="1"/>
  <c r="G24" i="17"/>
  <c r="G1084" i="17" s="1"/>
  <c r="G40" i="13"/>
  <c r="G40" i="17"/>
  <c r="G56" i="13"/>
  <c r="G56" i="17"/>
  <c r="G75" i="13"/>
  <c r="G75" i="17"/>
  <c r="G107" i="13"/>
  <c r="G107" i="17"/>
  <c r="G153" i="13"/>
  <c r="G1213" i="13" s="1"/>
  <c r="G153" i="17"/>
  <c r="G1213" i="17" s="1"/>
  <c r="G95" i="13"/>
  <c r="G1155" i="13" s="1"/>
  <c r="G95" i="17"/>
  <c r="G1155" i="17" s="1"/>
  <c r="G29" i="13"/>
  <c r="G29" i="17"/>
  <c r="G49" i="13"/>
  <c r="G49" i="17"/>
  <c r="G148" i="13"/>
  <c r="G148" i="17"/>
  <c r="G23" i="13"/>
  <c r="G23" i="17"/>
  <c r="G39" i="13"/>
  <c r="G39" i="17"/>
  <c r="G55" i="13"/>
  <c r="G55" i="17"/>
  <c r="G72" i="13"/>
  <c r="G72" i="17"/>
  <c r="G104" i="13"/>
  <c r="G104" i="17"/>
  <c r="G156" i="13"/>
  <c r="G156" i="17"/>
  <c r="G70" i="13"/>
  <c r="G70" i="17"/>
  <c r="G86" i="13"/>
  <c r="G86" i="17"/>
  <c r="G102" i="13"/>
  <c r="G102" i="17"/>
  <c r="G118" i="13"/>
  <c r="G118" i="17"/>
  <c r="G144" i="13"/>
  <c r="G144" i="17"/>
  <c r="G176" i="13"/>
  <c r="G176" i="17"/>
  <c r="G69" i="13"/>
  <c r="G1129" i="13" s="1"/>
  <c r="G69" i="17"/>
  <c r="G1129" i="17" s="1"/>
  <c r="G85" i="13"/>
  <c r="G85" i="17"/>
  <c r="G101" i="13"/>
  <c r="G101" i="17"/>
  <c r="G117" i="13"/>
  <c r="G117" i="17"/>
  <c r="G149" i="13"/>
  <c r="G149" i="17"/>
  <c r="G181" i="13"/>
  <c r="G181" i="17"/>
  <c r="G244" i="13"/>
  <c r="G244" i="17"/>
  <c r="G131" i="13"/>
  <c r="G131" i="17"/>
  <c r="G147" i="13"/>
  <c r="G147" i="17"/>
  <c r="G163" i="13"/>
  <c r="G163" i="17"/>
  <c r="G179" i="13"/>
  <c r="G179" i="17"/>
  <c r="G197" i="13"/>
  <c r="G197" i="17"/>
  <c r="G236" i="13"/>
  <c r="G236" i="17"/>
  <c r="G130" i="13"/>
  <c r="G130" i="17"/>
  <c r="G146" i="13"/>
  <c r="G146" i="17"/>
  <c r="G162" i="13"/>
  <c r="G162" i="17"/>
  <c r="G178" i="13"/>
  <c r="G178" i="17"/>
  <c r="G194" i="13"/>
  <c r="G194" i="17"/>
  <c r="G239" i="13"/>
  <c r="G239" i="17"/>
  <c r="G200" i="13"/>
  <c r="G200" i="17"/>
  <c r="G219" i="13"/>
  <c r="G219" i="17"/>
  <c r="G251" i="13"/>
  <c r="G251" i="17"/>
  <c r="G207" i="13"/>
  <c r="G207" i="17"/>
  <c r="G224" i="13"/>
  <c r="G1284" i="13" s="1"/>
  <c r="G224" i="17"/>
  <c r="G1284" i="17" s="1"/>
  <c r="G256" i="13"/>
  <c r="G256" i="17"/>
  <c r="G229" i="13"/>
  <c r="G229" i="17"/>
  <c r="G245" i="13"/>
  <c r="G245" i="17"/>
  <c r="G222" i="13"/>
  <c r="G222" i="17"/>
  <c r="G238" i="13"/>
  <c r="G238" i="17"/>
  <c r="G254" i="13"/>
  <c r="G1314" i="13" s="1"/>
  <c r="G254" i="17"/>
  <c r="G1314" i="17" s="1"/>
  <c r="D43" i="13"/>
  <c r="D43" i="17"/>
  <c r="D27" i="13"/>
  <c r="D27" i="17"/>
  <c r="D63" i="13"/>
  <c r="D63" i="17"/>
  <c r="D134" i="13"/>
  <c r="D134" i="17"/>
  <c r="D14" i="13"/>
  <c r="D14" i="17"/>
  <c r="D42" i="13"/>
  <c r="D42" i="17"/>
  <c r="D73" i="13"/>
  <c r="D73" i="17"/>
  <c r="D113" i="13"/>
  <c r="D113" i="17"/>
  <c r="D169" i="13"/>
  <c r="D1229" i="13" s="1"/>
  <c r="D169" i="17"/>
  <c r="D1229" i="17" s="1"/>
  <c r="D25" i="13"/>
  <c r="D25" i="17"/>
  <c r="D41" i="13"/>
  <c r="D41" i="17"/>
  <c r="D57" i="13"/>
  <c r="D57" i="17"/>
  <c r="D80" i="13"/>
  <c r="D80" i="17"/>
  <c r="D112" i="13"/>
  <c r="D1172" i="13" s="1"/>
  <c r="D112" i="17"/>
  <c r="D1172" i="17" s="1"/>
  <c r="D174" i="13"/>
  <c r="D174" i="17"/>
  <c r="D59" i="13"/>
  <c r="D59" i="17"/>
  <c r="D150" i="13"/>
  <c r="D150" i="17"/>
  <c r="D54" i="13"/>
  <c r="D54" i="17"/>
  <c r="D97" i="13"/>
  <c r="D1157" i="13" s="1"/>
  <c r="D97" i="17"/>
  <c r="D1157" i="17" s="1"/>
  <c r="D20" i="13"/>
  <c r="D20" i="17"/>
  <c r="D36" i="13"/>
  <c r="D36" i="17"/>
  <c r="D52" i="13"/>
  <c r="D52" i="17"/>
  <c r="D68" i="13"/>
  <c r="D68" i="17"/>
  <c r="D101" i="13"/>
  <c r="D101" i="17"/>
  <c r="D145" i="13"/>
  <c r="D1205" i="13" s="1"/>
  <c r="D145" i="17"/>
  <c r="D1205" i="17" s="1"/>
  <c r="D236" i="13"/>
  <c r="D236" i="17"/>
  <c r="D83" i="13"/>
  <c r="D83" i="17"/>
  <c r="D99" i="13"/>
  <c r="D99" i="17"/>
  <c r="D115" i="13"/>
  <c r="D115" i="17"/>
  <c r="D149" i="13"/>
  <c r="D149" i="17"/>
  <c r="D181" i="13"/>
  <c r="D181" i="17"/>
  <c r="D220" i="13"/>
  <c r="D220" i="17"/>
  <c r="D78" i="13"/>
  <c r="D78" i="17"/>
  <c r="D94" i="13"/>
  <c r="D94" i="17"/>
  <c r="D110" i="13"/>
  <c r="D110" i="17"/>
  <c r="D130" i="13"/>
  <c r="D130" i="17"/>
  <c r="D162" i="13"/>
  <c r="D162" i="17"/>
  <c r="D198" i="13"/>
  <c r="D198" i="17"/>
  <c r="D120" i="13"/>
  <c r="D120" i="17"/>
  <c r="D136" i="13"/>
  <c r="D136" i="17"/>
  <c r="D152" i="13"/>
  <c r="D152" i="17"/>
  <c r="D168" i="13"/>
  <c r="D168" i="17"/>
  <c r="D184" i="13"/>
  <c r="D184" i="17"/>
  <c r="D202" i="13"/>
  <c r="D202" i="17"/>
  <c r="D119" i="13"/>
  <c r="D119" i="17"/>
  <c r="D135" i="13"/>
  <c r="D135" i="17"/>
  <c r="D151" i="13"/>
  <c r="D151" i="17"/>
  <c r="D167" i="13"/>
  <c r="D167" i="17"/>
  <c r="D183" i="13"/>
  <c r="D1243" i="13" s="1"/>
  <c r="D183" i="17"/>
  <c r="D1243" i="17" s="1"/>
  <c r="D207" i="13"/>
  <c r="D207" i="17"/>
  <c r="D193" i="13"/>
  <c r="D193" i="17"/>
  <c r="D209" i="13"/>
  <c r="D209" i="17"/>
  <c r="D232" i="13"/>
  <c r="D232" i="17"/>
  <c r="D196" i="13"/>
  <c r="D196" i="17"/>
  <c r="D212" i="13"/>
  <c r="D212" i="17"/>
  <c r="D245" i="13"/>
  <c r="D245" i="17"/>
  <c r="D226" i="13"/>
  <c r="D226" i="17"/>
  <c r="D242" i="13"/>
  <c r="D242" i="17"/>
  <c r="D219" i="13"/>
  <c r="D219" i="17"/>
  <c r="D235" i="13"/>
  <c r="D235" i="17"/>
  <c r="D251" i="13"/>
  <c r="D251" i="17"/>
  <c r="H16" i="15"/>
  <c r="C16" i="15"/>
  <c r="D16" i="15"/>
  <c r="D12" i="9"/>
  <c r="I12" i="9"/>
  <c r="G12" i="9"/>
  <c r="C12" i="9"/>
  <c r="E12" i="9"/>
  <c r="F12" i="9"/>
  <c r="H12" i="9"/>
  <c r="D22" i="10"/>
  <c r="D23" i="10" s="1"/>
  <c r="C22" i="10"/>
  <c r="C23" i="10" s="1"/>
  <c r="F22" i="10"/>
  <c r="F23" i="10" s="1"/>
  <c r="I22" i="10"/>
  <c r="I23" i="10" s="1"/>
  <c r="H22" i="10"/>
  <c r="H23" i="10" s="1"/>
  <c r="G22" i="10"/>
  <c r="G23" i="10" s="1"/>
  <c r="E22" i="10"/>
  <c r="E23" i="10" s="1"/>
  <c r="E29" i="20" l="1"/>
  <c r="C26" i="19"/>
  <c r="C47" i="20" s="1"/>
  <c r="F22" i="12"/>
  <c r="D29" i="20"/>
  <c r="D22" i="12"/>
  <c r="C22" i="12"/>
  <c r="H22" i="12"/>
  <c r="E22" i="12"/>
  <c r="G22" i="12"/>
  <c r="G29" i="20"/>
  <c r="I47" i="20"/>
  <c r="H29" i="20"/>
  <c r="H47" i="20"/>
  <c r="F29" i="20"/>
  <c r="F47" i="20"/>
  <c r="I22" i="12"/>
  <c r="C12" i="15"/>
  <c r="D12" i="15"/>
  <c r="H12" i="15"/>
  <c r="E12" i="15"/>
  <c r="G12" i="15"/>
  <c r="I12" i="15"/>
  <c r="F12" i="15"/>
  <c r="C29" i="20" l="1"/>
  <c r="I12" i="16"/>
  <c r="G12" i="16"/>
  <c r="F12" i="16"/>
  <c r="H12" i="16"/>
  <c r="C12" i="16"/>
  <c r="E12" i="16"/>
  <c r="D12" i="16"/>
  <c r="E151" i="2" l="1"/>
  <c r="E265" i="4"/>
  <c r="E265" i="13" s="1"/>
  <c r="H151" i="2"/>
  <c r="H265" i="4" s="1"/>
  <c r="H265" i="13" s="1"/>
  <c r="C162" i="2"/>
  <c r="C263" i="4" s="1"/>
  <c r="D162" i="2"/>
  <c r="D264" i="4" s="1"/>
  <c r="D264" i="13" s="1"/>
  <c r="I148" i="2"/>
  <c r="I16" i="3" s="1"/>
  <c r="I16" i="9" s="1"/>
  <c r="I151" i="2"/>
  <c r="I265" i="4" s="1"/>
  <c r="I265" i="13" s="1"/>
  <c r="E159" i="2"/>
  <c r="E15" i="3" s="1"/>
  <c r="E15" i="9" s="1"/>
  <c r="C159" i="2"/>
  <c r="C14" i="3" s="1"/>
  <c r="F162" i="2"/>
  <c r="F263" i="4" s="1"/>
  <c r="H162" i="2"/>
  <c r="H263" i="4" s="1"/>
  <c r="E148" i="2"/>
  <c r="E16" i="3" s="1"/>
  <c r="E16" i="9" s="1"/>
  <c r="F148" i="2"/>
  <c r="F16" i="3" s="1"/>
  <c r="F16" i="9" s="1"/>
  <c r="E17" i="3"/>
  <c r="E17" i="9" s="1"/>
  <c r="F151" i="2"/>
  <c r="F265" i="4" s="1"/>
  <c r="F265" i="13" s="1"/>
  <c r="C151" i="2"/>
  <c r="C266" i="4" s="1"/>
  <c r="C266" i="13" s="1"/>
  <c r="G159" i="2"/>
  <c r="G14" i="3" s="1"/>
  <c r="D159" i="2"/>
  <c r="D14" i="3" s="1"/>
  <c r="E266" i="4"/>
  <c r="E266" i="13" s="1"/>
  <c r="G162" i="2"/>
  <c r="G264" i="4" s="1"/>
  <c r="G264" i="13" s="1"/>
  <c r="C148" i="2"/>
  <c r="C17" i="3" s="1"/>
  <c r="C17" i="9" s="1"/>
  <c r="D148" i="2"/>
  <c r="D17" i="3" s="1"/>
  <c r="D17" i="9" s="1"/>
  <c r="F159" i="2"/>
  <c r="F14" i="3" s="1"/>
  <c r="C15" i="3"/>
  <c r="C15" i="9" s="1"/>
  <c r="I17" i="3"/>
  <c r="I17" i="9" s="1"/>
  <c r="G151" i="2"/>
  <c r="G266" i="4" s="1"/>
  <c r="G266" i="13" s="1"/>
  <c r="D151" i="2"/>
  <c r="D265" i="4" s="1"/>
  <c r="D265" i="13" s="1"/>
  <c r="I159" i="2"/>
  <c r="I15" i="3" s="1"/>
  <c r="I15" i="9" s="1"/>
  <c r="H159" i="2"/>
  <c r="H14" i="3" s="1"/>
  <c r="I162" i="2"/>
  <c r="I264" i="4" s="1"/>
  <c r="I264" i="13" s="1"/>
  <c r="E162" i="2"/>
  <c r="E264" i="4" s="1"/>
  <c r="E264" i="13" s="1"/>
  <c r="G148" i="2"/>
  <c r="G16" i="3" s="1"/>
  <c r="G16" i="9" s="1"/>
  <c r="H148" i="2"/>
  <c r="H16" i="3" s="1"/>
  <c r="H16" i="9" s="1"/>
  <c r="F264" i="4" l="1"/>
  <c r="F264" i="13" s="1"/>
  <c r="I266" i="4"/>
  <c r="I266" i="13" s="1"/>
  <c r="G265" i="4"/>
  <c r="G265" i="13" s="1"/>
  <c r="C264" i="4"/>
  <c r="D15" i="3"/>
  <c r="D15" i="9" s="1"/>
  <c r="C265" i="4"/>
  <c r="C265" i="13" s="1"/>
  <c r="H264" i="4"/>
  <c r="H264" i="13" s="1"/>
  <c r="E14" i="3"/>
  <c r="E31" i="3" s="1"/>
  <c r="E32" i="3" s="1"/>
  <c r="D263" i="4"/>
  <c r="I263" i="4"/>
  <c r="I263" i="13" s="1"/>
  <c r="I14" i="3"/>
  <c r="C16" i="3"/>
  <c r="C277" i="13" s="1" a="1"/>
  <c r="C277" i="13" s="1"/>
  <c r="G263" i="4"/>
  <c r="H17" i="3"/>
  <c r="H17" i="9" s="1"/>
  <c r="E263" i="4"/>
  <c r="F14" i="9"/>
  <c r="F263" i="13"/>
  <c r="I15" i="15"/>
  <c r="I15" i="16" s="1"/>
  <c r="D117" i="9"/>
  <c r="G14" i="9"/>
  <c r="C14" i="9"/>
  <c r="H14" i="9"/>
  <c r="I46" i="18"/>
  <c r="I49" i="18"/>
  <c r="I43" i="18"/>
  <c r="I55" i="18"/>
  <c r="I38" i="18"/>
  <c r="I54" i="18"/>
  <c r="I53" i="18"/>
  <c r="I51" i="18"/>
  <c r="I44" i="18"/>
  <c r="I40" i="18"/>
  <c r="I47" i="18"/>
  <c r="I42" i="18"/>
  <c r="I41" i="18"/>
  <c r="I48" i="18"/>
  <c r="I39" i="18"/>
  <c r="I52" i="18"/>
  <c r="I37" i="18"/>
  <c r="I45" i="18"/>
  <c r="I50" i="18"/>
  <c r="I54" i="9"/>
  <c r="I38" i="9"/>
  <c r="I41" i="9"/>
  <c r="I44" i="9"/>
  <c r="I47" i="9"/>
  <c r="I45" i="9"/>
  <c r="I271" i="4"/>
  <c r="I272" i="4" s="1"/>
  <c r="I50" i="9"/>
  <c r="I53" i="9"/>
  <c r="I37" i="9"/>
  <c r="I40" i="9"/>
  <c r="I43" i="9"/>
  <c r="I42" i="9"/>
  <c r="I51" i="9"/>
  <c r="I46" i="9"/>
  <c r="I49" i="9"/>
  <c r="I52" i="9"/>
  <c r="I55" i="9"/>
  <c r="I39" i="9"/>
  <c r="I48" i="9"/>
  <c r="H263" i="13"/>
  <c r="G15" i="15"/>
  <c r="G15" i="16" s="1"/>
  <c r="G263" i="13"/>
  <c r="G37" i="18"/>
  <c r="G52" i="18"/>
  <c r="G47" i="18"/>
  <c r="G55" i="18"/>
  <c r="G49" i="18"/>
  <c r="G41" i="18"/>
  <c r="G51" i="18"/>
  <c r="G44" i="18"/>
  <c r="G53" i="18"/>
  <c r="G38" i="18"/>
  <c r="G54" i="18"/>
  <c r="G40" i="18"/>
  <c r="G42" i="18"/>
  <c r="G48" i="18"/>
  <c r="G44" i="9"/>
  <c r="G50" i="9"/>
  <c r="G53" i="9"/>
  <c r="G37" i="9"/>
  <c r="G51" i="9"/>
  <c r="G41" i="9"/>
  <c r="G40" i="9"/>
  <c r="G46" i="9"/>
  <c r="G49" i="9"/>
  <c r="G48" i="9"/>
  <c r="G52" i="9"/>
  <c r="G55" i="9"/>
  <c r="G39" i="9"/>
  <c r="G45" i="9"/>
  <c r="G54" i="9"/>
  <c r="D14" i="9"/>
  <c r="C15" i="15"/>
  <c r="C15" i="16" s="1"/>
  <c r="E117" i="9"/>
  <c r="H266" i="4"/>
  <c r="C117" i="9"/>
  <c r="E15" i="15"/>
  <c r="E15" i="16" s="1"/>
  <c r="D266" i="4"/>
  <c r="D45" i="9" s="1"/>
  <c r="C263" i="13"/>
  <c r="E263" i="13"/>
  <c r="F15" i="3"/>
  <c r="G15" i="3"/>
  <c r="H15" i="3"/>
  <c r="D263" i="13"/>
  <c r="G17" i="3"/>
  <c r="G17" i="9" s="1"/>
  <c r="F17" i="3"/>
  <c r="F17" i="9" s="1"/>
  <c r="I14" i="9"/>
  <c r="I31" i="3"/>
  <c r="I32" i="3" s="1"/>
  <c r="H117" i="9"/>
  <c r="I117" i="9"/>
  <c r="D16" i="3"/>
  <c r="D413" i="13" s="1" a="1"/>
  <c r="D413" i="13" s="1"/>
  <c r="F266" i="4"/>
  <c r="G461" i="13" l="1" a="1"/>
  <c r="G461" i="13" s="1"/>
  <c r="G42" i="9"/>
  <c r="G38" i="9"/>
  <c r="G43" i="9"/>
  <c r="G271" i="4"/>
  <c r="G272" i="4" s="1"/>
  <c r="G47" i="9"/>
  <c r="G50" i="18"/>
  <c r="G46" i="18"/>
  <c r="G45" i="18"/>
  <c r="G43" i="18"/>
  <c r="G39" i="18"/>
  <c r="I280" i="17" a="1"/>
  <c r="I280" i="17" s="1"/>
  <c r="I283" i="17" a="1"/>
  <c r="I283" i="17" s="1"/>
  <c r="I288" i="17" a="1"/>
  <c r="I288" i="17" s="1"/>
  <c r="I291" i="17" a="1"/>
  <c r="I291" i="17" s="1"/>
  <c r="I297" i="17" a="1"/>
  <c r="I297" i="17" s="1"/>
  <c r="I300" i="17" a="1"/>
  <c r="I300" i="17" s="1"/>
  <c r="I303" i="17" a="1"/>
  <c r="I303" i="17" s="1"/>
  <c r="I306" i="17" a="1"/>
  <c r="I306" i="17" s="1"/>
  <c r="I313" i="17" a="1"/>
  <c r="I313" i="17" s="1"/>
  <c r="I316" i="17" a="1"/>
  <c r="I316" i="17" s="1"/>
  <c r="I319" i="17" a="1"/>
  <c r="I319" i="17" s="1"/>
  <c r="I322" i="17" a="1"/>
  <c r="I322" i="17" s="1"/>
  <c r="I329" i="17" a="1"/>
  <c r="I329" i="17" s="1"/>
  <c r="I332" i="17" a="1"/>
  <c r="I332" i="17" s="1"/>
  <c r="I335" i="17" a="1"/>
  <c r="I335" i="17" s="1"/>
  <c r="I338" i="17" a="1"/>
  <c r="I338" i="17" s="1"/>
  <c r="I345" i="17" a="1"/>
  <c r="I345" i="17" s="1"/>
  <c r="I348" i="17" a="1"/>
  <c r="I348" i="17" s="1"/>
  <c r="I351" i="17" a="1"/>
  <c r="I351" i="17" s="1"/>
  <c r="I354" i="17" a="1"/>
  <c r="I354" i="17" s="1"/>
  <c r="I361" i="17" a="1"/>
  <c r="I361" i="17" s="1"/>
  <c r="I364" i="17" a="1"/>
  <c r="I364" i="17" s="1"/>
  <c r="I367" i="17" a="1"/>
  <c r="I367" i="17" s="1"/>
  <c r="I370" i="17" a="1"/>
  <c r="I370" i="17" s="1"/>
  <c r="I377" i="17" a="1"/>
  <c r="I377" i="17" s="1"/>
  <c r="I380" i="17" a="1"/>
  <c r="I380" i="17" s="1"/>
  <c r="I383" i="17" a="1"/>
  <c r="I383" i="17" s="1"/>
  <c r="I386" i="17" a="1"/>
  <c r="I386" i="17" s="1"/>
  <c r="I393" i="17" a="1"/>
  <c r="I393" i="17" s="1"/>
  <c r="I396" i="17" a="1"/>
  <c r="I396" i="17" s="1"/>
  <c r="I399" i="17" a="1"/>
  <c r="I399" i="17" s="1"/>
  <c r="I402" i="17" a="1"/>
  <c r="I402" i="17" s="1"/>
  <c r="I409" i="17" a="1"/>
  <c r="I409" i="17" s="1"/>
  <c r="I412" i="17" a="1"/>
  <c r="I412" i="17" s="1"/>
  <c r="I415" i="17" a="1"/>
  <c r="I415" i="17" s="1"/>
  <c r="I418" i="17" a="1"/>
  <c r="I418" i="17" s="1"/>
  <c r="I425" i="17" a="1"/>
  <c r="I425" i="17" s="1"/>
  <c r="I428" i="17" a="1"/>
  <c r="I428" i="17" s="1"/>
  <c r="I431" i="17" a="1"/>
  <c r="I431" i="17" s="1"/>
  <c r="I434" i="17" a="1"/>
  <c r="I434" i="17" s="1"/>
  <c r="I441" i="17" a="1"/>
  <c r="I441" i="17" s="1"/>
  <c r="I444" i="17" a="1"/>
  <c r="I444" i="17" s="1"/>
  <c r="I447" i="17" a="1"/>
  <c r="I447" i="17" s="1"/>
  <c r="I451" i="17" a="1"/>
  <c r="I451" i="17" s="1"/>
  <c r="I455" i="17" a="1"/>
  <c r="I455" i="17" s="1"/>
  <c r="I459" i="17" a="1"/>
  <c r="I459" i="17" s="1"/>
  <c r="I463" i="17" a="1"/>
  <c r="I463" i="17" s="1"/>
  <c r="I467" i="17" a="1"/>
  <c r="I467" i="17" s="1"/>
  <c r="I471" i="17" a="1"/>
  <c r="I471" i="17" s="1"/>
  <c r="I475" i="17" a="1"/>
  <c r="I475" i="17" s="1"/>
  <c r="I479" i="17" a="1"/>
  <c r="I479" i="17" s="1"/>
  <c r="I483" i="17" a="1"/>
  <c r="I483" i="17" s="1"/>
  <c r="I487" i="17" a="1"/>
  <c r="I487" i="17" s="1"/>
  <c r="I491" i="17" a="1"/>
  <c r="I491" i="17" s="1"/>
  <c r="I495" i="17" a="1"/>
  <c r="I495" i="17" s="1"/>
  <c r="I499" i="17" a="1"/>
  <c r="I499" i="17" s="1"/>
  <c r="I503" i="17" a="1"/>
  <c r="I503" i="17" s="1"/>
  <c r="I507" i="17" a="1"/>
  <c r="I507" i="17" s="1"/>
  <c r="I511" i="17" a="1"/>
  <c r="I511" i="17" s="1"/>
  <c r="I515" i="17" a="1"/>
  <c r="I515" i="17" s="1"/>
  <c r="I519" i="17" a="1"/>
  <c r="I519" i="17" s="1"/>
  <c r="I523" i="17" a="1"/>
  <c r="I523" i="17" s="1"/>
  <c r="I527" i="17" a="1"/>
  <c r="I527" i="17" s="1"/>
  <c r="I531" i="17" a="1"/>
  <c r="I531" i="17" s="1"/>
  <c r="I535" i="17" a="1"/>
  <c r="I535" i="17" s="1"/>
  <c r="I278" i="17" a="1"/>
  <c r="I278" i="17" s="1"/>
  <c r="I281" i="17" a="1"/>
  <c r="I281" i="17" s="1"/>
  <c r="I286" i="17" a="1"/>
  <c r="I286" i="17" s="1"/>
  <c r="I289" i="17" a="1"/>
  <c r="I289" i="17" s="1"/>
  <c r="I294" i="17" a="1"/>
  <c r="I294" i="17" s="1"/>
  <c r="I301" i="17" a="1"/>
  <c r="I301" i="17" s="1"/>
  <c r="I304" i="17" a="1"/>
  <c r="I304" i="17" s="1"/>
  <c r="I307" i="17" a="1"/>
  <c r="I307" i="17" s="1"/>
  <c r="I310" i="17" a="1"/>
  <c r="I310" i="17" s="1"/>
  <c r="I317" i="17" a="1"/>
  <c r="I317" i="17" s="1"/>
  <c r="I320" i="17" a="1"/>
  <c r="I320" i="17" s="1"/>
  <c r="I323" i="17" a="1"/>
  <c r="I323" i="17" s="1"/>
  <c r="I326" i="17" a="1"/>
  <c r="I326" i="17" s="1"/>
  <c r="I333" i="17" a="1"/>
  <c r="I333" i="17" s="1"/>
  <c r="I336" i="17" a="1"/>
  <c r="I336" i="17" s="1"/>
  <c r="I339" i="17" a="1"/>
  <c r="I339" i="17" s="1"/>
  <c r="I342" i="17" a="1"/>
  <c r="I342" i="17" s="1"/>
  <c r="I349" i="17" a="1"/>
  <c r="I349" i="17" s="1"/>
  <c r="I352" i="17" a="1"/>
  <c r="I352" i="17" s="1"/>
  <c r="I355" i="17" a="1"/>
  <c r="I355" i="17" s="1"/>
  <c r="I358" i="17" a="1"/>
  <c r="I358" i="17" s="1"/>
  <c r="I365" i="17" a="1"/>
  <c r="I365" i="17" s="1"/>
  <c r="I368" i="17" a="1"/>
  <c r="I368" i="17" s="1"/>
  <c r="I371" i="17" a="1"/>
  <c r="I371" i="17" s="1"/>
  <c r="I374" i="17" a="1"/>
  <c r="I374" i="17" s="1"/>
  <c r="I381" i="17" a="1"/>
  <c r="I381" i="17" s="1"/>
  <c r="I384" i="17" a="1"/>
  <c r="I384" i="17" s="1"/>
  <c r="I387" i="17" a="1"/>
  <c r="I387" i="17" s="1"/>
  <c r="I390" i="17" a="1"/>
  <c r="I390" i="17" s="1"/>
  <c r="I397" i="17" a="1"/>
  <c r="I397" i="17" s="1"/>
  <c r="I400" i="17" a="1"/>
  <c r="I400" i="17" s="1"/>
  <c r="I403" i="17" a="1"/>
  <c r="I403" i="17" s="1"/>
  <c r="I406" i="17" a="1"/>
  <c r="I406" i="17" s="1"/>
  <c r="I413" i="17" a="1"/>
  <c r="I413" i="17" s="1"/>
  <c r="I416" i="17" a="1"/>
  <c r="I416" i="17" s="1"/>
  <c r="I419" i="17" a="1"/>
  <c r="I419" i="17" s="1"/>
  <c r="I422" i="17" a="1"/>
  <c r="I422" i="17" s="1"/>
  <c r="I429" i="17" a="1"/>
  <c r="I429" i="17" s="1"/>
  <c r="I432" i="17" a="1"/>
  <c r="I432" i="17" s="1"/>
  <c r="I435" i="17" a="1"/>
  <c r="I435" i="17" s="1"/>
  <c r="I438" i="17" a="1"/>
  <c r="I438" i="17" s="1"/>
  <c r="I445" i="17" a="1"/>
  <c r="I445" i="17" s="1"/>
  <c r="I448" i="17" a="1"/>
  <c r="I448" i="17" s="1"/>
  <c r="I452" i="17" a="1"/>
  <c r="I452" i="17" s="1"/>
  <c r="I456" i="17" a="1"/>
  <c r="I456" i="17" s="1"/>
  <c r="I460" i="17" a="1"/>
  <c r="I460" i="17" s="1"/>
  <c r="I464" i="17" a="1"/>
  <c r="I464" i="17" s="1"/>
  <c r="I468" i="17" a="1"/>
  <c r="I468" i="17" s="1"/>
  <c r="I472" i="17" a="1"/>
  <c r="I472" i="17" s="1"/>
  <c r="I476" i="17" a="1"/>
  <c r="I476" i="17" s="1"/>
  <c r="I480" i="17" a="1"/>
  <c r="I480" i="17" s="1"/>
  <c r="I484" i="17" a="1"/>
  <c r="I484" i="17" s="1"/>
  <c r="I488" i="17" a="1"/>
  <c r="I488" i="17" s="1"/>
  <c r="I492" i="17" a="1"/>
  <c r="I492" i="17" s="1"/>
  <c r="I496" i="17" a="1"/>
  <c r="I496" i="17" s="1"/>
  <c r="I500" i="17" a="1"/>
  <c r="I500" i="17" s="1"/>
  <c r="I504" i="17" a="1"/>
  <c r="I504" i="17" s="1"/>
  <c r="I508" i="17" a="1"/>
  <c r="I508" i="17" s="1"/>
  <c r="I512" i="17" a="1"/>
  <c r="I512" i="17" s="1"/>
  <c r="I516" i="17" a="1"/>
  <c r="I516" i="17" s="1"/>
  <c r="I520" i="17" a="1"/>
  <c r="I520" i="17" s="1"/>
  <c r="I524" i="17" a="1"/>
  <c r="I524" i="17" s="1"/>
  <c r="I528" i="17" a="1"/>
  <c r="I528" i="17" s="1"/>
  <c r="I532" i="17" a="1"/>
  <c r="I532" i="17" s="1"/>
  <c r="I277" i="17" a="1"/>
  <c r="I277" i="17" s="1"/>
  <c r="I279" i="17" a="1"/>
  <c r="I279" i="17" s="1"/>
  <c r="I284" i="17" a="1"/>
  <c r="I284" i="17" s="1"/>
  <c r="I287" i="17" a="1"/>
  <c r="I287" i="17" s="1"/>
  <c r="I292" i="17" a="1"/>
  <c r="I292" i="17" s="1"/>
  <c r="I295" i="17" a="1"/>
  <c r="I295" i="17" s="1"/>
  <c r="I298" i="17" a="1"/>
  <c r="I298" i="17" s="1"/>
  <c r="I305" i="17" a="1"/>
  <c r="I305" i="17" s="1"/>
  <c r="I308" i="17" a="1"/>
  <c r="I308" i="17" s="1"/>
  <c r="I311" i="17" a="1"/>
  <c r="I311" i="17" s="1"/>
  <c r="I314" i="17" a="1"/>
  <c r="I314" i="17" s="1"/>
  <c r="I321" i="17" a="1"/>
  <c r="I321" i="17" s="1"/>
  <c r="I324" i="17" a="1"/>
  <c r="I324" i="17" s="1"/>
  <c r="I327" i="17" a="1"/>
  <c r="I327" i="17" s="1"/>
  <c r="I330" i="17" a="1"/>
  <c r="I330" i="17" s="1"/>
  <c r="I337" i="17" a="1"/>
  <c r="I337" i="17" s="1"/>
  <c r="I340" i="17" a="1"/>
  <c r="I340" i="17" s="1"/>
  <c r="I343" i="17" a="1"/>
  <c r="I343" i="17" s="1"/>
  <c r="I346" i="17" a="1"/>
  <c r="I346" i="17" s="1"/>
  <c r="I353" i="17" a="1"/>
  <c r="I353" i="17" s="1"/>
  <c r="I356" i="17" a="1"/>
  <c r="I356" i="17" s="1"/>
  <c r="I359" i="17" a="1"/>
  <c r="I359" i="17" s="1"/>
  <c r="I362" i="17" a="1"/>
  <c r="I362" i="17" s="1"/>
  <c r="I369" i="17" a="1"/>
  <c r="I369" i="17" s="1"/>
  <c r="I372" i="17" a="1"/>
  <c r="I372" i="17" s="1"/>
  <c r="I375" i="17" a="1"/>
  <c r="I375" i="17" s="1"/>
  <c r="I378" i="17" a="1"/>
  <c r="I378" i="17" s="1"/>
  <c r="I385" i="17" a="1"/>
  <c r="I385" i="17" s="1"/>
  <c r="I388" i="17" a="1"/>
  <c r="I388" i="17" s="1"/>
  <c r="I391" i="17" a="1"/>
  <c r="I391" i="17" s="1"/>
  <c r="I394" i="17" a="1"/>
  <c r="I394" i="17" s="1"/>
  <c r="I401" i="17" a="1"/>
  <c r="I401" i="17" s="1"/>
  <c r="I404" i="17" a="1"/>
  <c r="I404" i="17" s="1"/>
  <c r="I407" i="17" a="1"/>
  <c r="I407" i="17" s="1"/>
  <c r="I410" i="17" a="1"/>
  <c r="I410" i="17" s="1"/>
  <c r="I417" i="17" a="1"/>
  <c r="I417" i="17" s="1"/>
  <c r="I420" i="17" a="1"/>
  <c r="I420" i="17" s="1"/>
  <c r="I423" i="17" a="1"/>
  <c r="I423" i="17" s="1"/>
  <c r="I426" i="17" a="1"/>
  <c r="I426" i="17" s="1"/>
  <c r="I433" i="17" a="1"/>
  <c r="I433" i="17" s="1"/>
  <c r="I436" i="17" a="1"/>
  <c r="I436" i="17" s="1"/>
  <c r="I439" i="17" a="1"/>
  <c r="I439" i="17" s="1"/>
  <c r="I442" i="17" a="1"/>
  <c r="I442" i="17" s="1"/>
  <c r="I449" i="17" a="1"/>
  <c r="I449" i="17" s="1"/>
  <c r="I453" i="17" a="1"/>
  <c r="I453" i="17" s="1"/>
  <c r="I457" i="17" a="1"/>
  <c r="I457" i="17" s="1"/>
  <c r="I461" i="17" a="1"/>
  <c r="I461" i="17" s="1"/>
  <c r="I465" i="17" a="1"/>
  <c r="I465" i="17" s="1"/>
  <c r="I469" i="17" a="1"/>
  <c r="I469" i="17" s="1"/>
  <c r="I473" i="17" a="1"/>
  <c r="I473" i="17" s="1"/>
  <c r="I477" i="17" a="1"/>
  <c r="I477" i="17" s="1"/>
  <c r="I481" i="17" a="1"/>
  <c r="I481" i="17" s="1"/>
  <c r="I485" i="17" a="1"/>
  <c r="I485" i="17" s="1"/>
  <c r="I489" i="17" a="1"/>
  <c r="I489" i="17" s="1"/>
  <c r="I493" i="17" a="1"/>
  <c r="I493" i="17" s="1"/>
  <c r="I497" i="17" a="1"/>
  <c r="I497" i="17" s="1"/>
  <c r="I501" i="17" a="1"/>
  <c r="I501" i="17" s="1"/>
  <c r="I505" i="17" a="1"/>
  <c r="I505" i="17" s="1"/>
  <c r="I509" i="17" a="1"/>
  <c r="I509" i="17" s="1"/>
  <c r="I513" i="17" a="1"/>
  <c r="I513" i="17" s="1"/>
  <c r="I517" i="17" a="1"/>
  <c r="I517" i="17" s="1"/>
  <c r="I521" i="17" a="1"/>
  <c r="I521" i="17" s="1"/>
  <c r="I525" i="17" a="1"/>
  <c r="I525" i="17" s="1"/>
  <c r="I529" i="17" a="1"/>
  <c r="I529" i="17" s="1"/>
  <c r="I533" i="17" a="1"/>
  <c r="I533" i="17" s="1"/>
  <c r="I299" i="17" a="1"/>
  <c r="I299" i="17" s="1"/>
  <c r="I312" i="17" a="1"/>
  <c r="I312" i="17" s="1"/>
  <c r="I325" i="17" a="1"/>
  <c r="I325" i="17" s="1"/>
  <c r="I350" i="17" a="1"/>
  <c r="I350" i="17" s="1"/>
  <c r="I363" i="17" a="1"/>
  <c r="I363" i="17" s="1"/>
  <c r="I376" i="17" a="1"/>
  <c r="I376" i="17" s="1"/>
  <c r="I389" i="17" a="1"/>
  <c r="I389" i="17" s="1"/>
  <c r="I414" i="17" a="1"/>
  <c r="I414" i="17" s="1"/>
  <c r="I427" i="17" a="1"/>
  <c r="I427" i="17" s="1"/>
  <c r="I440" i="17" a="1"/>
  <c r="I440" i="17" s="1"/>
  <c r="I454" i="17" a="1"/>
  <c r="I454" i="17" s="1"/>
  <c r="I470" i="17" a="1"/>
  <c r="I470" i="17" s="1"/>
  <c r="I486" i="17" a="1"/>
  <c r="I486" i="17" s="1"/>
  <c r="I502" i="17" a="1"/>
  <c r="I502" i="17" s="1"/>
  <c r="I518" i="17" a="1"/>
  <c r="I518" i="17" s="1"/>
  <c r="I534" i="17" a="1"/>
  <c r="I534" i="17" s="1"/>
  <c r="I290" i="17" a="1"/>
  <c r="I290" i="17" s="1"/>
  <c r="I302" i="17" a="1"/>
  <c r="I302" i="17" s="1"/>
  <c r="I315" i="17" a="1"/>
  <c r="I315" i="17" s="1"/>
  <c r="I328" i="17" a="1"/>
  <c r="I328" i="17" s="1"/>
  <c r="I341" i="17" a="1"/>
  <c r="I341" i="17" s="1"/>
  <c r="I366" i="17" a="1"/>
  <c r="I366" i="17" s="1"/>
  <c r="I379" i="17" a="1"/>
  <c r="I379" i="17" s="1"/>
  <c r="I392" i="17" a="1"/>
  <c r="I392" i="17" s="1"/>
  <c r="I405" i="17" a="1"/>
  <c r="I405" i="17" s="1"/>
  <c r="I430" i="17" a="1"/>
  <c r="I430" i="17" s="1"/>
  <c r="I443" i="17" a="1"/>
  <c r="I443" i="17" s="1"/>
  <c r="I458" i="17" a="1"/>
  <c r="I458" i="17" s="1"/>
  <c r="I474" i="17" a="1"/>
  <c r="I474" i="17" s="1"/>
  <c r="I490" i="17" a="1"/>
  <c r="I490" i="17" s="1"/>
  <c r="I506" i="17" a="1"/>
  <c r="I506" i="17" s="1"/>
  <c r="I522" i="17" a="1"/>
  <c r="I522" i="17" s="1"/>
  <c r="I282" i="17" a="1"/>
  <c r="I282" i="17" s="1"/>
  <c r="I293" i="17" a="1"/>
  <c r="I293" i="17" s="1"/>
  <c r="I318" i="17" a="1"/>
  <c r="I318" i="17" s="1"/>
  <c r="I331" i="17" a="1"/>
  <c r="I331" i="17" s="1"/>
  <c r="I344" i="17" a="1"/>
  <c r="I344" i="17" s="1"/>
  <c r="I357" i="17" a="1"/>
  <c r="I357" i="17" s="1"/>
  <c r="I382" i="17" a="1"/>
  <c r="I382" i="17" s="1"/>
  <c r="I395" i="17" a="1"/>
  <c r="I395" i="17" s="1"/>
  <c r="I408" i="17" a="1"/>
  <c r="I408" i="17" s="1"/>
  <c r="I421" i="17" a="1"/>
  <c r="I421" i="17" s="1"/>
  <c r="I446" i="17" a="1"/>
  <c r="I446" i="17" s="1"/>
  <c r="I462" i="17" a="1"/>
  <c r="I462" i="17" s="1"/>
  <c r="I478" i="17" a="1"/>
  <c r="I478" i="17" s="1"/>
  <c r="I494" i="17" a="1"/>
  <c r="I494" i="17" s="1"/>
  <c r="I510" i="17" a="1"/>
  <c r="I510" i="17" s="1"/>
  <c r="I526" i="17" a="1"/>
  <c r="I526" i="17" s="1"/>
  <c r="I373" i="17" a="1"/>
  <c r="I373" i="17" s="1"/>
  <c r="I424" i="17" a="1"/>
  <c r="I424" i="17" s="1"/>
  <c r="I482" i="17" a="1"/>
  <c r="I482" i="17" s="1"/>
  <c r="I285" i="17" a="1"/>
  <c r="I285" i="17" s="1"/>
  <c r="I334" i="17" a="1"/>
  <c r="I334" i="17" s="1"/>
  <c r="I437" i="17" a="1"/>
  <c r="I437" i="17" s="1"/>
  <c r="I498" i="17" a="1"/>
  <c r="I498" i="17" s="1"/>
  <c r="I296" i="17" a="1"/>
  <c r="I296" i="17" s="1"/>
  <c r="I347" i="17" a="1"/>
  <c r="I347" i="17" s="1"/>
  <c r="I398" i="17" a="1"/>
  <c r="I398" i="17" s="1"/>
  <c r="I450" i="17" a="1"/>
  <c r="I450" i="17" s="1"/>
  <c r="I514" i="17" a="1"/>
  <c r="I514" i="17" s="1"/>
  <c r="I466" i="17" a="1"/>
  <c r="I466" i="17" s="1"/>
  <c r="I309" i="17" a="1"/>
  <c r="I309" i="17" s="1"/>
  <c r="I530" i="17" a="1"/>
  <c r="I530" i="17" s="1"/>
  <c r="I360" i="17" a="1"/>
  <c r="I360" i="17" s="1"/>
  <c r="I283" i="13" a="1"/>
  <c r="I283" i="13" s="1"/>
  <c r="I286" i="13" a="1"/>
  <c r="I286" i="13" s="1"/>
  <c r="I290" i="13" a="1"/>
  <c r="I290" i="13" s="1"/>
  <c r="I297" i="13" a="1"/>
  <c r="I297" i="13" s="1"/>
  <c r="I301" i="13" a="1"/>
  <c r="I301" i="13" s="1"/>
  <c r="I304" i="13" a="1"/>
  <c r="I304" i="13" s="1"/>
  <c r="I308" i="13" a="1"/>
  <c r="I308" i="13" s="1"/>
  <c r="I311" i="13" a="1"/>
  <c r="I311" i="13" s="1"/>
  <c r="I315" i="13" a="1"/>
  <c r="I315" i="13" s="1"/>
  <c r="I318" i="13" a="1"/>
  <c r="I318" i="13" s="1"/>
  <c r="I322" i="13" a="1"/>
  <c r="I322" i="13" s="1"/>
  <c r="I329" i="13" a="1"/>
  <c r="I329" i="13" s="1"/>
  <c r="I333" i="13" a="1"/>
  <c r="I333" i="13" s="1"/>
  <c r="I336" i="13" a="1"/>
  <c r="I336" i="13" s="1"/>
  <c r="I340" i="13" a="1"/>
  <c r="I340" i="13" s="1"/>
  <c r="I343" i="13" a="1"/>
  <c r="I343" i="13" s="1"/>
  <c r="I347" i="13" a="1"/>
  <c r="I347" i="13" s="1"/>
  <c r="I350" i="13" a="1"/>
  <c r="I350" i="13" s="1"/>
  <c r="I354" i="13" a="1"/>
  <c r="I354" i="13" s="1"/>
  <c r="I361" i="13" a="1"/>
  <c r="I361" i="13" s="1"/>
  <c r="I365" i="13" a="1"/>
  <c r="I365" i="13" s="1"/>
  <c r="I368" i="13" a="1"/>
  <c r="I368" i="13" s="1"/>
  <c r="I372" i="13" a="1"/>
  <c r="I372" i="13" s="1"/>
  <c r="I375" i="13" a="1"/>
  <c r="I375" i="13" s="1"/>
  <c r="I379" i="13" a="1"/>
  <c r="I379" i="13" s="1"/>
  <c r="I382" i="13" a="1"/>
  <c r="I382" i="13" s="1"/>
  <c r="I386" i="13" a="1"/>
  <c r="I386" i="13" s="1"/>
  <c r="I393" i="13" a="1"/>
  <c r="I393" i="13" s="1"/>
  <c r="I397" i="13" a="1"/>
  <c r="I397" i="13" s="1"/>
  <c r="I400" i="13" a="1"/>
  <c r="I400" i="13" s="1"/>
  <c r="I404" i="13" a="1"/>
  <c r="I404" i="13" s="1"/>
  <c r="I407" i="13" a="1"/>
  <c r="I407" i="13" s="1"/>
  <c r="I411" i="13" a="1"/>
  <c r="I411" i="13" s="1"/>
  <c r="I414" i="13" a="1"/>
  <c r="I414" i="13" s="1"/>
  <c r="I418" i="13" a="1"/>
  <c r="I418" i="13" s="1"/>
  <c r="I425" i="13" a="1"/>
  <c r="I425" i="13" s="1"/>
  <c r="I429" i="13" a="1"/>
  <c r="I429" i="13" s="1"/>
  <c r="I432" i="13" a="1"/>
  <c r="I432" i="13" s="1"/>
  <c r="I436" i="13" a="1"/>
  <c r="I436" i="13" s="1"/>
  <c r="I439" i="13" a="1"/>
  <c r="I439" i="13" s="1"/>
  <c r="I443" i="13" a="1"/>
  <c r="I443" i="13" s="1"/>
  <c r="I446" i="13" a="1"/>
  <c r="I446" i="13" s="1"/>
  <c r="I450" i="13" a="1"/>
  <c r="I450" i="13" s="1"/>
  <c r="I454" i="13" a="1"/>
  <c r="I454" i="13" s="1"/>
  <c r="I458" i="13" a="1"/>
  <c r="I458" i="13" s="1"/>
  <c r="I462" i="13" a="1"/>
  <c r="I462" i="13" s="1"/>
  <c r="I466" i="13" a="1"/>
  <c r="I466" i="13" s="1"/>
  <c r="I470" i="13" a="1"/>
  <c r="I470" i="13" s="1"/>
  <c r="I474" i="13" a="1"/>
  <c r="I474" i="13" s="1"/>
  <c r="I478" i="13" a="1"/>
  <c r="I478" i="13" s="1"/>
  <c r="I482" i="13" a="1"/>
  <c r="I482" i="13" s="1"/>
  <c r="I486" i="13" a="1"/>
  <c r="I486" i="13" s="1"/>
  <c r="I490" i="13" a="1"/>
  <c r="I490" i="13" s="1"/>
  <c r="I494" i="13" a="1"/>
  <c r="I494" i="13" s="1"/>
  <c r="I498" i="13" a="1"/>
  <c r="I498" i="13" s="1"/>
  <c r="I502" i="13" a="1"/>
  <c r="I502" i="13" s="1"/>
  <c r="I506" i="13" a="1"/>
  <c r="I506" i="13" s="1"/>
  <c r="I510" i="13" a="1"/>
  <c r="I510" i="13" s="1"/>
  <c r="I514" i="13" a="1"/>
  <c r="I514" i="13" s="1"/>
  <c r="I518" i="13" a="1"/>
  <c r="I518" i="13" s="1"/>
  <c r="I522" i="13" a="1"/>
  <c r="I522" i="13" s="1"/>
  <c r="I526" i="13" a="1"/>
  <c r="I526" i="13" s="1"/>
  <c r="I530" i="13" a="1"/>
  <c r="I530" i="13" s="1"/>
  <c r="I534" i="13" a="1"/>
  <c r="I534" i="13" s="1"/>
  <c r="I411" i="17" a="1"/>
  <c r="I411" i="17" s="1"/>
  <c r="I280" i="13" a="1"/>
  <c r="I280" i="13" s="1"/>
  <c r="I284" i="13" a="1"/>
  <c r="I284" i="13" s="1"/>
  <c r="I287" i="13" a="1"/>
  <c r="I287" i="13" s="1"/>
  <c r="I291" i="13" a="1"/>
  <c r="I291" i="13" s="1"/>
  <c r="I294" i="13" a="1"/>
  <c r="I294" i="13" s="1"/>
  <c r="I298" i="13" a="1"/>
  <c r="I298" i="13" s="1"/>
  <c r="I305" i="13" a="1"/>
  <c r="I305" i="13" s="1"/>
  <c r="I309" i="13" a="1"/>
  <c r="I309" i="13" s="1"/>
  <c r="I312" i="13" a="1"/>
  <c r="I312" i="13" s="1"/>
  <c r="I316" i="13" a="1"/>
  <c r="I316" i="13" s="1"/>
  <c r="I319" i="13" a="1"/>
  <c r="I319" i="13" s="1"/>
  <c r="I323" i="13" a="1"/>
  <c r="I323" i="13" s="1"/>
  <c r="I326" i="13" a="1"/>
  <c r="I326" i="13" s="1"/>
  <c r="I330" i="13" a="1"/>
  <c r="I330" i="13" s="1"/>
  <c r="I337" i="13" a="1"/>
  <c r="I337" i="13" s="1"/>
  <c r="I341" i="13" a="1"/>
  <c r="I341" i="13" s="1"/>
  <c r="I344" i="13" a="1"/>
  <c r="I344" i="13" s="1"/>
  <c r="I348" i="13" a="1"/>
  <c r="I348" i="13" s="1"/>
  <c r="I351" i="13" a="1"/>
  <c r="I351" i="13" s="1"/>
  <c r="I355" i="13" a="1"/>
  <c r="I355" i="13" s="1"/>
  <c r="I358" i="13" a="1"/>
  <c r="I358" i="13" s="1"/>
  <c r="I362" i="13" a="1"/>
  <c r="I362" i="13" s="1"/>
  <c r="I369" i="13" a="1"/>
  <c r="I369" i="13" s="1"/>
  <c r="I373" i="13" a="1"/>
  <c r="I373" i="13" s="1"/>
  <c r="I376" i="13" a="1"/>
  <c r="I376" i="13" s="1"/>
  <c r="I380" i="13" a="1"/>
  <c r="I380" i="13" s="1"/>
  <c r="I383" i="13" a="1"/>
  <c r="I383" i="13" s="1"/>
  <c r="I387" i="13" a="1"/>
  <c r="I387" i="13" s="1"/>
  <c r="I390" i="13" a="1"/>
  <c r="I390" i="13" s="1"/>
  <c r="I394" i="13" a="1"/>
  <c r="I394" i="13" s="1"/>
  <c r="I401" i="13" a="1"/>
  <c r="I401" i="13" s="1"/>
  <c r="I405" i="13" a="1"/>
  <c r="I405" i="13" s="1"/>
  <c r="I408" i="13" a="1"/>
  <c r="I408" i="13" s="1"/>
  <c r="I412" i="13" a="1"/>
  <c r="I412" i="13" s="1"/>
  <c r="I415" i="13" a="1"/>
  <c r="I415" i="13" s="1"/>
  <c r="I419" i="13" a="1"/>
  <c r="I419" i="13" s="1"/>
  <c r="I422" i="13" a="1"/>
  <c r="I422" i="13" s="1"/>
  <c r="I426" i="13" a="1"/>
  <c r="I426" i="13" s="1"/>
  <c r="I433" i="13" a="1"/>
  <c r="I433" i="13" s="1"/>
  <c r="I437" i="13" a="1"/>
  <c r="I437" i="13" s="1"/>
  <c r="I440" i="13" a="1"/>
  <c r="I440" i="13" s="1"/>
  <c r="I444" i="13" a="1"/>
  <c r="I444" i="13" s="1"/>
  <c r="I447" i="13" a="1"/>
  <c r="I447" i="13" s="1"/>
  <c r="I451" i="13" a="1"/>
  <c r="I451" i="13" s="1"/>
  <c r="I455" i="13" a="1"/>
  <c r="I455" i="13" s="1"/>
  <c r="I459" i="13" a="1"/>
  <c r="I459" i="13" s="1"/>
  <c r="I463" i="13" a="1"/>
  <c r="I463" i="13" s="1"/>
  <c r="I467" i="13" a="1"/>
  <c r="I467" i="13" s="1"/>
  <c r="I471" i="13" a="1"/>
  <c r="I471" i="13" s="1"/>
  <c r="I475" i="13" a="1"/>
  <c r="I475" i="13" s="1"/>
  <c r="I479" i="13" a="1"/>
  <c r="I479" i="13" s="1"/>
  <c r="I483" i="13" a="1"/>
  <c r="I483" i="13" s="1"/>
  <c r="I487" i="13" a="1"/>
  <c r="I487" i="13" s="1"/>
  <c r="I491" i="13" a="1"/>
  <c r="I491" i="13" s="1"/>
  <c r="I495" i="13" a="1"/>
  <c r="I495" i="13" s="1"/>
  <c r="I499" i="13" a="1"/>
  <c r="I499" i="13" s="1"/>
  <c r="I503" i="13" a="1"/>
  <c r="I503" i="13" s="1"/>
  <c r="I507" i="13" a="1"/>
  <c r="I507" i="13" s="1"/>
  <c r="I511" i="13" a="1"/>
  <c r="I511" i="13" s="1"/>
  <c r="I515" i="13" a="1"/>
  <c r="I515" i="13" s="1"/>
  <c r="I519" i="13" a="1"/>
  <c r="I519" i="13" s="1"/>
  <c r="I523" i="13" a="1"/>
  <c r="I523" i="13" s="1"/>
  <c r="I527" i="13" a="1"/>
  <c r="I527" i="13" s="1"/>
  <c r="I531" i="13" a="1"/>
  <c r="I531" i="13" s="1"/>
  <c r="I535" i="13" a="1"/>
  <c r="I535" i="13" s="1"/>
  <c r="I278" i="13" a="1"/>
  <c r="I278" i="13" s="1"/>
  <c r="I281" i="13" a="1"/>
  <c r="I281" i="13" s="1"/>
  <c r="I285" i="13" a="1"/>
  <c r="I285" i="13" s="1"/>
  <c r="I288" i="13" a="1"/>
  <c r="I288" i="13" s="1"/>
  <c r="I292" i="13" a="1"/>
  <c r="I292" i="13" s="1"/>
  <c r="I295" i="13" a="1"/>
  <c r="I295" i="13" s="1"/>
  <c r="I299" i="13" a="1"/>
  <c r="I299" i="13" s="1"/>
  <c r="I302" i="13" a="1"/>
  <c r="I302" i="13" s="1"/>
  <c r="I306" i="13" a="1"/>
  <c r="I306" i="13" s="1"/>
  <c r="I313" i="13" a="1"/>
  <c r="I313" i="13" s="1"/>
  <c r="I317" i="13" a="1"/>
  <c r="I317" i="13" s="1"/>
  <c r="I320" i="13" a="1"/>
  <c r="I320" i="13" s="1"/>
  <c r="I324" i="13" a="1"/>
  <c r="I324" i="13" s="1"/>
  <c r="I327" i="13" a="1"/>
  <c r="I327" i="13" s="1"/>
  <c r="I331" i="13" a="1"/>
  <c r="I331" i="13" s="1"/>
  <c r="I334" i="13" a="1"/>
  <c r="I334" i="13" s="1"/>
  <c r="I338" i="13" a="1"/>
  <c r="I338" i="13" s="1"/>
  <c r="I345" i="13" a="1"/>
  <c r="I345" i="13" s="1"/>
  <c r="I349" i="13" a="1"/>
  <c r="I349" i="13" s="1"/>
  <c r="I352" i="13" a="1"/>
  <c r="I352" i="13" s="1"/>
  <c r="I356" i="13" a="1"/>
  <c r="I356" i="13" s="1"/>
  <c r="I359" i="13" a="1"/>
  <c r="I359" i="13" s="1"/>
  <c r="I363" i="13" a="1"/>
  <c r="I363" i="13" s="1"/>
  <c r="I366" i="13" a="1"/>
  <c r="I366" i="13" s="1"/>
  <c r="I370" i="13" a="1"/>
  <c r="I370" i="13" s="1"/>
  <c r="I377" i="13" a="1"/>
  <c r="I377" i="13" s="1"/>
  <c r="I381" i="13" a="1"/>
  <c r="I381" i="13" s="1"/>
  <c r="I384" i="13" a="1"/>
  <c r="I384" i="13" s="1"/>
  <c r="I388" i="13" a="1"/>
  <c r="I388" i="13" s="1"/>
  <c r="I391" i="13" a="1"/>
  <c r="I391" i="13" s="1"/>
  <c r="I395" i="13" a="1"/>
  <c r="I395" i="13" s="1"/>
  <c r="I398" i="13" a="1"/>
  <c r="I398" i="13" s="1"/>
  <c r="I402" i="13" a="1"/>
  <c r="I402" i="13" s="1"/>
  <c r="I409" i="13" a="1"/>
  <c r="I409" i="13" s="1"/>
  <c r="I413" i="13" a="1"/>
  <c r="I413" i="13" s="1"/>
  <c r="I416" i="13" a="1"/>
  <c r="I416" i="13" s="1"/>
  <c r="I420" i="13" a="1"/>
  <c r="I420" i="13" s="1"/>
  <c r="I423" i="13" a="1"/>
  <c r="I423" i="13" s="1"/>
  <c r="I427" i="13" a="1"/>
  <c r="I427" i="13" s="1"/>
  <c r="I430" i="13" a="1"/>
  <c r="I430" i="13" s="1"/>
  <c r="I434" i="13" a="1"/>
  <c r="I434" i="13" s="1"/>
  <c r="I441" i="13" a="1"/>
  <c r="I441" i="13" s="1"/>
  <c r="I445" i="13" a="1"/>
  <c r="I445" i="13" s="1"/>
  <c r="I448" i="13" a="1"/>
  <c r="I448" i="13" s="1"/>
  <c r="I452" i="13" a="1"/>
  <c r="I452" i="13" s="1"/>
  <c r="I456" i="13" a="1"/>
  <c r="I456" i="13" s="1"/>
  <c r="I460" i="13" a="1"/>
  <c r="I460" i="13" s="1"/>
  <c r="I464" i="13" a="1"/>
  <c r="I464" i="13" s="1"/>
  <c r="I468" i="13" a="1"/>
  <c r="I468" i="13" s="1"/>
  <c r="I472" i="13" a="1"/>
  <c r="I472" i="13" s="1"/>
  <c r="I476" i="13" a="1"/>
  <c r="I476" i="13" s="1"/>
  <c r="I480" i="13" a="1"/>
  <c r="I480" i="13" s="1"/>
  <c r="I484" i="13" a="1"/>
  <c r="I484" i="13" s="1"/>
  <c r="I488" i="13" a="1"/>
  <c r="I488" i="13" s="1"/>
  <c r="I492" i="13" a="1"/>
  <c r="I492" i="13" s="1"/>
  <c r="I496" i="13" a="1"/>
  <c r="I496" i="13" s="1"/>
  <c r="I500" i="13" a="1"/>
  <c r="I500" i="13" s="1"/>
  <c r="I504" i="13" a="1"/>
  <c r="I504" i="13" s="1"/>
  <c r="I508" i="13" a="1"/>
  <c r="I508" i="13" s="1"/>
  <c r="I512" i="13" a="1"/>
  <c r="I512" i="13" s="1"/>
  <c r="I516" i="13" a="1"/>
  <c r="I516" i="13" s="1"/>
  <c r="I520" i="13" a="1"/>
  <c r="I520" i="13" s="1"/>
  <c r="I524" i="13" a="1"/>
  <c r="I524" i="13" s="1"/>
  <c r="I528" i="13" a="1"/>
  <c r="I528" i="13" s="1"/>
  <c r="I532" i="13" a="1"/>
  <c r="I532" i="13" s="1"/>
  <c r="I282" i="13" a="1"/>
  <c r="I282" i="13" s="1"/>
  <c r="I296" i="13" a="1"/>
  <c r="I296" i="13" s="1"/>
  <c r="I310" i="13" a="1"/>
  <c r="I310" i="13" s="1"/>
  <c r="I325" i="13" a="1"/>
  <c r="I325" i="13" s="1"/>
  <c r="I339" i="13" a="1"/>
  <c r="I339" i="13" s="1"/>
  <c r="I353" i="13" a="1"/>
  <c r="I353" i="13" s="1"/>
  <c r="I367" i="13" a="1"/>
  <c r="I367" i="13" s="1"/>
  <c r="I396" i="13" a="1"/>
  <c r="I396" i="13" s="1"/>
  <c r="I410" i="13" a="1"/>
  <c r="I410" i="13" s="1"/>
  <c r="I424" i="13" a="1"/>
  <c r="I424" i="13" s="1"/>
  <c r="I438" i="13" a="1"/>
  <c r="I438" i="13" s="1"/>
  <c r="I453" i="13" a="1"/>
  <c r="I453" i="13" s="1"/>
  <c r="I469" i="13" a="1"/>
  <c r="I469" i="13" s="1"/>
  <c r="I485" i="13" a="1"/>
  <c r="I485" i="13" s="1"/>
  <c r="I501" i="13" a="1"/>
  <c r="I501" i="13" s="1"/>
  <c r="I517" i="13" a="1"/>
  <c r="I517" i="13" s="1"/>
  <c r="I533" i="13" a="1"/>
  <c r="I533" i="13" s="1"/>
  <c r="I300" i="13" a="1"/>
  <c r="I300" i="13" s="1"/>
  <c r="I314" i="13" a="1"/>
  <c r="I314" i="13" s="1"/>
  <c r="I328" i="13" a="1"/>
  <c r="I328" i="13" s="1"/>
  <c r="I342" i="13" a="1"/>
  <c r="I342" i="13" s="1"/>
  <c r="I357" i="13" a="1"/>
  <c r="I357" i="13" s="1"/>
  <c r="I371" i="13" a="1"/>
  <c r="I371" i="13" s="1"/>
  <c r="I385" i="13" a="1"/>
  <c r="I385" i="13" s="1"/>
  <c r="I399" i="13" a="1"/>
  <c r="I399" i="13" s="1"/>
  <c r="I428" i="13" a="1"/>
  <c r="I428" i="13" s="1"/>
  <c r="I442" i="13" a="1"/>
  <c r="I442" i="13" s="1"/>
  <c r="I457" i="13" a="1"/>
  <c r="I457" i="13" s="1"/>
  <c r="I473" i="13" a="1"/>
  <c r="I473" i="13" s="1"/>
  <c r="I489" i="13" a="1"/>
  <c r="I489" i="13" s="1"/>
  <c r="I505" i="13" a="1"/>
  <c r="I505" i="13" s="1"/>
  <c r="I521" i="13" a="1"/>
  <c r="I521" i="13" s="1"/>
  <c r="I277" i="13" a="1"/>
  <c r="I277" i="13" s="1"/>
  <c r="I289" i="13" a="1"/>
  <c r="I289" i="13" s="1"/>
  <c r="I303" i="13" a="1"/>
  <c r="I303" i="13" s="1"/>
  <c r="I332" i="13" a="1"/>
  <c r="I332" i="13" s="1"/>
  <c r="I346" i="13" a="1"/>
  <c r="I346" i="13" s="1"/>
  <c r="I360" i="13" a="1"/>
  <c r="I360" i="13" s="1"/>
  <c r="I374" i="13" a="1"/>
  <c r="I374" i="13" s="1"/>
  <c r="I389" i="13" a="1"/>
  <c r="I389" i="13" s="1"/>
  <c r="I403" i="13" a="1"/>
  <c r="I403" i="13" s="1"/>
  <c r="I417" i="13" a="1"/>
  <c r="I417" i="13" s="1"/>
  <c r="I431" i="13" a="1"/>
  <c r="I431" i="13" s="1"/>
  <c r="I461" i="13" a="1"/>
  <c r="I461" i="13" s="1"/>
  <c r="I477" i="13" a="1"/>
  <c r="I477" i="13" s="1"/>
  <c r="I493" i="13" a="1"/>
  <c r="I493" i="13" s="1"/>
  <c r="I509" i="13" a="1"/>
  <c r="I509" i="13" s="1"/>
  <c r="I525" i="13" a="1"/>
  <c r="I525" i="13" s="1"/>
  <c r="I293" i="13" a="1"/>
  <c r="I293" i="13" s="1"/>
  <c r="I406" i="13" a="1"/>
  <c r="I406" i="13" s="1"/>
  <c r="I465" i="13" a="1"/>
  <c r="I465" i="13" s="1"/>
  <c r="I529" i="13" a="1"/>
  <c r="I529" i="13" s="1"/>
  <c r="I307" i="13" a="1"/>
  <c r="I307" i="13" s="1"/>
  <c r="I364" i="13" a="1"/>
  <c r="I364" i="13" s="1"/>
  <c r="I421" i="13" a="1"/>
  <c r="I421" i="13" s="1"/>
  <c r="I481" i="13" a="1"/>
  <c r="I481" i="13" s="1"/>
  <c r="I279" i="13" a="1"/>
  <c r="I279" i="13" s="1"/>
  <c r="I392" i="13" a="1"/>
  <c r="I392" i="13" s="1"/>
  <c r="I449" i="13" a="1"/>
  <c r="I449" i="13" s="1"/>
  <c r="I321" i="13" a="1"/>
  <c r="I321" i="13" s="1"/>
  <c r="I378" i="13" a="1"/>
  <c r="I378" i="13" s="1"/>
  <c r="I435" i="13" a="1"/>
  <c r="I435" i="13" s="1"/>
  <c r="I497" i="13" a="1"/>
  <c r="I497" i="13" s="1"/>
  <c r="I335" i="13" a="1"/>
  <c r="I335" i="13" s="1"/>
  <c r="I513" i="13" a="1"/>
  <c r="I513" i="13" s="1"/>
  <c r="D508" i="13" a="1"/>
  <c r="D508" i="13" s="1"/>
  <c r="D435" i="13" a="1"/>
  <c r="D435" i="13" s="1"/>
  <c r="D368" i="13" a="1"/>
  <c r="D368" i="13" s="1"/>
  <c r="D520" i="13" a="1"/>
  <c r="D520" i="13" s="1"/>
  <c r="D460" i="13" a="1"/>
  <c r="D460" i="13" s="1"/>
  <c r="D397" i="13" a="1"/>
  <c r="D397" i="13" s="1"/>
  <c r="D323" i="13" a="1"/>
  <c r="D323" i="13" s="1"/>
  <c r="D523" i="13" a="1"/>
  <c r="D523" i="13" s="1"/>
  <c r="D507" i="13" a="1"/>
  <c r="D507" i="13" s="1"/>
  <c r="D491" i="13" a="1"/>
  <c r="D491" i="13" s="1"/>
  <c r="D475" i="13" a="1"/>
  <c r="D475" i="13" s="1"/>
  <c r="D459" i="13" a="1"/>
  <c r="D459" i="13" s="1"/>
  <c r="D444" i="13" a="1"/>
  <c r="D444" i="13" s="1"/>
  <c r="D428" i="13" a="1"/>
  <c r="D428" i="13" s="1"/>
  <c r="D412" i="13" a="1"/>
  <c r="D412" i="13" s="1"/>
  <c r="D396" i="13" a="1"/>
  <c r="D396" i="13" s="1"/>
  <c r="D380" i="13" a="1"/>
  <c r="D380" i="13" s="1"/>
  <c r="D364" i="13" a="1"/>
  <c r="D364" i="13" s="1"/>
  <c r="D348" i="13" a="1"/>
  <c r="D348" i="13" s="1"/>
  <c r="D320" i="13" a="1"/>
  <c r="D320" i="13" s="1"/>
  <c r="D522" i="17" a="1"/>
  <c r="D522" i="17" s="1"/>
  <c r="D516" i="13" a="1"/>
  <c r="D516" i="13" s="1"/>
  <c r="D452" i="13" a="1"/>
  <c r="D452" i="13" s="1"/>
  <c r="D387" i="13" a="1"/>
  <c r="D387" i="13" s="1"/>
  <c r="D420" i="17" a="1"/>
  <c r="D420" i="17" s="1"/>
  <c r="D522" i="13" a="1"/>
  <c r="D522" i="13" s="1"/>
  <c r="D506" i="13" a="1"/>
  <c r="D506" i="13" s="1"/>
  <c r="D490" i="13" a="1"/>
  <c r="D490" i="13" s="1"/>
  <c r="D474" i="13" a="1"/>
  <c r="D474" i="13" s="1"/>
  <c r="D458" i="13" a="1"/>
  <c r="D458" i="13" s="1"/>
  <c r="D443" i="13" a="1"/>
  <c r="D443" i="13" s="1"/>
  <c r="D427" i="13" a="1"/>
  <c r="D427" i="13" s="1"/>
  <c r="D411" i="13" a="1"/>
  <c r="D411" i="13" s="1"/>
  <c r="D395" i="13" a="1"/>
  <c r="D395" i="13" s="1"/>
  <c r="D379" i="13" a="1"/>
  <c r="D379" i="13" s="1"/>
  <c r="D363" i="13" a="1"/>
  <c r="D363" i="13" s="1"/>
  <c r="D347" i="13" a="1"/>
  <c r="D347" i="13" s="1"/>
  <c r="D304" i="13" a="1"/>
  <c r="D304" i="13" s="1"/>
  <c r="D310" i="17" a="1"/>
  <c r="D310" i="17" s="1"/>
  <c r="D480" i="13" a="1"/>
  <c r="D480" i="13" s="1"/>
  <c r="D416" i="13" a="1"/>
  <c r="D416" i="13" s="1"/>
  <c r="D355" i="13" a="1"/>
  <c r="D355" i="13" s="1"/>
  <c r="D529" i="13" a="1"/>
  <c r="D529" i="13" s="1"/>
  <c r="D513" i="13" a="1"/>
  <c r="D513" i="13" s="1"/>
  <c r="D497" i="13" a="1"/>
  <c r="D497" i="13" s="1"/>
  <c r="D481" i="13" a="1"/>
  <c r="D481" i="13" s="1"/>
  <c r="D465" i="13" a="1"/>
  <c r="D465" i="13" s="1"/>
  <c r="D449" i="13" a="1"/>
  <c r="D449" i="13" s="1"/>
  <c r="D433" i="13" a="1"/>
  <c r="D433" i="13" s="1"/>
  <c r="D417" i="13" a="1"/>
  <c r="D417" i="13" s="1"/>
  <c r="D401" i="13" a="1"/>
  <c r="D401" i="13" s="1"/>
  <c r="D385" i="13" a="1"/>
  <c r="D385" i="13" s="1"/>
  <c r="D369" i="13" a="1"/>
  <c r="D369" i="13" s="1"/>
  <c r="D353" i="13" a="1"/>
  <c r="D353" i="13" s="1"/>
  <c r="D326" i="13" a="1"/>
  <c r="D326" i="13" s="1"/>
  <c r="D432" i="17" a="1"/>
  <c r="D432" i="17" s="1"/>
  <c r="D319" i="13" a="1"/>
  <c r="D319" i="13" s="1"/>
  <c r="D303" i="13" a="1"/>
  <c r="D303" i="13" s="1"/>
  <c r="D285" i="13" a="1"/>
  <c r="D285" i="13" s="1"/>
  <c r="D502" i="17" a="1"/>
  <c r="D502" i="17" s="1"/>
  <c r="D442" i="17" a="1"/>
  <c r="D442" i="17" s="1"/>
  <c r="D334" i="13" a="1"/>
  <c r="D334" i="13" s="1"/>
  <c r="D318" i="13" a="1"/>
  <c r="D318" i="13" s="1"/>
  <c r="D302" i="13" a="1"/>
  <c r="D302" i="13" s="1"/>
  <c r="D287" i="13" a="1"/>
  <c r="D287" i="13" s="1"/>
  <c r="D514" i="17" a="1"/>
  <c r="D514" i="17" s="1"/>
  <c r="D451" i="17" a="1"/>
  <c r="D451" i="17" s="1"/>
  <c r="D339" i="17" a="1"/>
  <c r="D339" i="17" s="1"/>
  <c r="D337" i="13" a="1"/>
  <c r="D337" i="13" s="1"/>
  <c r="D321" i="13" a="1"/>
  <c r="D321" i="13" s="1"/>
  <c r="D305" i="13" a="1"/>
  <c r="D305" i="13" s="1"/>
  <c r="D289" i="13" a="1"/>
  <c r="D289" i="13" s="1"/>
  <c r="D526" i="17" a="1"/>
  <c r="D526" i="17" s="1"/>
  <c r="D462" i="17" a="1"/>
  <c r="D462" i="17" s="1"/>
  <c r="D325" i="17" a="1"/>
  <c r="D325" i="17" s="1"/>
  <c r="D521" i="17" a="1"/>
  <c r="D521" i="17" s="1"/>
  <c r="D505" i="17" a="1"/>
  <c r="D505" i="17" s="1"/>
  <c r="D489" i="17" a="1"/>
  <c r="D489" i="17" s="1"/>
  <c r="D473" i="17" a="1"/>
  <c r="D473" i="17" s="1"/>
  <c r="D457" i="17" a="1"/>
  <c r="D457" i="17" s="1"/>
  <c r="D441" i="17" a="1"/>
  <c r="D441" i="17" s="1"/>
  <c r="D425" i="17" a="1"/>
  <c r="D425" i="17" s="1"/>
  <c r="D378" i="17" a="1"/>
  <c r="D378" i="17" s="1"/>
  <c r="D307" i="17" a="1"/>
  <c r="D307" i="17" s="1"/>
  <c r="D532" i="17" a="1"/>
  <c r="D532" i="17" s="1"/>
  <c r="D516" i="17" a="1"/>
  <c r="D516" i="17" s="1"/>
  <c r="D500" i="17" a="1"/>
  <c r="D500" i="17" s="1"/>
  <c r="D484" i="17" a="1"/>
  <c r="D484" i="17" s="1"/>
  <c r="D468" i="17" a="1"/>
  <c r="D468" i="17" s="1"/>
  <c r="D452" i="17" a="1"/>
  <c r="D452" i="17" s="1"/>
  <c r="D434" i="17" a="1"/>
  <c r="D434" i="17" s="1"/>
  <c r="D414" i="17" a="1"/>
  <c r="D414" i="17" s="1"/>
  <c r="D360" i="17" a="1"/>
  <c r="D360" i="17" s="1"/>
  <c r="D289" i="17" a="1"/>
  <c r="D289" i="17" s="1"/>
  <c r="D523" i="17" a="1"/>
  <c r="D523" i="17" s="1"/>
  <c r="D507" i="17" a="1"/>
  <c r="D507" i="17" s="1"/>
  <c r="D491" i="17" a="1"/>
  <c r="D491" i="17" s="1"/>
  <c r="D475" i="17" a="1"/>
  <c r="D475" i="17" s="1"/>
  <c r="D459" i="17" a="1"/>
  <c r="D459" i="17" s="1"/>
  <c r="D443" i="17" a="1"/>
  <c r="D443" i="17" s="1"/>
  <c r="D427" i="17" a="1"/>
  <c r="D427" i="17" s="1"/>
  <c r="D385" i="17" a="1"/>
  <c r="D385" i="17" s="1"/>
  <c r="D328" i="17" a="1"/>
  <c r="D328" i="17" s="1"/>
  <c r="D410" i="17" a="1"/>
  <c r="D410" i="17" s="1"/>
  <c r="D394" i="17" a="1"/>
  <c r="D394" i="17" s="1"/>
  <c r="D381" i="17" a="1"/>
  <c r="D381" i="17" s="1"/>
  <c r="D363" i="17" a="1"/>
  <c r="D363" i="17" s="1"/>
  <c r="D349" i="17" a="1"/>
  <c r="D349" i="17" s="1"/>
  <c r="D331" i="17" a="1"/>
  <c r="D331" i="17" s="1"/>
  <c r="D317" i="17" a="1"/>
  <c r="D317" i="17" s="1"/>
  <c r="D299" i="17" a="1"/>
  <c r="D299" i="17" s="1"/>
  <c r="D285" i="17" a="1"/>
  <c r="D285" i="17" s="1"/>
  <c r="D413" i="17" a="1"/>
  <c r="D413" i="17" s="1"/>
  <c r="D397" i="17" a="1"/>
  <c r="D397" i="17" s="1"/>
  <c r="D383" i="17" a="1"/>
  <c r="D383" i="17" s="1"/>
  <c r="D369" i="17" a="1"/>
  <c r="D369" i="17" s="1"/>
  <c r="D351" i="17" a="1"/>
  <c r="D351" i="17" s="1"/>
  <c r="D337" i="17" a="1"/>
  <c r="D337" i="17" s="1"/>
  <c r="D319" i="17" a="1"/>
  <c r="D319" i="17" s="1"/>
  <c r="D305" i="17" a="1"/>
  <c r="D305" i="17" s="1"/>
  <c r="D287" i="17" a="1"/>
  <c r="D287" i="17" s="1"/>
  <c r="D415" i="17" a="1"/>
  <c r="D415" i="17" s="1"/>
  <c r="D399" i="17" a="1"/>
  <c r="D399" i="17" s="1"/>
  <c r="D382" i="17" a="1"/>
  <c r="D382" i="17" s="1"/>
  <c r="D368" i="17" a="1"/>
  <c r="D368" i="17" s="1"/>
  <c r="D350" i="17" a="1"/>
  <c r="D350" i="17" s="1"/>
  <c r="D336" i="17" a="1"/>
  <c r="D336" i="17" s="1"/>
  <c r="D318" i="17" a="1"/>
  <c r="D318" i="17" s="1"/>
  <c r="D304" i="17" a="1"/>
  <c r="D304" i="17" s="1"/>
  <c r="D286" i="17" a="1"/>
  <c r="D286" i="17" s="1"/>
  <c r="G467" i="13" a="1"/>
  <c r="G467" i="13" s="1"/>
  <c r="G333" i="13" a="1"/>
  <c r="G333" i="13" s="1"/>
  <c r="G479" i="13" a="1"/>
  <c r="G479" i="13" s="1"/>
  <c r="G396" i="13" a="1"/>
  <c r="G396" i="13" s="1"/>
  <c r="G315" i="13" a="1"/>
  <c r="G315" i="13" s="1"/>
  <c r="G412" i="13" a="1"/>
  <c r="G412" i="13" s="1"/>
  <c r="G523" i="13" a="1"/>
  <c r="G523" i="13" s="1"/>
  <c r="G444" i="13" a="1"/>
  <c r="G444" i="13" s="1"/>
  <c r="G311" i="13" a="1"/>
  <c r="G311" i="13" s="1"/>
  <c r="G455" i="13" a="1"/>
  <c r="G455" i="13" s="1"/>
  <c r="G336" i="13" a="1"/>
  <c r="G336" i="13" s="1"/>
  <c r="G522" i="13" a="1"/>
  <c r="G522" i="13" s="1"/>
  <c r="G490" i="13" a="1"/>
  <c r="G490" i="13" s="1"/>
  <c r="G458" i="13" a="1"/>
  <c r="G458" i="13" s="1"/>
  <c r="G427" i="13" a="1"/>
  <c r="G427" i="13" s="1"/>
  <c r="G395" i="13" a="1"/>
  <c r="G395" i="13" s="1"/>
  <c r="G363" i="13" a="1"/>
  <c r="G363" i="13" s="1"/>
  <c r="G300" i="13" a="1"/>
  <c r="G300" i="13" s="1"/>
  <c r="G501" i="13" a="1"/>
  <c r="G501" i="13" s="1"/>
  <c r="C409" i="13" a="1"/>
  <c r="C409" i="13" s="1"/>
  <c r="D492" i="13" a="1"/>
  <c r="D492" i="13" s="1"/>
  <c r="D419" i="13" a="1"/>
  <c r="D419" i="13" s="1"/>
  <c r="D349" i="13" a="1"/>
  <c r="D349" i="13" s="1"/>
  <c r="D504" i="13" a="1"/>
  <c r="D504" i="13" s="1"/>
  <c r="D445" i="13" a="1"/>
  <c r="D445" i="13" s="1"/>
  <c r="D381" i="13" a="1"/>
  <c r="D381" i="13" s="1"/>
  <c r="D535" i="13" a="1"/>
  <c r="D535" i="13" s="1"/>
  <c r="D519" i="13" a="1"/>
  <c r="D519" i="13" s="1"/>
  <c r="D503" i="13" a="1"/>
  <c r="D503" i="13" s="1"/>
  <c r="D487" i="13" a="1"/>
  <c r="D487" i="13" s="1"/>
  <c r="D471" i="13" a="1"/>
  <c r="D471" i="13" s="1"/>
  <c r="D455" i="13" a="1"/>
  <c r="D455" i="13" s="1"/>
  <c r="D441" i="13" a="1"/>
  <c r="D441" i="13" s="1"/>
  <c r="D425" i="13" a="1"/>
  <c r="D425" i="13" s="1"/>
  <c r="D409" i="13" a="1"/>
  <c r="D409" i="13" s="1"/>
  <c r="D393" i="13" a="1"/>
  <c r="D393" i="13" s="1"/>
  <c r="D377" i="13" a="1"/>
  <c r="D377" i="13" s="1"/>
  <c r="D361" i="13" a="1"/>
  <c r="D361" i="13" s="1"/>
  <c r="D345" i="13" a="1"/>
  <c r="D345" i="13" s="1"/>
  <c r="D307" i="13" a="1"/>
  <c r="D307" i="13" s="1"/>
  <c r="D458" i="17" a="1"/>
  <c r="D458" i="17" s="1"/>
  <c r="D500" i="13" a="1"/>
  <c r="D500" i="13" s="1"/>
  <c r="D438" i="13" a="1"/>
  <c r="D438" i="13" s="1"/>
  <c r="D374" i="13" a="1"/>
  <c r="D374" i="13" s="1"/>
  <c r="D534" i="13" a="1"/>
  <c r="D534" i="13" s="1"/>
  <c r="D518" i="13" a="1"/>
  <c r="D518" i="13" s="1"/>
  <c r="D502" i="13" a="1"/>
  <c r="D502" i="13" s="1"/>
  <c r="D486" i="13" a="1"/>
  <c r="D486" i="13" s="1"/>
  <c r="D470" i="13" a="1"/>
  <c r="D470" i="13" s="1"/>
  <c r="D454" i="13" a="1"/>
  <c r="D454" i="13" s="1"/>
  <c r="D440" i="13" a="1"/>
  <c r="D440" i="13" s="1"/>
  <c r="D424" i="13" a="1"/>
  <c r="D424" i="13" s="1"/>
  <c r="D408" i="13" a="1"/>
  <c r="D408" i="13" s="1"/>
  <c r="D392" i="13" a="1"/>
  <c r="D392" i="13" s="1"/>
  <c r="D376" i="13" a="1"/>
  <c r="D376" i="13" s="1"/>
  <c r="D360" i="13" a="1"/>
  <c r="D360" i="13" s="1"/>
  <c r="D344" i="13" a="1"/>
  <c r="D344" i="13" s="1"/>
  <c r="D291" i="13" a="1"/>
  <c r="D291" i="13" s="1"/>
  <c r="D528" i="13" a="1"/>
  <c r="D528" i="13" s="1"/>
  <c r="D464" i="13" a="1"/>
  <c r="D464" i="13" s="1"/>
  <c r="D400" i="13" a="1"/>
  <c r="D400" i="13" s="1"/>
  <c r="D335" i="13" a="1"/>
  <c r="D335" i="13" s="1"/>
  <c r="D525" i="13" a="1"/>
  <c r="D525" i="13" s="1"/>
  <c r="D509" i="13" a="1"/>
  <c r="D509" i="13" s="1"/>
  <c r="D493" i="13" a="1"/>
  <c r="D493" i="13" s="1"/>
  <c r="D477" i="13" a="1"/>
  <c r="D477" i="13" s="1"/>
  <c r="D461" i="13" a="1"/>
  <c r="D461" i="13" s="1"/>
  <c r="D442" i="13" a="1"/>
  <c r="D442" i="13" s="1"/>
  <c r="D426" i="13" a="1"/>
  <c r="D426" i="13" s="1"/>
  <c r="D410" i="13" a="1"/>
  <c r="D410" i="13" s="1"/>
  <c r="D394" i="13" a="1"/>
  <c r="D394" i="13" s="1"/>
  <c r="D378" i="13" a="1"/>
  <c r="D378" i="13" s="1"/>
  <c r="D362" i="13" a="1"/>
  <c r="D362" i="13" s="1"/>
  <c r="D346" i="13" a="1"/>
  <c r="D346" i="13" s="1"/>
  <c r="D301" i="13" a="1"/>
  <c r="D301" i="13" s="1"/>
  <c r="D332" i="13" a="1"/>
  <c r="D332" i="13" s="1"/>
  <c r="D316" i="13" a="1"/>
  <c r="D316" i="13" s="1"/>
  <c r="D300" i="13" a="1"/>
  <c r="D300" i="13" s="1"/>
  <c r="D282" i="13" a="1"/>
  <c r="D282" i="13" s="1"/>
  <c r="D486" i="17" a="1"/>
  <c r="D486" i="17" s="1"/>
  <c r="D353" i="17" a="1"/>
  <c r="D353" i="17" s="1"/>
  <c r="D331" i="13" a="1"/>
  <c r="D331" i="13" s="1"/>
  <c r="D315" i="13" a="1"/>
  <c r="D315" i="13" s="1"/>
  <c r="D299" i="13" a="1"/>
  <c r="D299" i="13" s="1"/>
  <c r="D284" i="13" a="1"/>
  <c r="D284" i="13" s="1"/>
  <c r="D498" i="17" a="1"/>
  <c r="D498" i="17" s="1"/>
  <c r="D439" i="17" a="1"/>
  <c r="D439" i="17" s="1"/>
  <c r="D282" i="17" a="1"/>
  <c r="D282" i="17" s="1"/>
  <c r="D330" i="13" a="1"/>
  <c r="D330" i="13" s="1"/>
  <c r="D314" i="13" a="1"/>
  <c r="D314" i="13" s="1"/>
  <c r="D298" i="13" a="1"/>
  <c r="D298" i="13" s="1"/>
  <c r="D286" i="13" a="1"/>
  <c r="D286" i="13" s="1"/>
  <c r="D510" i="17" a="1"/>
  <c r="D510" i="17" s="1"/>
  <c r="D448" i="17" a="1"/>
  <c r="D448" i="17" s="1"/>
  <c r="D533" i="17" a="1"/>
  <c r="D533" i="17" s="1"/>
  <c r="D517" i="17" a="1"/>
  <c r="D517" i="17" s="1"/>
  <c r="D501" i="17" a="1"/>
  <c r="D501" i="17" s="1"/>
  <c r="D485" i="17" a="1"/>
  <c r="D485" i="17" s="1"/>
  <c r="D469" i="17" a="1"/>
  <c r="D469" i="17" s="1"/>
  <c r="D453" i="17" a="1"/>
  <c r="D453" i="17" s="1"/>
  <c r="D438" i="17" a="1"/>
  <c r="D438" i="17" s="1"/>
  <c r="D422" i="17" a="1"/>
  <c r="D422" i="17" s="1"/>
  <c r="D364" i="17" a="1"/>
  <c r="D364" i="17" s="1"/>
  <c r="D293" i="17" a="1"/>
  <c r="D293" i="17" s="1"/>
  <c r="D528" i="17" a="1"/>
  <c r="D528" i="17" s="1"/>
  <c r="D512" i="17" a="1"/>
  <c r="D512" i="17" s="1"/>
  <c r="D496" i="17" a="1"/>
  <c r="D496" i="17" s="1"/>
  <c r="D480" i="17" a="1"/>
  <c r="D480" i="17" s="1"/>
  <c r="D464" i="17" a="1"/>
  <c r="D464" i="17" s="1"/>
  <c r="D447" i="17" a="1"/>
  <c r="D447" i="17" s="1"/>
  <c r="D431" i="17" a="1"/>
  <c r="D431" i="17" s="1"/>
  <c r="D401" i="17" a="1"/>
  <c r="D401" i="17" s="1"/>
  <c r="D346" i="17" a="1"/>
  <c r="D346" i="17" s="1"/>
  <c r="D535" i="17" a="1"/>
  <c r="D535" i="17" s="1"/>
  <c r="D519" i="17" a="1"/>
  <c r="D519" i="17" s="1"/>
  <c r="D503" i="17" a="1"/>
  <c r="D503" i="17" s="1"/>
  <c r="D487" i="17" a="1"/>
  <c r="D487" i="17" s="1"/>
  <c r="D471" i="17" a="1"/>
  <c r="D471" i="17" s="1"/>
  <c r="D455" i="17" a="1"/>
  <c r="D455" i="17" s="1"/>
  <c r="D437" i="17" a="1"/>
  <c r="D437" i="17" s="1"/>
  <c r="D421" i="17" a="1"/>
  <c r="D421" i="17" s="1"/>
  <c r="D371" i="17" a="1"/>
  <c r="D371" i="17" s="1"/>
  <c r="D314" i="17" a="1"/>
  <c r="D314" i="17" s="1"/>
  <c r="D407" i="17" a="1"/>
  <c r="D407" i="17" s="1"/>
  <c r="D391" i="17" a="1"/>
  <c r="D391" i="17" s="1"/>
  <c r="D377" i="17" a="1"/>
  <c r="D377" i="17" s="1"/>
  <c r="D359" i="17" a="1"/>
  <c r="D359" i="17" s="1"/>
  <c r="D345" i="17" a="1"/>
  <c r="D345" i="17" s="1"/>
  <c r="D327" i="17" a="1"/>
  <c r="D327" i="17" s="1"/>
  <c r="D313" i="17" a="1"/>
  <c r="D313" i="17" s="1"/>
  <c r="D295" i="17" a="1"/>
  <c r="D295" i="17" s="1"/>
  <c r="D281" i="17" a="1"/>
  <c r="D281" i="17" s="1"/>
  <c r="D409" i="17" a="1"/>
  <c r="D409" i="17" s="1"/>
  <c r="D393" i="17" a="1"/>
  <c r="D393" i="17" s="1"/>
  <c r="D380" i="17" a="1"/>
  <c r="D380" i="17" s="1"/>
  <c r="D362" i="17" a="1"/>
  <c r="D362" i="17" s="1"/>
  <c r="D348" i="17" a="1"/>
  <c r="D348" i="17" s="1"/>
  <c r="D330" i="17" a="1"/>
  <c r="D330" i="17" s="1"/>
  <c r="D316" i="17" a="1"/>
  <c r="D316" i="17" s="1"/>
  <c r="D298" i="17" a="1"/>
  <c r="D298" i="17" s="1"/>
  <c r="D284" i="17" a="1"/>
  <c r="D284" i="17" s="1"/>
  <c r="D412" i="17" a="1"/>
  <c r="D412" i="17" s="1"/>
  <c r="D396" i="17" a="1"/>
  <c r="D396" i="17" s="1"/>
  <c r="D379" i="17" a="1"/>
  <c r="D379" i="17" s="1"/>
  <c r="D365" i="17" a="1"/>
  <c r="D365" i="17" s="1"/>
  <c r="D347" i="17" a="1"/>
  <c r="D347" i="17" s="1"/>
  <c r="D333" i="17" a="1"/>
  <c r="D333" i="17" s="1"/>
  <c r="D315" i="17" a="1"/>
  <c r="D315" i="17" s="1"/>
  <c r="D301" i="17" a="1"/>
  <c r="D301" i="17" s="1"/>
  <c r="D283" i="17" a="1"/>
  <c r="D283" i="17" s="1"/>
  <c r="G425" i="13" a="1"/>
  <c r="G425" i="13" s="1"/>
  <c r="G304" i="13" a="1"/>
  <c r="G304" i="13" s="1"/>
  <c r="G463" i="13" a="1"/>
  <c r="G463" i="13" s="1"/>
  <c r="G383" i="13" a="1"/>
  <c r="G383" i="13" s="1"/>
  <c r="G288" i="13" a="1"/>
  <c r="G288" i="13" s="1"/>
  <c r="G386" i="13" a="1"/>
  <c r="G386" i="13" s="1"/>
  <c r="G507" i="13" a="1"/>
  <c r="G507" i="13" s="1"/>
  <c r="G393" i="13" a="1"/>
  <c r="G393" i="13" s="1"/>
  <c r="G535" i="13" a="1"/>
  <c r="G535" i="13" s="1"/>
  <c r="G415" i="13" a="1"/>
  <c r="G415" i="13" s="1"/>
  <c r="G294" i="13" a="1"/>
  <c r="G294" i="13" s="1"/>
  <c r="G510" i="13" a="1"/>
  <c r="G510" i="13" s="1"/>
  <c r="G478" i="13" a="1"/>
  <c r="G478" i="13" s="1"/>
  <c r="G446" i="13" a="1"/>
  <c r="G446" i="13" s="1"/>
  <c r="G414" i="13" a="1"/>
  <c r="G414" i="13" s="1"/>
  <c r="G382" i="13" a="1"/>
  <c r="G382" i="13" s="1"/>
  <c r="G346" i="13" a="1"/>
  <c r="G346" i="13" s="1"/>
  <c r="G284" i="13" a="1"/>
  <c r="G284" i="13" s="1"/>
  <c r="G485" i="13" a="1"/>
  <c r="G485" i="13" s="1"/>
  <c r="F284" i="17" a="1"/>
  <c r="F284" i="17" s="1"/>
  <c r="F300" i="17" a="1"/>
  <c r="F300" i="17" s="1"/>
  <c r="F316" i="17" a="1"/>
  <c r="F316" i="17" s="1"/>
  <c r="F332" i="17" a="1"/>
  <c r="F332" i="17" s="1"/>
  <c r="F348" i="17" a="1"/>
  <c r="F348" i="17" s="1"/>
  <c r="F364" i="17" a="1"/>
  <c r="F364" i="17" s="1"/>
  <c r="F380" i="17" a="1"/>
  <c r="F380" i="17" s="1"/>
  <c r="F396" i="17" a="1"/>
  <c r="F396" i="17" s="1"/>
  <c r="F412" i="17" a="1"/>
  <c r="F412" i="17" s="1"/>
  <c r="F428" i="17" a="1"/>
  <c r="F428" i="17" s="1"/>
  <c r="F444" i="17" a="1"/>
  <c r="F444" i="17" s="1"/>
  <c r="F459" i="17" a="1"/>
  <c r="F459" i="17" s="1"/>
  <c r="F475" i="17" a="1"/>
  <c r="F475" i="17" s="1"/>
  <c r="F491" i="17" a="1"/>
  <c r="F491" i="17" s="1"/>
  <c r="F507" i="17" a="1"/>
  <c r="F507" i="17" s="1"/>
  <c r="F285" i="17" a="1"/>
  <c r="F285" i="17" s="1"/>
  <c r="F301" i="17" a="1"/>
  <c r="F301" i="17" s="1"/>
  <c r="F317" i="17" a="1"/>
  <c r="F317" i="17" s="1"/>
  <c r="F333" i="17" a="1"/>
  <c r="F333" i="17" s="1"/>
  <c r="F349" i="17" a="1"/>
  <c r="F349" i="17" s="1"/>
  <c r="F365" i="17" a="1"/>
  <c r="F365" i="17" s="1"/>
  <c r="F381" i="17" a="1"/>
  <c r="F381" i="17" s="1"/>
  <c r="F397" i="17" a="1"/>
  <c r="F397" i="17" s="1"/>
  <c r="F413" i="17" a="1"/>
  <c r="F413" i="17" s="1"/>
  <c r="F429" i="17" a="1"/>
  <c r="F429" i="17" s="1"/>
  <c r="F445" i="17" a="1"/>
  <c r="F445" i="17" s="1"/>
  <c r="F460" i="17" a="1"/>
  <c r="F460" i="17" s="1"/>
  <c r="F476" i="17" a="1"/>
  <c r="F476" i="17" s="1"/>
  <c r="F492" i="17" a="1"/>
  <c r="F492" i="17" s="1"/>
  <c r="F508" i="17" a="1"/>
  <c r="F508" i="17" s="1"/>
  <c r="F289" i="17" a="1"/>
  <c r="F289" i="17" s="1"/>
  <c r="F305" i="17" a="1"/>
  <c r="F305" i="17" s="1"/>
  <c r="F321" i="17" a="1"/>
  <c r="F321" i="17" s="1"/>
  <c r="F337" i="17" a="1"/>
  <c r="F337" i="17" s="1"/>
  <c r="F353" i="17" a="1"/>
  <c r="F353" i="17" s="1"/>
  <c r="F369" i="17" a="1"/>
  <c r="F369" i="17" s="1"/>
  <c r="F385" i="17" a="1"/>
  <c r="F385" i="17" s="1"/>
  <c r="F401" i="17" a="1"/>
  <c r="F401" i="17" s="1"/>
  <c r="F417" i="17" a="1"/>
  <c r="F417" i="17" s="1"/>
  <c r="F278" i="17" a="1"/>
  <c r="F278" i="17" s="1"/>
  <c r="F341" i="17" a="1"/>
  <c r="F341" i="17" s="1"/>
  <c r="F405" i="17" a="1"/>
  <c r="F405" i="17" s="1"/>
  <c r="F457" i="17" a="1"/>
  <c r="F457" i="17" s="1"/>
  <c r="F489" i="17" a="1"/>
  <c r="F489" i="17" s="1"/>
  <c r="F518" i="17" a="1"/>
  <c r="F518" i="17" s="1"/>
  <c r="F534" i="17" a="1"/>
  <c r="F534" i="17" s="1"/>
  <c r="F331" i="17" a="1"/>
  <c r="F331" i="17" s="1"/>
  <c r="F395" i="17" a="1"/>
  <c r="F395" i="17" s="1"/>
  <c r="F437" i="17" a="1"/>
  <c r="F437" i="17" s="1"/>
  <c r="F466" i="17" a="1"/>
  <c r="F466" i="17" s="1"/>
  <c r="F498" i="17" a="1"/>
  <c r="F498" i="17" s="1"/>
  <c r="F523" i="17" a="1"/>
  <c r="F523" i="17" s="1"/>
  <c r="F296" i="17" a="1"/>
  <c r="F296" i="17" s="1"/>
  <c r="F360" i="17" a="1"/>
  <c r="F360" i="17" s="1"/>
  <c r="F424" i="17" a="1"/>
  <c r="F424" i="17" s="1"/>
  <c r="F461" i="17" a="1"/>
  <c r="F461" i="17" s="1"/>
  <c r="F493" i="17" a="1"/>
  <c r="F493" i="17" s="1"/>
  <c r="F520" i="17" a="1"/>
  <c r="F520" i="17" s="1"/>
  <c r="F277" i="17" a="1"/>
  <c r="F277" i="17" s="1"/>
  <c r="F446" i="17" a="1"/>
  <c r="F446" i="17" s="1"/>
  <c r="F325" i="17" a="1"/>
  <c r="F325" i="17" s="1"/>
  <c r="F486" i="17" a="1"/>
  <c r="F486" i="17" s="1"/>
  <c r="F389" i="17" a="1"/>
  <c r="F389" i="17" s="1"/>
  <c r="F350" i="17" a="1"/>
  <c r="F350" i="17" s="1"/>
  <c r="F289" i="13" a="1"/>
  <c r="F289" i="13" s="1"/>
  <c r="F305" i="13" a="1"/>
  <c r="F305" i="13" s="1"/>
  <c r="F321" i="13" a="1"/>
  <c r="F321" i="13" s="1"/>
  <c r="F337" i="13" a="1"/>
  <c r="F337" i="13" s="1"/>
  <c r="F353" i="13" a="1"/>
  <c r="F353" i="13" s="1"/>
  <c r="F369" i="13" a="1"/>
  <c r="F369" i="13" s="1"/>
  <c r="F385" i="13" a="1"/>
  <c r="F385" i="13" s="1"/>
  <c r="F401" i="13" a="1"/>
  <c r="F401" i="13" s="1"/>
  <c r="F417" i="13" a="1"/>
  <c r="F417" i="13" s="1"/>
  <c r="F433" i="13" a="1"/>
  <c r="F433" i="13" s="1"/>
  <c r="F449" i="13" a="1"/>
  <c r="F449" i="13" s="1"/>
  <c r="F465" i="13" a="1"/>
  <c r="F465" i="13" s="1"/>
  <c r="F481" i="13" a="1"/>
  <c r="F481" i="13" s="1"/>
  <c r="F496" i="13" a="1"/>
  <c r="F496" i="13" s="1"/>
  <c r="F512" i="13" a="1"/>
  <c r="F512" i="13" s="1"/>
  <c r="F528" i="13" a="1"/>
  <c r="F528" i="13" s="1"/>
  <c r="F280" i="13" a="1"/>
  <c r="F280" i="13" s="1"/>
  <c r="F296" i="13" a="1"/>
  <c r="F296" i="13" s="1"/>
  <c r="F312" i="13" a="1"/>
  <c r="F312" i="13" s="1"/>
  <c r="F328" i="13" a="1"/>
  <c r="F328" i="13" s="1"/>
  <c r="F344" i="13" a="1"/>
  <c r="F344" i="13" s="1"/>
  <c r="F360" i="13" a="1"/>
  <c r="F360" i="13" s="1"/>
  <c r="F376" i="13" a="1"/>
  <c r="F376" i="13" s="1"/>
  <c r="F392" i="13" a="1"/>
  <c r="F392" i="13" s="1"/>
  <c r="F408" i="13" a="1"/>
  <c r="F408" i="13" s="1"/>
  <c r="F424" i="13" a="1"/>
  <c r="F424" i="13" s="1"/>
  <c r="F440" i="13" a="1"/>
  <c r="F440" i="13" s="1"/>
  <c r="F455" i="13" a="1"/>
  <c r="F455" i="13" s="1"/>
  <c r="F471" i="13" a="1"/>
  <c r="F471" i="13" s="1"/>
  <c r="F489" i="13" a="1"/>
  <c r="F489" i="13" s="1"/>
  <c r="F505" i="13" a="1"/>
  <c r="F505" i="13" s="1"/>
  <c r="F521" i="13" a="1"/>
  <c r="F521" i="13" s="1"/>
  <c r="F277" i="13" a="1"/>
  <c r="F277" i="13" s="1"/>
  <c r="F285" i="13" a="1"/>
  <c r="F285" i="13" s="1"/>
  <c r="F301" i="13" a="1"/>
  <c r="F301" i="13" s="1"/>
  <c r="F317" i="13" a="1"/>
  <c r="F317" i="13" s="1"/>
  <c r="F333" i="13" a="1"/>
  <c r="F333" i="13" s="1"/>
  <c r="F349" i="13" a="1"/>
  <c r="F349" i="13" s="1"/>
  <c r="F365" i="13" a="1"/>
  <c r="F365" i="13" s="1"/>
  <c r="F381" i="13" a="1"/>
  <c r="F381" i="13" s="1"/>
  <c r="F397" i="13" a="1"/>
  <c r="F397" i="13" s="1"/>
  <c r="F413" i="13" a="1"/>
  <c r="F413" i="13" s="1"/>
  <c r="F429" i="13" a="1"/>
  <c r="F429" i="13" s="1"/>
  <c r="F445" i="13" a="1"/>
  <c r="F445" i="13" s="1"/>
  <c r="F461" i="13" a="1"/>
  <c r="F461" i="13" s="1"/>
  <c r="F477" i="13" a="1"/>
  <c r="F477" i="13" s="1"/>
  <c r="F494" i="13" a="1"/>
  <c r="F494" i="13" s="1"/>
  <c r="F510" i="13" a="1"/>
  <c r="F510" i="13" s="1"/>
  <c r="F526" i="13" a="1"/>
  <c r="F526" i="13" s="1"/>
  <c r="F314" i="13" a="1"/>
  <c r="F314" i="13" s="1"/>
  <c r="F378" i="13" a="1"/>
  <c r="F378" i="13" s="1"/>
  <c r="F442" i="13" a="1"/>
  <c r="F442" i="13" s="1"/>
  <c r="F503" i="13" a="1"/>
  <c r="F503" i="13" s="1"/>
  <c r="F292" i="13" a="1"/>
  <c r="F292" i="13" s="1"/>
  <c r="F356" i="13" a="1"/>
  <c r="F356" i="13" s="1"/>
  <c r="F420" i="13" a="1"/>
  <c r="F420" i="13" s="1"/>
  <c r="F491" i="13" a="1"/>
  <c r="F491" i="13" s="1"/>
  <c r="F298" i="13" a="1"/>
  <c r="F298" i="13" s="1"/>
  <c r="F426" i="13" a="1"/>
  <c r="F426" i="13" s="1"/>
  <c r="F299" i="17" a="1"/>
  <c r="F299" i="17" s="1"/>
  <c r="F320" i="13" a="1"/>
  <c r="F320" i="13" s="1"/>
  <c r="F384" i="13" a="1"/>
  <c r="F384" i="13" s="1"/>
  <c r="F448" i="13" a="1"/>
  <c r="F448" i="13" s="1"/>
  <c r="F511" i="13" a="1"/>
  <c r="F511" i="13" s="1"/>
  <c r="F362" i="13" a="1"/>
  <c r="F362" i="13" s="1"/>
  <c r="F499" i="13" a="1"/>
  <c r="F499" i="13" s="1"/>
  <c r="F287" i="17" a="1"/>
  <c r="F287" i="17" s="1"/>
  <c r="F303" i="17" a="1"/>
  <c r="F303" i="17" s="1"/>
  <c r="F319" i="17" a="1"/>
  <c r="F319" i="17" s="1"/>
  <c r="F335" i="17" a="1"/>
  <c r="F335" i="17" s="1"/>
  <c r="F351" i="17" a="1"/>
  <c r="F351" i="17" s="1"/>
  <c r="F367" i="17" a="1"/>
  <c r="F367" i="17" s="1"/>
  <c r="F383" i="17" a="1"/>
  <c r="F383" i="17" s="1"/>
  <c r="F399" i="17" a="1"/>
  <c r="F399" i="17" s="1"/>
  <c r="F415" i="17" a="1"/>
  <c r="F415" i="17" s="1"/>
  <c r="F431" i="17" a="1"/>
  <c r="F431" i="17" s="1"/>
  <c r="F447" i="17" a="1"/>
  <c r="F447" i="17" s="1"/>
  <c r="F463" i="17" a="1"/>
  <c r="F463" i="17" s="1"/>
  <c r="F479" i="17" a="1"/>
  <c r="F479" i="17" s="1"/>
  <c r="F495" i="17" a="1"/>
  <c r="F495" i="17" s="1"/>
  <c r="F511" i="17" a="1"/>
  <c r="F511" i="17" s="1"/>
  <c r="F288" i="17" a="1"/>
  <c r="F288" i="17" s="1"/>
  <c r="F304" i="17" a="1"/>
  <c r="F304" i="17" s="1"/>
  <c r="F320" i="17" a="1"/>
  <c r="F320" i="17" s="1"/>
  <c r="F336" i="17" a="1"/>
  <c r="F336" i="17" s="1"/>
  <c r="F352" i="17" a="1"/>
  <c r="F352" i="17" s="1"/>
  <c r="F368" i="17" a="1"/>
  <c r="F368" i="17" s="1"/>
  <c r="F384" i="17" a="1"/>
  <c r="F384" i="17" s="1"/>
  <c r="F400" i="17" a="1"/>
  <c r="F400" i="17" s="1"/>
  <c r="F416" i="17" a="1"/>
  <c r="F416" i="17" s="1"/>
  <c r="F432" i="17" a="1"/>
  <c r="F432" i="17" s="1"/>
  <c r="F448" i="17" a="1"/>
  <c r="F448" i="17" s="1"/>
  <c r="F464" i="17" a="1"/>
  <c r="F464" i="17" s="1"/>
  <c r="F480" i="17" a="1"/>
  <c r="F480" i="17" s="1"/>
  <c r="F496" i="17" a="1"/>
  <c r="F496" i="17" s="1"/>
  <c r="F512" i="17" a="1"/>
  <c r="F512" i="17" s="1"/>
  <c r="F292" i="17" a="1"/>
  <c r="F292" i="17" s="1"/>
  <c r="F308" i="17" a="1"/>
  <c r="F308" i="17" s="1"/>
  <c r="F324" i="17" a="1"/>
  <c r="F324" i="17" s="1"/>
  <c r="F340" i="17" a="1"/>
  <c r="F340" i="17" s="1"/>
  <c r="F356" i="17" a="1"/>
  <c r="F356" i="17" s="1"/>
  <c r="F372" i="17" a="1"/>
  <c r="F372" i="17" s="1"/>
  <c r="F388" i="17" a="1"/>
  <c r="F388" i="17" s="1"/>
  <c r="F404" i="17" a="1"/>
  <c r="F404" i="17" s="1"/>
  <c r="F420" i="17" a="1"/>
  <c r="F420" i="17" s="1"/>
  <c r="F302" i="17" a="1"/>
  <c r="F302" i="17" s="1"/>
  <c r="F366" i="17" a="1"/>
  <c r="F366" i="17" s="1"/>
  <c r="F436" i="17" a="1"/>
  <c r="F436" i="17" s="1"/>
  <c r="F465" i="17" a="1"/>
  <c r="F465" i="17" s="1"/>
  <c r="F497" i="17" a="1"/>
  <c r="F497" i="17" s="1"/>
  <c r="F522" i="17" a="1"/>
  <c r="F522" i="17" s="1"/>
  <c r="F281" i="17" a="1"/>
  <c r="F281" i="17" s="1"/>
  <c r="F344" i="17" a="1"/>
  <c r="F344" i="17" s="1"/>
  <c r="F408" i="17" a="1"/>
  <c r="F408" i="17" s="1"/>
  <c r="F443" i="17" a="1"/>
  <c r="F443" i="17" s="1"/>
  <c r="F474" i="17" a="1"/>
  <c r="F474" i="17" s="1"/>
  <c r="F506" i="17" a="1"/>
  <c r="F506" i="17" s="1"/>
  <c r="F527" i="17" a="1"/>
  <c r="F527" i="17" s="1"/>
  <c r="F309" i="17" a="1"/>
  <c r="F309" i="17" s="1"/>
  <c r="F373" i="17" a="1"/>
  <c r="F373" i="17" s="1"/>
  <c r="F433" i="17" a="1"/>
  <c r="F433" i="17" s="1"/>
  <c r="F469" i="17" a="1"/>
  <c r="F469" i="17" s="1"/>
  <c r="F501" i="17" a="1"/>
  <c r="F501" i="17" s="1"/>
  <c r="F524" i="17" a="1"/>
  <c r="F524" i="17" s="1"/>
  <c r="F312" i="17" a="1"/>
  <c r="F312" i="17" s="1"/>
  <c r="F478" i="17" a="1"/>
  <c r="F478" i="17" s="1"/>
  <c r="F376" i="17" a="1"/>
  <c r="F376" i="17" s="1"/>
  <c r="F517" i="17" a="1"/>
  <c r="F517" i="17" s="1"/>
  <c r="F462" i="17" a="1"/>
  <c r="F462" i="17" s="1"/>
  <c r="F502" i="17" a="1"/>
  <c r="F502" i="17" s="1"/>
  <c r="F293" i="13" a="1"/>
  <c r="F293" i="13" s="1"/>
  <c r="F309" i="13" a="1"/>
  <c r="F309" i="13" s="1"/>
  <c r="F325" i="13" a="1"/>
  <c r="F325" i="13" s="1"/>
  <c r="F341" i="13" a="1"/>
  <c r="F341" i="13" s="1"/>
  <c r="F357" i="13" a="1"/>
  <c r="F357" i="13" s="1"/>
  <c r="F373" i="13" a="1"/>
  <c r="F373" i="13" s="1"/>
  <c r="F389" i="13" a="1"/>
  <c r="F389" i="13" s="1"/>
  <c r="F405" i="13" a="1"/>
  <c r="F405" i="13" s="1"/>
  <c r="F421" i="13" a="1"/>
  <c r="F421" i="13" s="1"/>
  <c r="F437" i="13" a="1"/>
  <c r="F437" i="13" s="1"/>
  <c r="F454" i="13" a="1"/>
  <c r="F454" i="13" s="1"/>
  <c r="F470" i="13" a="1"/>
  <c r="F470" i="13" s="1"/>
  <c r="F484" i="13" a="1"/>
  <c r="F484" i="13" s="1"/>
  <c r="F500" i="13" a="1"/>
  <c r="F500" i="13" s="1"/>
  <c r="F516" i="13" a="1"/>
  <c r="F516" i="13" s="1"/>
  <c r="F532" i="13" a="1"/>
  <c r="F532" i="13" s="1"/>
  <c r="F284" i="13" a="1"/>
  <c r="F284" i="13" s="1"/>
  <c r="F300" i="13" a="1"/>
  <c r="F300" i="13" s="1"/>
  <c r="F316" i="13" a="1"/>
  <c r="F316" i="13" s="1"/>
  <c r="F332" i="13" a="1"/>
  <c r="F332" i="13" s="1"/>
  <c r="F348" i="13" a="1"/>
  <c r="F348" i="13" s="1"/>
  <c r="F364" i="13" a="1"/>
  <c r="F364" i="13" s="1"/>
  <c r="F380" i="13" a="1"/>
  <c r="F380" i="13" s="1"/>
  <c r="F396" i="13" a="1"/>
  <c r="F396" i="13" s="1"/>
  <c r="F412" i="13" a="1"/>
  <c r="F412" i="13" s="1"/>
  <c r="F428" i="13" a="1"/>
  <c r="F428" i="13" s="1"/>
  <c r="F444" i="13" a="1"/>
  <c r="F444" i="13" s="1"/>
  <c r="F460" i="13" a="1"/>
  <c r="F460" i="13" s="1"/>
  <c r="F476" i="13" a="1"/>
  <c r="F476" i="13" s="1"/>
  <c r="F493" i="13" a="1"/>
  <c r="F493" i="13" s="1"/>
  <c r="F509" i="13" a="1"/>
  <c r="F509" i="13" s="1"/>
  <c r="F525" i="13" a="1"/>
  <c r="F525" i="13" s="1"/>
  <c r="F440" i="17" a="1"/>
  <c r="F440" i="17" s="1"/>
  <c r="F291" i="13" a="1"/>
  <c r="F291" i="13" s="1"/>
  <c r="F307" i="13" a="1"/>
  <c r="F307" i="13" s="1"/>
  <c r="F323" i="13" a="1"/>
  <c r="F323" i="13" s="1"/>
  <c r="F339" i="13" a="1"/>
  <c r="F339" i="13" s="1"/>
  <c r="F355" i="13" a="1"/>
  <c r="F355" i="13" s="1"/>
  <c r="F371" i="13" a="1"/>
  <c r="F371" i="13" s="1"/>
  <c r="F387" i="13" a="1"/>
  <c r="F387" i="13" s="1"/>
  <c r="F403" i="13" a="1"/>
  <c r="F403" i="13" s="1"/>
  <c r="F419" i="13" a="1"/>
  <c r="F419" i="13" s="1"/>
  <c r="F435" i="13" a="1"/>
  <c r="F435" i="13" s="1"/>
  <c r="F450" i="13" a="1"/>
  <c r="F450" i="13" s="1"/>
  <c r="F466" i="13" a="1"/>
  <c r="F466" i="13" s="1"/>
  <c r="F482" i="13" a="1"/>
  <c r="F482" i="13" s="1"/>
  <c r="F498" i="13" a="1"/>
  <c r="F498" i="13" s="1"/>
  <c r="F514" i="13" a="1"/>
  <c r="F514" i="13" s="1"/>
  <c r="F530" i="13" a="1"/>
  <c r="F530" i="13" s="1"/>
  <c r="F327" i="13" a="1"/>
  <c r="F327" i="13" s="1"/>
  <c r="F391" i="13" a="1"/>
  <c r="F391" i="13" s="1"/>
  <c r="F464" i="13" a="1"/>
  <c r="F464" i="13" s="1"/>
  <c r="F519" i="13" a="1"/>
  <c r="F519" i="13" s="1"/>
  <c r="F304" i="13" a="1"/>
  <c r="F304" i="13" s="1"/>
  <c r="F368" i="13" a="1"/>
  <c r="F368" i="13" s="1"/>
  <c r="F432" i="13" a="1"/>
  <c r="F432" i="13" s="1"/>
  <c r="F507" i="13" a="1"/>
  <c r="F507" i="13" s="1"/>
  <c r="F324" i="13" a="1"/>
  <c r="F324" i="13" s="1"/>
  <c r="F451" i="13" a="1"/>
  <c r="F451" i="13" s="1"/>
  <c r="F282" i="13" a="1"/>
  <c r="F282" i="13" s="1"/>
  <c r="F346" i="13" a="1"/>
  <c r="F346" i="13" s="1"/>
  <c r="F410" i="13" a="1"/>
  <c r="F410" i="13" s="1"/>
  <c r="F459" i="13" a="1"/>
  <c r="F459" i="13" s="1"/>
  <c r="F527" i="13" a="1"/>
  <c r="F527" i="13" s="1"/>
  <c r="F400" i="13" a="1"/>
  <c r="F400" i="13" s="1"/>
  <c r="F531" i="13" a="1"/>
  <c r="F531" i="13" s="1"/>
  <c r="F290" i="17" a="1"/>
  <c r="F290" i="17" s="1"/>
  <c r="F306" i="17" a="1"/>
  <c r="F306" i="17" s="1"/>
  <c r="F322" i="17" a="1"/>
  <c r="F322" i="17" s="1"/>
  <c r="F338" i="17" a="1"/>
  <c r="F338" i="17" s="1"/>
  <c r="F354" i="17" a="1"/>
  <c r="F354" i="17" s="1"/>
  <c r="F370" i="17" a="1"/>
  <c r="F370" i="17" s="1"/>
  <c r="F386" i="17" a="1"/>
  <c r="F386" i="17" s="1"/>
  <c r="F402" i="17" a="1"/>
  <c r="F402" i="17" s="1"/>
  <c r="F418" i="17" a="1"/>
  <c r="F418" i="17" s="1"/>
  <c r="F434" i="17" a="1"/>
  <c r="F434" i="17" s="1"/>
  <c r="F451" i="17" a="1"/>
  <c r="F451" i="17" s="1"/>
  <c r="F467" i="17" a="1"/>
  <c r="F467" i="17" s="1"/>
  <c r="F483" i="17" a="1"/>
  <c r="F483" i="17" s="1"/>
  <c r="F499" i="17" a="1"/>
  <c r="F499" i="17" s="1"/>
  <c r="F515" i="17" a="1"/>
  <c r="F515" i="17" s="1"/>
  <c r="F291" i="17" a="1"/>
  <c r="F291" i="17" s="1"/>
  <c r="F307" i="17" a="1"/>
  <c r="F307" i="17" s="1"/>
  <c r="F323" i="17" a="1"/>
  <c r="F323" i="17" s="1"/>
  <c r="F339" i="17" a="1"/>
  <c r="F339" i="17" s="1"/>
  <c r="F355" i="17" a="1"/>
  <c r="F355" i="17" s="1"/>
  <c r="F371" i="17" a="1"/>
  <c r="F371" i="17" s="1"/>
  <c r="F387" i="17" a="1"/>
  <c r="F387" i="17" s="1"/>
  <c r="F403" i="17" a="1"/>
  <c r="F403" i="17" s="1"/>
  <c r="F419" i="17" a="1"/>
  <c r="F419" i="17" s="1"/>
  <c r="F435" i="17" a="1"/>
  <c r="F435" i="17" s="1"/>
  <c r="F452" i="17" a="1"/>
  <c r="F452" i="17" s="1"/>
  <c r="F468" i="17" a="1"/>
  <c r="F468" i="17" s="1"/>
  <c r="F484" i="17" a="1"/>
  <c r="F484" i="17" s="1"/>
  <c r="F500" i="17" a="1"/>
  <c r="F500" i="17" s="1"/>
  <c r="F280" i="17" a="1"/>
  <c r="F280" i="17" s="1"/>
  <c r="F295" i="17" a="1"/>
  <c r="F295" i="17" s="1"/>
  <c r="F311" i="17" a="1"/>
  <c r="F311" i="17" s="1"/>
  <c r="F327" i="17" a="1"/>
  <c r="F327" i="17" s="1"/>
  <c r="F343" i="17" a="1"/>
  <c r="F343" i="17" s="1"/>
  <c r="F359" i="17" a="1"/>
  <c r="F359" i="17" s="1"/>
  <c r="F375" i="17" a="1"/>
  <c r="F375" i="17" s="1"/>
  <c r="F391" i="17" a="1"/>
  <c r="F391" i="17" s="1"/>
  <c r="F407" i="17" a="1"/>
  <c r="F407" i="17" s="1"/>
  <c r="F423" i="17" a="1"/>
  <c r="F423" i="17" s="1"/>
  <c r="F315" i="17" a="1"/>
  <c r="F315" i="17" s="1"/>
  <c r="F379" i="17" a="1"/>
  <c r="F379" i="17" s="1"/>
  <c r="F442" i="17" a="1"/>
  <c r="F442" i="17" s="1"/>
  <c r="F473" i="17" a="1"/>
  <c r="F473" i="17" s="1"/>
  <c r="F505" i="17" a="1"/>
  <c r="F505" i="17" s="1"/>
  <c r="F526" i="17" a="1"/>
  <c r="F526" i="17" s="1"/>
  <c r="F293" i="17" a="1"/>
  <c r="F293" i="17" s="1"/>
  <c r="F357" i="17" a="1"/>
  <c r="F357" i="17" s="1"/>
  <c r="F421" i="17" a="1"/>
  <c r="F421" i="17" s="1"/>
  <c r="F450" i="17" a="1"/>
  <c r="F450" i="17" s="1"/>
  <c r="F482" i="17" a="1"/>
  <c r="F482" i="17" s="1"/>
  <c r="F514" i="17" a="1"/>
  <c r="F514" i="17" s="1"/>
  <c r="F531" i="17" a="1"/>
  <c r="F531" i="17" s="1"/>
  <c r="F334" i="17" a="1"/>
  <c r="F334" i="17" s="1"/>
  <c r="F398" i="17" a="1"/>
  <c r="F398" i="17" s="1"/>
  <c r="F439" i="17" a="1"/>
  <c r="F439" i="17" s="1"/>
  <c r="F477" i="17" a="1"/>
  <c r="F477" i="17" s="1"/>
  <c r="F509" i="17" a="1"/>
  <c r="F509" i="17" s="1"/>
  <c r="F528" i="17" a="1"/>
  <c r="F528" i="17" s="1"/>
  <c r="F363" i="17" a="1"/>
  <c r="F363" i="17" s="1"/>
  <c r="F510" i="17" a="1"/>
  <c r="F510" i="17" s="1"/>
  <c r="F427" i="17" a="1"/>
  <c r="F427" i="17" s="1"/>
  <c r="F533" i="17" a="1"/>
  <c r="F533" i="17" s="1"/>
  <c r="F494" i="17" a="1"/>
  <c r="F494" i="17" s="1"/>
  <c r="F283" i="13" a="1"/>
  <c r="F283" i="13" s="1"/>
  <c r="F299" i="13" a="1"/>
  <c r="F299" i="13" s="1"/>
  <c r="F315" i="13" a="1"/>
  <c r="F315" i="13" s="1"/>
  <c r="F331" i="13" a="1"/>
  <c r="F331" i="13" s="1"/>
  <c r="F347" i="13" a="1"/>
  <c r="F347" i="13" s="1"/>
  <c r="F363" i="13" a="1"/>
  <c r="F363" i="13" s="1"/>
  <c r="F379" i="13" a="1"/>
  <c r="F379" i="13" s="1"/>
  <c r="F395" i="13" a="1"/>
  <c r="F395" i="13" s="1"/>
  <c r="F411" i="13" a="1"/>
  <c r="F411" i="13" s="1"/>
  <c r="F427" i="13" a="1"/>
  <c r="F427" i="13" s="1"/>
  <c r="F443" i="13" a="1"/>
  <c r="F443" i="13" s="1"/>
  <c r="F457" i="13" a="1"/>
  <c r="F457" i="13" s="1"/>
  <c r="F473" i="13" a="1"/>
  <c r="F473" i="13" s="1"/>
  <c r="F488" i="13" a="1"/>
  <c r="F488" i="13" s="1"/>
  <c r="F504" i="13" a="1"/>
  <c r="F504" i="13" s="1"/>
  <c r="F520" i="13" a="1"/>
  <c r="F520" i="13" s="1"/>
  <c r="F287" i="13" a="1"/>
  <c r="F287" i="13" s="1"/>
  <c r="F303" i="13" a="1"/>
  <c r="F303" i="13" s="1"/>
  <c r="F319" i="13" a="1"/>
  <c r="F319" i="13" s="1"/>
  <c r="F335" i="13" a="1"/>
  <c r="F335" i="13" s="1"/>
  <c r="F351" i="13" a="1"/>
  <c r="F351" i="13" s="1"/>
  <c r="F367" i="13" a="1"/>
  <c r="F367" i="13" s="1"/>
  <c r="F383" i="13" a="1"/>
  <c r="F383" i="13" s="1"/>
  <c r="F399" i="13" a="1"/>
  <c r="F399" i="13" s="1"/>
  <c r="F415" i="13" a="1"/>
  <c r="F415" i="13" s="1"/>
  <c r="F431" i="13" a="1"/>
  <c r="F431" i="13" s="1"/>
  <c r="F447" i="13" a="1"/>
  <c r="F447" i="13" s="1"/>
  <c r="F463" i="13" a="1"/>
  <c r="F463" i="13" s="1"/>
  <c r="F479" i="13" a="1"/>
  <c r="F479" i="13" s="1"/>
  <c r="F497" i="13" a="1"/>
  <c r="F497" i="13" s="1"/>
  <c r="F513" i="13" a="1"/>
  <c r="F513" i="13" s="1"/>
  <c r="F529" i="13" a="1"/>
  <c r="F529" i="13" s="1"/>
  <c r="F278" i="13" a="1"/>
  <c r="F278" i="13" s="1"/>
  <c r="F294" i="13" a="1"/>
  <c r="F294" i="13" s="1"/>
  <c r="F310" i="13" a="1"/>
  <c r="F310" i="13" s="1"/>
  <c r="F326" i="13" a="1"/>
  <c r="F326" i="13" s="1"/>
  <c r="F342" i="13" a="1"/>
  <c r="F342" i="13" s="1"/>
  <c r="F358" i="13" a="1"/>
  <c r="F358" i="13" s="1"/>
  <c r="F374" i="13" a="1"/>
  <c r="F374" i="13" s="1"/>
  <c r="F390" i="13" a="1"/>
  <c r="F390" i="13" s="1"/>
  <c r="F406" i="13" a="1"/>
  <c r="F406" i="13" s="1"/>
  <c r="F422" i="13" a="1"/>
  <c r="F422" i="13" s="1"/>
  <c r="F438" i="13" a="1"/>
  <c r="F438" i="13" s="1"/>
  <c r="F453" i="13" a="1"/>
  <c r="F453" i="13" s="1"/>
  <c r="F469" i="13" a="1"/>
  <c r="F469" i="13" s="1"/>
  <c r="F486" i="13" a="1"/>
  <c r="F486" i="13" s="1"/>
  <c r="F502" i="13" a="1"/>
  <c r="F502" i="13" s="1"/>
  <c r="F518" i="13" a="1"/>
  <c r="F518" i="13" s="1"/>
  <c r="F534" i="13" a="1"/>
  <c r="F534" i="13" s="1"/>
  <c r="F340" i="13" a="1"/>
  <c r="F340" i="13" s="1"/>
  <c r="F404" i="13" a="1"/>
  <c r="F404" i="13" s="1"/>
  <c r="F475" i="13" a="1"/>
  <c r="F475" i="13" s="1"/>
  <c r="F535" i="13" a="1"/>
  <c r="F535" i="13" s="1"/>
  <c r="F330" i="13" a="1"/>
  <c r="F330" i="13" s="1"/>
  <c r="F394" i="13" a="1"/>
  <c r="F394" i="13" s="1"/>
  <c r="F456" i="13" a="1"/>
  <c r="F456" i="13" s="1"/>
  <c r="F523" i="13" a="1"/>
  <c r="F523" i="13" s="1"/>
  <c r="F375" i="13" a="1"/>
  <c r="F375" i="13" s="1"/>
  <c r="F483" i="13" a="1"/>
  <c r="F483" i="13" s="1"/>
  <c r="F295" i="13" a="1"/>
  <c r="F295" i="13" s="1"/>
  <c r="F359" i="13" a="1"/>
  <c r="F359" i="13" s="1"/>
  <c r="F423" i="13" a="1"/>
  <c r="F423" i="13" s="1"/>
  <c r="F480" i="13" a="1"/>
  <c r="F480" i="13" s="1"/>
  <c r="F311" i="13" a="1"/>
  <c r="F311" i="13" s="1"/>
  <c r="F439" i="13" a="1"/>
  <c r="F439" i="13" s="1"/>
  <c r="F279" i="17" a="1"/>
  <c r="F279" i="17" s="1"/>
  <c r="F297" i="17" a="1"/>
  <c r="F297" i="17" s="1"/>
  <c r="F313" i="17" a="1"/>
  <c r="F313" i="17" s="1"/>
  <c r="F329" i="17" a="1"/>
  <c r="F329" i="17" s="1"/>
  <c r="F345" i="17" a="1"/>
  <c r="F345" i="17" s="1"/>
  <c r="F361" i="17" a="1"/>
  <c r="F361" i="17" s="1"/>
  <c r="F377" i="17" a="1"/>
  <c r="F377" i="17" s="1"/>
  <c r="F393" i="17" a="1"/>
  <c r="F393" i="17" s="1"/>
  <c r="F409" i="17" a="1"/>
  <c r="F409" i="17" s="1"/>
  <c r="F425" i="17" a="1"/>
  <c r="F425" i="17" s="1"/>
  <c r="F441" i="17" a="1"/>
  <c r="F441" i="17" s="1"/>
  <c r="F455" i="17" a="1"/>
  <c r="F455" i="17" s="1"/>
  <c r="F471" i="17" a="1"/>
  <c r="F471" i="17" s="1"/>
  <c r="F487" i="17" a="1"/>
  <c r="F487" i="17" s="1"/>
  <c r="F503" i="17" a="1"/>
  <c r="F503" i="17" s="1"/>
  <c r="F282" i="17" a="1"/>
  <c r="F282" i="17" s="1"/>
  <c r="F294" i="17" a="1"/>
  <c r="F294" i="17" s="1"/>
  <c r="F310" i="17" a="1"/>
  <c r="F310" i="17" s="1"/>
  <c r="F326" i="17" a="1"/>
  <c r="F326" i="17" s="1"/>
  <c r="F342" i="17" a="1"/>
  <c r="F342" i="17" s="1"/>
  <c r="F358" i="17" a="1"/>
  <c r="F358" i="17" s="1"/>
  <c r="F374" i="17" a="1"/>
  <c r="F374" i="17" s="1"/>
  <c r="F390" i="17" a="1"/>
  <c r="F390" i="17" s="1"/>
  <c r="F406" i="17" a="1"/>
  <c r="F406" i="17" s="1"/>
  <c r="F422" i="17" a="1"/>
  <c r="F422" i="17" s="1"/>
  <c r="F438" i="17" a="1"/>
  <c r="F438" i="17" s="1"/>
  <c r="F456" i="17" a="1"/>
  <c r="F456" i="17" s="1"/>
  <c r="F472" i="17" a="1"/>
  <c r="F472" i="17" s="1"/>
  <c r="F488" i="17" a="1"/>
  <c r="F488" i="17" s="1"/>
  <c r="F504" i="17" a="1"/>
  <c r="F504" i="17" s="1"/>
  <c r="F283" i="17" a="1"/>
  <c r="F283" i="17" s="1"/>
  <c r="F298" i="17" a="1"/>
  <c r="F298" i="17" s="1"/>
  <c r="F314" i="17" a="1"/>
  <c r="F314" i="17" s="1"/>
  <c r="F330" i="17" a="1"/>
  <c r="F330" i="17" s="1"/>
  <c r="F346" i="17" a="1"/>
  <c r="F346" i="17" s="1"/>
  <c r="F362" i="17" a="1"/>
  <c r="F362" i="17" s="1"/>
  <c r="F378" i="17" a="1"/>
  <c r="F378" i="17" s="1"/>
  <c r="F328" i="17" a="1"/>
  <c r="F328" i="17" s="1"/>
  <c r="F513" i="17" a="1"/>
  <c r="F513" i="17" s="1"/>
  <c r="F430" i="17" a="1"/>
  <c r="F430" i="17" s="1"/>
  <c r="F535" i="17" a="1"/>
  <c r="F535" i="17" s="1"/>
  <c r="F485" i="17" a="1"/>
  <c r="F485" i="17" s="1"/>
  <c r="F529" i="17" a="1"/>
  <c r="F529" i="17" s="1"/>
  <c r="F286" i="13" a="1"/>
  <c r="F286" i="13" s="1"/>
  <c r="F350" i="13" a="1"/>
  <c r="F350" i="13" s="1"/>
  <c r="F414" i="13" a="1"/>
  <c r="F414" i="13" s="1"/>
  <c r="F478" i="13" a="1"/>
  <c r="F478" i="13" s="1"/>
  <c r="F525" i="17" a="1"/>
  <c r="F525" i="17" s="1"/>
  <c r="F338" i="13" a="1"/>
  <c r="F338" i="13" s="1"/>
  <c r="F402" i="13" a="1"/>
  <c r="F402" i="13" s="1"/>
  <c r="F468" i="13" a="1"/>
  <c r="F468" i="13" s="1"/>
  <c r="F533" i="13" a="1"/>
  <c r="F533" i="13" s="1"/>
  <c r="F329" i="13" a="1"/>
  <c r="F329" i="13" s="1"/>
  <c r="F393" i="13" a="1"/>
  <c r="F393" i="13" s="1"/>
  <c r="F458" i="13" a="1"/>
  <c r="F458" i="13" s="1"/>
  <c r="F522" i="13" a="1"/>
  <c r="F522" i="13" s="1"/>
  <c r="F487" i="13" a="1"/>
  <c r="F487" i="13" s="1"/>
  <c r="F467" i="13" a="1"/>
  <c r="F467" i="13" s="1"/>
  <c r="F308" i="13" a="1"/>
  <c r="F308" i="13" s="1"/>
  <c r="F336" i="13" a="1"/>
  <c r="F336" i="13" s="1"/>
  <c r="F394" i="17" a="1"/>
  <c r="F394" i="17" s="1"/>
  <c r="F392" i="17" a="1"/>
  <c r="F392" i="17" s="1"/>
  <c r="F530" i="17" a="1"/>
  <c r="F530" i="17" s="1"/>
  <c r="F458" i="17" a="1"/>
  <c r="F458" i="17" s="1"/>
  <c r="F347" i="17" a="1"/>
  <c r="F347" i="17" s="1"/>
  <c r="F516" i="17" a="1"/>
  <c r="F516" i="17" s="1"/>
  <c r="F454" i="17" a="1"/>
  <c r="F454" i="17" s="1"/>
  <c r="F302" i="13" a="1"/>
  <c r="F302" i="13" s="1"/>
  <c r="F366" i="13" a="1"/>
  <c r="F366" i="13" s="1"/>
  <c r="F430" i="13" a="1"/>
  <c r="F430" i="13" s="1"/>
  <c r="F492" i="13" a="1"/>
  <c r="F492" i="13" s="1"/>
  <c r="F290" i="13" a="1"/>
  <c r="F290" i="13" s="1"/>
  <c r="F354" i="13" a="1"/>
  <c r="F354" i="13" s="1"/>
  <c r="F418" i="13" a="1"/>
  <c r="F418" i="13" s="1"/>
  <c r="F485" i="13" a="1"/>
  <c r="F485" i="13" s="1"/>
  <c r="F281" i="13" a="1"/>
  <c r="F281" i="13" s="1"/>
  <c r="F345" i="13" a="1"/>
  <c r="F345" i="13" s="1"/>
  <c r="F409" i="13" a="1"/>
  <c r="F409" i="13" s="1"/>
  <c r="F474" i="13" a="1"/>
  <c r="F474" i="13" s="1"/>
  <c r="F288" i="13" a="1"/>
  <c r="F288" i="13" s="1"/>
  <c r="F279" i="13" a="1"/>
  <c r="F279" i="13" s="1"/>
  <c r="F470" i="17" a="1"/>
  <c r="F470" i="17" s="1"/>
  <c r="F372" i="13" a="1"/>
  <c r="F372" i="13" s="1"/>
  <c r="F472" i="13" a="1"/>
  <c r="F472" i="13" s="1"/>
  <c r="F410" i="17" a="1"/>
  <c r="F410" i="17" s="1"/>
  <c r="F449" i="17" a="1"/>
  <c r="F449" i="17" s="1"/>
  <c r="F318" i="17" a="1"/>
  <c r="F318" i="17" s="1"/>
  <c r="F490" i="17" a="1"/>
  <c r="F490" i="17" s="1"/>
  <c r="F411" i="17" a="1"/>
  <c r="F411" i="17" s="1"/>
  <c r="F532" i="17" a="1"/>
  <c r="F532" i="17" s="1"/>
  <c r="F286" i="17" a="1"/>
  <c r="F286" i="17" s="1"/>
  <c r="F318" i="13" a="1"/>
  <c r="F318" i="13" s="1"/>
  <c r="F382" i="13" a="1"/>
  <c r="F382" i="13" s="1"/>
  <c r="F446" i="13" a="1"/>
  <c r="F446" i="13" s="1"/>
  <c r="F508" i="13" a="1"/>
  <c r="F508" i="13" s="1"/>
  <c r="F306" i="13" a="1"/>
  <c r="F306" i="13" s="1"/>
  <c r="F370" i="13" a="1"/>
  <c r="F370" i="13" s="1"/>
  <c r="F434" i="13" a="1"/>
  <c r="F434" i="13" s="1"/>
  <c r="F501" i="13" a="1"/>
  <c r="F501" i="13" s="1"/>
  <c r="F297" i="13" a="1"/>
  <c r="F297" i="13" s="1"/>
  <c r="F361" i="13" a="1"/>
  <c r="F361" i="13" s="1"/>
  <c r="F425" i="13" a="1"/>
  <c r="F425" i="13" s="1"/>
  <c r="F490" i="13" a="1"/>
  <c r="F490" i="13" s="1"/>
  <c r="F352" i="13" a="1"/>
  <c r="F352" i="13" s="1"/>
  <c r="F343" i="13" a="1"/>
  <c r="F343" i="13" s="1"/>
  <c r="F388" i="13" a="1"/>
  <c r="F388" i="13" s="1"/>
  <c r="F436" i="13" a="1"/>
  <c r="F436" i="13" s="1"/>
  <c r="F426" i="17" a="1"/>
  <c r="F426" i="17" s="1"/>
  <c r="F481" i="17" a="1"/>
  <c r="F481" i="17" s="1"/>
  <c r="F382" i="17" a="1"/>
  <c r="F382" i="17" s="1"/>
  <c r="F519" i="17" a="1"/>
  <c r="F519" i="17" s="1"/>
  <c r="F453" i="17" a="1"/>
  <c r="F453" i="17" s="1"/>
  <c r="F414" i="17" a="1"/>
  <c r="F414" i="17" s="1"/>
  <c r="F521" i="17" a="1"/>
  <c r="F521" i="17" s="1"/>
  <c r="F334" i="13" a="1"/>
  <c r="F334" i="13" s="1"/>
  <c r="F398" i="13" a="1"/>
  <c r="F398" i="13" s="1"/>
  <c r="F462" i="13" a="1"/>
  <c r="F462" i="13" s="1"/>
  <c r="F524" i="13" a="1"/>
  <c r="F524" i="13" s="1"/>
  <c r="F322" i="13" a="1"/>
  <c r="F322" i="13" s="1"/>
  <c r="F386" i="13" a="1"/>
  <c r="F386" i="13" s="1"/>
  <c r="F452" i="13" a="1"/>
  <c r="F452" i="13" s="1"/>
  <c r="F517" i="13" a="1"/>
  <c r="F517" i="13" s="1"/>
  <c r="F313" i="13" a="1"/>
  <c r="F313" i="13" s="1"/>
  <c r="F377" i="13" a="1"/>
  <c r="F377" i="13" s="1"/>
  <c r="F441" i="13" a="1"/>
  <c r="F441" i="13" s="1"/>
  <c r="F506" i="13" a="1"/>
  <c r="F506" i="13" s="1"/>
  <c r="F416" i="13" a="1"/>
  <c r="F416" i="13" s="1"/>
  <c r="F407" i="13" a="1"/>
  <c r="F407" i="13" s="1"/>
  <c r="F515" i="13" a="1"/>
  <c r="F515" i="13" s="1"/>
  <c r="F495" i="13" a="1"/>
  <c r="F495" i="13" s="1"/>
  <c r="H15" i="9"/>
  <c r="H290" i="17" a="1"/>
  <c r="H290" i="17" s="1"/>
  <c r="H280" i="17" a="1"/>
  <c r="H280" i="17" s="1"/>
  <c r="H294" i="17" a="1"/>
  <c r="H294" i="17" s="1"/>
  <c r="H286" i="17" a="1"/>
  <c r="H286" i="17" s="1"/>
  <c r="H298" i="17" a="1"/>
  <c r="H298" i="17" s="1"/>
  <c r="H312" i="17" a="1"/>
  <c r="H312" i="17" s="1"/>
  <c r="H328" i="17" a="1"/>
  <c r="H328" i="17" s="1"/>
  <c r="H344" i="17" a="1"/>
  <c r="H344" i="17" s="1"/>
  <c r="H360" i="17" a="1"/>
  <c r="H360" i="17" s="1"/>
  <c r="H376" i="17" a="1"/>
  <c r="H376" i="17" s="1"/>
  <c r="H392" i="17" a="1"/>
  <c r="H392" i="17" s="1"/>
  <c r="H408" i="17" a="1"/>
  <c r="H408" i="17" s="1"/>
  <c r="H424" i="17" a="1"/>
  <c r="H424" i="17" s="1"/>
  <c r="H440" i="17" a="1"/>
  <c r="H440" i="17" s="1"/>
  <c r="H454" i="17" a="1"/>
  <c r="H454" i="17" s="1"/>
  <c r="H470" i="17" a="1"/>
  <c r="H470" i="17" s="1"/>
  <c r="H486" i="17" a="1"/>
  <c r="H486" i="17" s="1"/>
  <c r="H502" i="17" a="1"/>
  <c r="H502" i="17" s="1"/>
  <c r="H518" i="17" a="1"/>
  <c r="H518" i="17" s="1"/>
  <c r="H306" i="17" a="1"/>
  <c r="H306" i="17" s="1"/>
  <c r="H322" i="17" a="1"/>
  <c r="H322" i="17" s="1"/>
  <c r="H338" i="17" a="1"/>
  <c r="H338" i="17" s="1"/>
  <c r="H354" i="17" a="1"/>
  <c r="H354" i="17" s="1"/>
  <c r="H370" i="17" a="1"/>
  <c r="H370" i="17" s="1"/>
  <c r="H386" i="17" a="1"/>
  <c r="H386" i="17" s="1"/>
  <c r="H402" i="17" a="1"/>
  <c r="H402" i="17" s="1"/>
  <c r="H418" i="17" a="1"/>
  <c r="H418" i="17" s="1"/>
  <c r="H434" i="17" a="1"/>
  <c r="H434" i="17" s="1"/>
  <c r="H451" i="17" a="1"/>
  <c r="H451" i="17" s="1"/>
  <c r="H467" i="17" a="1"/>
  <c r="H467" i="17" s="1"/>
  <c r="H483" i="17" a="1"/>
  <c r="H483" i="17" s="1"/>
  <c r="H499" i="17" a="1"/>
  <c r="H499" i="17" s="1"/>
  <c r="H515" i="17" a="1"/>
  <c r="H515" i="17" s="1"/>
  <c r="H293" i="17" a="1"/>
  <c r="H293" i="17" s="1"/>
  <c r="H317" i="17" a="1"/>
  <c r="H317" i="17" s="1"/>
  <c r="H333" i="17" a="1"/>
  <c r="H333" i="17" s="1"/>
  <c r="H349" i="17" a="1"/>
  <c r="H349" i="17" s="1"/>
  <c r="H365" i="17" a="1"/>
  <c r="H365" i="17" s="1"/>
  <c r="H381" i="17" a="1"/>
  <c r="H381" i="17" s="1"/>
  <c r="H397" i="17" a="1"/>
  <c r="H397" i="17" s="1"/>
  <c r="H413" i="17" a="1"/>
  <c r="H413" i="17" s="1"/>
  <c r="H429" i="17" a="1"/>
  <c r="H429" i="17" s="1"/>
  <c r="H445" i="17" a="1"/>
  <c r="H445" i="17" s="1"/>
  <c r="H460" i="17" a="1"/>
  <c r="H460" i="17" s="1"/>
  <c r="H476" i="17" a="1"/>
  <c r="H476" i="17" s="1"/>
  <c r="H492" i="17" a="1"/>
  <c r="H492" i="17" s="1"/>
  <c r="H508" i="17" a="1"/>
  <c r="H508" i="17" s="1"/>
  <c r="H524" i="17" a="1"/>
  <c r="H524" i="17" s="1"/>
  <c r="H337" i="17" a="1"/>
  <c r="H337" i="17" s="1"/>
  <c r="H401" i="17" a="1"/>
  <c r="H401" i="17" s="1"/>
  <c r="H469" i="17" a="1"/>
  <c r="H469" i="17" s="1"/>
  <c r="H528" i="17" a="1"/>
  <c r="H528" i="17" s="1"/>
  <c r="H314" i="17" a="1"/>
  <c r="H314" i="17" s="1"/>
  <c r="H378" i="17" a="1"/>
  <c r="H378" i="17" s="1"/>
  <c r="H442" i="17" a="1"/>
  <c r="H442" i="17" s="1"/>
  <c r="H505" i="17" a="1"/>
  <c r="H505" i="17" s="1"/>
  <c r="H305" i="17" a="1"/>
  <c r="H305" i="17" s="1"/>
  <c r="H369" i="17" a="1"/>
  <c r="H369" i="17" s="1"/>
  <c r="H433" i="17" a="1"/>
  <c r="H433" i="17" s="1"/>
  <c r="H509" i="17" a="1"/>
  <c r="H509" i="17" s="1"/>
  <c r="H385" i="17" a="1"/>
  <c r="H385" i="17" s="1"/>
  <c r="H346" i="17" a="1"/>
  <c r="H346" i="17" s="1"/>
  <c r="H359" i="17" a="1"/>
  <c r="H359" i="17" s="1"/>
  <c r="H423" i="17" a="1"/>
  <c r="H423" i="17" s="1"/>
  <c r="H289" i="13" a="1"/>
  <c r="H289" i="13" s="1"/>
  <c r="H303" i="13" a="1"/>
  <c r="H303" i="13" s="1"/>
  <c r="H321" i="13" a="1"/>
  <c r="H321" i="13" s="1"/>
  <c r="H335" i="13" a="1"/>
  <c r="H335" i="13" s="1"/>
  <c r="H353" i="13" a="1"/>
  <c r="H353" i="13" s="1"/>
  <c r="H481" i="17" a="1"/>
  <c r="H481" i="17" s="1"/>
  <c r="H290" i="13" a="1"/>
  <c r="H290" i="13" s="1"/>
  <c r="H308" i="13" a="1"/>
  <c r="H308" i="13" s="1"/>
  <c r="H322" i="13" a="1"/>
  <c r="H322" i="13" s="1"/>
  <c r="H340" i="13" a="1"/>
  <c r="H340" i="13" s="1"/>
  <c r="H354" i="13" a="1"/>
  <c r="H354" i="13" s="1"/>
  <c r="H531" i="17" a="1"/>
  <c r="H531" i="17" s="1"/>
  <c r="H294" i="13" a="1"/>
  <c r="H294" i="13" s="1"/>
  <c r="H312" i="13" a="1"/>
  <c r="H312" i="13" s="1"/>
  <c r="H326" i="13" a="1"/>
  <c r="H326" i="13" s="1"/>
  <c r="H344" i="13" a="1"/>
  <c r="H344" i="13" s="1"/>
  <c r="H358" i="13" a="1"/>
  <c r="H358" i="13" s="1"/>
  <c r="H313" i="13" a="1"/>
  <c r="H313" i="13" s="1"/>
  <c r="H372" i="13" a="1"/>
  <c r="H372" i="13" s="1"/>
  <c r="H388" i="13" a="1"/>
  <c r="H388" i="13" s="1"/>
  <c r="H404" i="13" a="1"/>
  <c r="H404" i="13" s="1"/>
  <c r="H420" i="13" a="1"/>
  <c r="H420" i="13" s="1"/>
  <c r="H436" i="13" a="1"/>
  <c r="H436" i="13" s="1"/>
  <c r="H453" i="13" a="1"/>
  <c r="H453" i="13" s="1"/>
  <c r="H469" i="13" a="1"/>
  <c r="H469" i="13" s="1"/>
  <c r="H485" i="13" a="1"/>
  <c r="H485" i="13" s="1"/>
  <c r="H501" i="13" a="1"/>
  <c r="H501" i="13" s="1"/>
  <c r="H517" i="13" a="1"/>
  <c r="H517" i="13" s="1"/>
  <c r="H533" i="13" a="1"/>
  <c r="H533" i="13" s="1"/>
  <c r="H302" i="13" a="1"/>
  <c r="H302" i="13" s="1"/>
  <c r="H359" i="13" a="1"/>
  <c r="H359" i="13" s="1"/>
  <c r="H379" i="13" a="1"/>
  <c r="H379" i="13" s="1"/>
  <c r="H395" i="13" a="1"/>
  <c r="H395" i="13" s="1"/>
  <c r="H411" i="13" a="1"/>
  <c r="H411" i="13" s="1"/>
  <c r="H427" i="13" a="1"/>
  <c r="H427" i="13" s="1"/>
  <c r="H443" i="13" a="1"/>
  <c r="H443" i="13" s="1"/>
  <c r="H458" i="13" a="1"/>
  <c r="H458" i="13" s="1"/>
  <c r="H474" i="13" a="1"/>
  <c r="H474" i="13" s="1"/>
  <c r="H490" i="13" a="1"/>
  <c r="H490" i="13" s="1"/>
  <c r="H506" i="13" a="1"/>
  <c r="H506" i="13" s="1"/>
  <c r="H522" i="13" a="1"/>
  <c r="H522" i="13" s="1"/>
  <c r="H280" i="13" a="1"/>
  <c r="H280" i="13" s="1"/>
  <c r="H334" i="13" a="1"/>
  <c r="H334" i="13" s="1"/>
  <c r="H377" i="13" a="1"/>
  <c r="H377" i="13" s="1"/>
  <c r="H393" i="13" a="1"/>
  <c r="H393" i="13" s="1"/>
  <c r="H409" i="13" a="1"/>
  <c r="H409" i="13" s="1"/>
  <c r="H425" i="13" a="1"/>
  <c r="H425" i="13" s="1"/>
  <c r="H441" i="13" a="1"/>
  <c r="H441" i="13" s="1"/>
  <c r="H455" i="13" a="1"/>
  <c r="H455" i="13" s="1"/>
  <c r="H471" i="13" a="1"/>
  <c r="H471" i="13" s="1"/>
  <c r="H487" i="13" a="1"/>
  <c r="H487" i="13" s="1"/>
  <c r="H503" i="13" a="1"/>
  <c r="H503" i="13" s="1"/>
  <c r="H519" i="13" a="1"/>
  <c r="H519" i="13" s="1"/>
  <c r="H535" i="13" a="1"/>
  <c r="H535" i="13" s="1"/>
  <c r="H397" i="13" a="1"/>
  <c r="H397" i="13" s="1"/>
  <c r="H464" i="13" a="1"/>
  <c r="H464" i="13" s="1"/>
  <c r="H528" i="13" a="1"/>
  <c r="H528" i="13" s="1"/>
  <c r="H387" i="13" a="1"/>
  <c r="H387" i="13" s="1"/>
  <c r="H452" i="13" a="1"/>
  <c r="H452" i="13" s="1"/>
  <c r="H516" i="13" a="1"/>
  <c r="H516" i="13" s="1"/>
  <c r="H432" i="13" a="1"/>
  <c r="H432" i="13" s="1"/>
  <c r="H295" i="13" a="1"/>
  <c r="H295" i="13" s="1"/>
  <c r="H416" i="13" a="1"/>
  <c r="H416" i="13" s="1"/>
  <c r="H488" i="13" a="1"/>
  <c r="H488" i="13" s="1"/>
  <c r="H381" i="13" a="1"/>
  <c r="H381" i="13" s="1"/>
  <c r="H524" i="13" a="1"/>
  <c r="H524" i="13" s="1"/>
  <c r="H297" i="17" a="1"/>
  <c r="H297" i="17" s="1"/>
  <c r="H283" i="17" a="1"/>
  <c r="H283" i="17" s="1"/>
  <c r="H301" i="17" a="1"/>
  <c r="H301" i="17" s="1"/>
  <c r="H289" i="17" a="1"/>
  <c r="H289" i="17" s="1"/>
  <c r="H287" i="17" a="1"/>
  <c r="H287" i="17" s="1"/>
  <c r="H315" i="17" a="1"/>
  <c r="H315" i="17" s="1"/>
  <c r="H331" i="17" a="1"/>
  <c r="H331" i="17" s="1"/>
  <c r="H347" i="17" a="1"/>
  <c r="H347" i="17" s="1"/>
  <c r="H363" i="17" a="1"/>
  <c r="H363" i="17" s="1"/>
  <c r="H379" i="17" a="1"/>
  <c r="H379" i="17" s="1"/>
  <c r="H395" i="17" a="1"/>
  <c r="H395" i="17" s="1"/>
  <c r="H411" i="17" a="1"/>
  <c r="H411" i="17" s="1"/>
  <c r="H427" i="17" a="1"/>
  <c r="H427" i="17" s="1"/>
  <c r="H443" i="17" a="1"/>
  <c r="H443" i="17" s="1"/>
  <c r="H458" i="17" a="1"/>
  <c r="H458" i="17" s="1"/>
  <c r="H474" i="17" a="1"/>
  <c r="H474" i="17" s="1"/>
  <c r="H490" i="17" a="1"/>
  <c r="H490" i="17" s="1"/>
  <c r="H506" i="17" a="1"/>
  <c r="H506" i="17" s="1"/>
  <c r="H522" i="17" a="1"/>
  <c r="H522" i="17" s="1"/>
  <c r="H313" i="17" a="1"/>
  <c r="H313" i="17" s="1"/>
  <c r="H329" i="17" a="1"/>
  <c r="H329" i="17" s="1"/>
  <c r="H345" i="17" a="1"/>
  <c r="H345" i="17" s="1"/>
  <c r="H361" i="17" a="1"/>
  <c r="H361" i="17" s="1"/>
  <c r="H377" i="17" a="1"/>
  <c r="H377" i="17" s="1"/>
  <c r="H393" i="17" a="1"/>
  <c r="H393" i="17" s="1"/>
  <c r="H409" i="17" a="1"/>
  <c r="H409" i="17" s="1"/>
  <c r="H425" i="17" a="1"/>
  <c r="H425" i="17" s="1"/>
  <c r="H441" i="17" a="1"/>
  <c r="H441" i="17" s="1"/>
  <c r="H455" i="17" a="1"/>
  <c r="H455" i="17" s="1"/>
  <c r="H471" i="17" a="1"/>
  <c r="H471" i="17" s="1"/>
  <c r="H487" i="17" a="1"/>
  <c r="H487" i="17" s="1"/>
  <c r="H503" i="17" a="1"/>
  <c r="H503" i="17" s="1"/>
  <c r="H519" i="17" a="1"/>
  <c r="H519" i="17" s="1"/>
  <c r="H304" i="17" a="1"/>
  <c r="H304" i="17" s="1"/>
  <c r="H320" i="17" a="1"/>
  <c r="H320" i="17" s="1"/>
  <c r="H336" i="17" a="1"/>
  <c r="H336" i="17" s="1"/>
  <c r="H352" i="17" a="1"/>
  <c r="H352" i="17" s="1"/>
  <c r="H368" i="17" a="1"/>
  <c r="H368" i="17" s="1"/>
  <c r="H384" i="17" a="1"/>
  <c r="H384" i="17" s="1"/>
  <c r="H400" i="17" a="1"/>
  <c r="H400" i="17" s="1"/>
  <c r="H416" i="17" a="1"/>
  <c r="H416" i="17" s="1"/>
  <c r="H432" i="17" a="1"/>
  <c r="H432" i="17" s="1"/>
  <c r="H448" i="17" a="1"/>
  <c r="H448" i="17" s="1"/>
  <c r="H464" i="17" a="1"/>
  <c r="H464" i="17" s="1"/>
  <c r="H480" i="17" a="1"/>
  <c r="H480" i="17" s="1"/>
  <c r="H496" i="17" a="1"/>
  <c r="H496" i="17" s="1"/>
  <c r="H512" i="17" a="1"/>
  <c r="H512" i="17" s="1"/>
  <c r="H284" i="17" a="1"/>
  <c r="H284" i="17" s="1"/>
  <c r="H362" i="17" a="1"/>
  <c r="H362" i="17" s="1"/>
  <c r="H426" i="17" a="1"/>
  <c r="H426" i="17" s="1"/>
  <c r="H485" i="17" a="1"/>
  <c r="H485" i="17" s="1"/>
  <c r="H532" i="17" a="1"/>
  <c r="H532" i="17" s="1"/>
  <c r="H327" i="17" a="1"/>
  <c r="H327" i="17" s="1"/>
  <c r="H391" i="17" a="1"/>
  <c r="H391" i="17" s="1"/>
  <c r="H457" i="17" a="1"/>
  <c r="H457" i="17" s="1"/>
  <c r="H521" i="17" a="1"/>
  <c r="H521" i="17" s="1"/>
  <c r="H330" i="17" a="1"/>
  <c r="H330" i="17" s="1"/>
  <c r="H394" i="17" a="1"/>
  <c r="H394" i="17" s="1"/>
  <c r="H461" i="17" a="1"/>
  <c r="H461" i="17" s="1"/>
  <c r="H525" i="17" a="1"/>
  <c r="H525" i="17" s="1"/>
  <c r="H436" i="17" a="1"/>
  <c r="H436" i="17" s="1"/>
  <c r="H449" i="17" a="1"/>
  <c r="H449" i="17" s="1"/>
  <c r="H410" i="17" a="1"/>
  <c r="H410" i="17" s="1"/>
  <c r="H278" i="13" a="1"/>
  <c r="H278" i="13" s="1"/>
  <c r="H293" i="13" a="1"/>
  <c r="H293" i="13" s="1"/>
  <c r="H307" i="13" a="1"/>
  <c r="H307" i="13" s="1"/>
  <c r="H325" i="13" a="1"/>
  <c r="H325" i="13" s="1"/>
  <c r="H339" i="13" a="1"/>
  <c r="H339" i="13" s="1"/>
  <c r="H357" i="13" a="1"/>
  <c r="H357" i="13" s="1"/>
  <c r="H279" i="13" a="1"/>
  <c r="H279" i="13" s="1"/>
  <c r="H297" i="13" a="1"/>
  <c r="H297" i="13" s="1"/>
  <c r="H311" i="13" a="1"/>
  <c r="H311" i="13" s="1"/>
  <c r="H329" i="13" a="1"/>
  <c r="H329" i="13" s="1"/>
  <c r="H343" i="13" a="1"/>
  <c r="H343" i="13" s="1"/>
  <c r="H361" i="13" a="1"/>
  <c r="H361" i="13" s="1"/>
  <c r="H282" i="13" a="1"/>
  <c r="H282" i="13" s="1"/>
  <c r="H298" i="13" a="1"/>
  <c r="H298" i="13" s="1"/>
  <c r="H316" i="13" a="1"/>
  <c r="H316" i="13" s="1"/>
  <c r="H330" i="13" a="1"/>
  <c r="H330" i="13" s="1"/>
  <c r="H348" i="13" a="1"/>
  <c r="H348" i="13" s="1"/>
  <c r="H362" i="13" a="1"/>
  <c r="H362" i="13" s="1"/>
  <c r="H327" i="13" a="1"/>
  <c r="H327" i="13" s="1"/>
  <c r="H375" i="13" a="1"/>
  <c r="H375" i="13" s="1"/>
  <c r="H391" i="13" a="1"/>
  <c r="H391" i="13" s="1"/>
  <c r="H407" i="13" a="1"/>
  <c r="H407" i="13" s="1"/>
  <c r="H423" i="13" a="1"/>
  <c r="H423" i="13" s="1"/>
  <c r="H439" i="13" a="1"/>
  <c r="H439" i="13" s="1"/>
  <c r="H457" i="13" a="1"/>
  <c r="H457" i="13" s="1"/>
  <c r="H473" i="13" a="1"/>
  <c r="H473" i="13" s="1"/>
  <c r="H489" i="13" a="1"/>
  <c r="H489" i="13" s="1"/>
  <c r="H505" i="13" a="1"/>
  <c r="H505" i="13" s="1"/>
  <c r="H521" i="13" a="1"/>
  <c r="H521" i="13" s="1"/>
  <c r="H277" i="13" a="1"/>
  <c r="H277" i="13" s="1"/>
  <c r="H317" i="13" a="1"/>
  <c r="H317" i="13" s="1"/>
  <c r="H368" i="13" a="1"/>
  <c r="H368" i="13" s="1"/>
  <c r="H382" i="13" a="1"/>
  <c r="H382" i="13" s="1"/>
  <c r="H398" i="13" a="1"/>
  <c r="H398" i="13" s="1"/>
  <c r="H414" i="13" a="1"/>
  <c r="H414" i="13" s="1"/>
  <c r="H430" i="13" a="1"/>
  <c r="H430" i="13" s="1"/>
  <c r="H446" i="13" a="1"/>
  <c r="H446" i="13" s="1"/>
  <c r="H462" i="13" a="1"/>
  <c r="H462" i="13" s="1"/>
  <c r="H478" i="13" a="1"/>
  <c r="H478" i="13" s="1"/>
  <c r="H494" i="13" a="1"/>
  <c r="H494" i="13" s="1"/>
  <c r="H510" i="13" a="1"/>
  <c r="H510" i="13" s="1"/>
  <c r="H526" i="13" a="1"/>
  <c r="H526" i="13" s="1"/>
  <c r="H292" i="13" a="1"/>
  <c r="H292" i="13" s="1"/>
  <c r="H349" i="13" a="1"/>
  <c r="H349" i="13" s="1"/>
  <c r="H380" i="13" a="1"/>
  <c r="H380" i="13" s="1"/>
  <c r="H396" i="13" a="1"/>
  <c r="H396" i="13" s="1"/>
  <c r="H412" i="13" a="1"/>
  <c r="H412" i="13" s="1"/>
  <c r="H428" i="13" a="1"/>
  <c r="H428" i="13" s="1"/>
  <c r="H444" i="13" a="1"/>
  <c r="H444" i="13" s="1"/>
  <c r="H459" i="13" a="1"/>
  <c r="H459" i="13" s="1"/>
  <c r="H475" i="13" a="1"/>
  <c r="H475" i="13" s="1"/>
  <c r="H491" i="13" a="1"/>
  <c r="H491" i="13" s="1"/>
  <c r="H507" i="13" a="1"/>
  <c r="H507" i="13" s="1"/>
  <c r="H523" i="13" a="1"/>
  <c r="H523" i="13" s="1"/>
  <c r="H324" i="13" a="1"/>
  <c r="H324" i="13" s="1"/>
  <c r="H422" i="13" a="1"/>
  <c r="H422" i="13" s="1"/>
  <c r="H480" i="13" a="1"/>
  <c r="H480" i="13" s="1"/>
  <c r="H283" i="13" a="1"/>
  <c r="H283" i="13" s="1"/>
  <c r="H400" i="13" a="1"/>
  <c r="H400" i="13" s="1"/>
  <c r="H468" i="13" a="1"/>
  <c r="H468" i="13" s="1"/>
  <c r="H532" i="13" a="1"/>
  <c r="H532" i="13" s="1"/>
  <c r="H460" i="13" a="1"/>
  <c r="H460" i="13" s="1"/>
  <c r="H352" i="13" a="1"/>
  <c r="H352" i="13" s="1"/>
  <c r="H429" i="13" a="1"/>
  <c r="H429" i="13" s="1"/>
  <c r="H504" i="13" a="1"/>
  <c r="H504" i="13" s="1"/>
  <c r="H419" i="13" a="1"/>
  <c r="H419" i="13" s="1"/>
  <c r="H282" i="17" a="1"/>
  <c r="H282" i="17" s="1"/>
  <c r="H300" i="17" a="1"/>
  <c r="H300" i="17" s="1"/>
  <c r="H288" i="17" a="1"/>
  <c r="H288" i="17" s="1"/>
  <c r="H278" i="17" a="1"/>
  <c r="H278" i="17" s="1"/>
  <c r="H292" i="17" a="1"/>
  <c r="H292" i="17" s="1"/>
  <c r="H299" i="17" a="1"/>
  <c r="H299" i="17" s="1"/>
  <c r="H318" i="17" a="1"/>
  <c r="H318" i="17" s="1"/>
  <c r="H334" i="17" a="1"/>
  <c r="H334" i="17" s="1"/>
  <c r="H350" i="17" a="1"/>
  <c r="H350" i="17" s="1"/>
  <c r="H366" i="17" a="1"/>
  <c r="H366" i="17" s="1"/>
  <c r="H382" i="17" a="1"/>
  <c r="H382" i="17" s="1"/>
  <c r="H398" i="17" a="1"/>
  <c r="H398" i="17" s="1"/>
  <c r="H414" i="17" a="1"/>
  <c r="H414" i="17" s="1"/>
  <c r="H430" i="17" a="1"/>
  <c r="H430" i="17" s="1"/>
  <c r="H446" i="17" a="1"/>
  <c r="H446" i="17" s="1"/>
  <c r="H462" i="17" a="1"/>
  <c r="H462" i="17" s="1"/>
  <c r="H478" i="17" a="1"/>
  <c r="H478" i="17" s="1"/>
  <c r="H494" i="17" a="1"/>
  <c r="H494" i="17" s="1"/>
  <c r="H510" i="17" a="1"/>
  <c r="H510" i="17" s="1"/>
  <c r="H279" i="17" a="1"/>
  <c r="H279" i="17" s="1"/>
  <c r="H316" i="17" a="1"/>
  <c r="H316" i="17" s="1"/>
  <c r="H332" i="17" a="1"/>
  <c r="H332" i="17" s="1"/>
  <c r="H348" i="17" a="1"/>
  <c r="H348" i="17" s="1"/>
  <c r="H364" i="17" a="1"/>
  <c r="H364" i="17" s="1"/>
  <c r="H380" i="17" a="1"/>
  <c r="H380" i="17" s="1"/>
  <c r="H396" i="17" a="1"/>
  <c r="H396" i="17" s="1"/>
  <c r="H412" i="17" a="1"/>
  <c r="H412" i="17" s="1"/>
  <c r="H428" i="17" a="1"/>
  <c r="H428" i="17" s="1"/>
  <c r="H444" i="17" a="1"/>
  <c r="H444" i="17" s="1"/>
  <c r="H459" i="17" a="1"/>
  <c r="H459" i="17" s="1"/>
  <c r="H475" i="17" a="1"/>
  <c r="H475" i="17" s="1"/>
  <c r="H491" i="17" a="1"/>
  <c r="H491" i="17" s="1"/>
  <c r="H507" i="17" a="1"/>
  <c r="H507" i="17" s="1"/>
  <c r="H523" i="17" a="1"/>
  <c r="H523" i="17" s="1"/>
  <c r="H307" i="17" a="1"/>
  <c r="H307" i="17" s="1"/>
  <c r="H323" i="17" a="1"/>
  <c r="H323" i="17" s="1"/>
  <c r="H339" i="17" a="1"/>
  <c r="H339" i="17" s="1"/>
  <c r="H355" i="17" a="1"/>
  <c r="H355" i="17" s="1"/>
  <c r="H371" i="17" a="1"/>
  <c r="H371" i="17" s="1"/>
  <c r="H387" i="17" a="1"/>
  <c r="H387" i="17" s="1"/>
  <c r="H403" i="17" a="1"/>
  <c r="H403" i="17" s="1"/>
  <c r="H419" i="17" a="1"/>
  <c r="H419" i="17" s="1"/>
  <c r="H435" i="17" a="1"/>
  <c r="H435" i="17" s="1"/>
  <c r="H452" i="17" a="1"/>
  <c r="H452" i="17" s="1"/>
  <c r="H468" i="17" a="1"/>
  <c r="H468" i="17" s="1"/>
  <c r="H484" i="17" a="1"/>
  <c r="H484" i="17" s="1"/>
  <c r="H500" i="17" a="1"/>
  <c r="H500" i="17" s="1"/>
  <c r="H516" i="17" a="1"/>
  <c r="H516" i="17" s="1"/>
  <c r="H311" i="17" a="1"/>
  <c r="H311" i="17" s="1"/>
  <c r="H375" i="17" a="1"/>
  <c r="H375" i="17" s="1"/>
  <c r="H439" i="17" a="1"/>
  <c r="H439" i="17" s="1"/>
  <c r="H501" i="17" a="1"/>
  <c r="H501" i="17" s="1"/>
  <c r="H277" i="17" a="1"/>
  <c r="H277" i="17" s="1"/>
  <c r="H340" i="17" a="1"/>
  <c r="H340" i="17" s="1"/>
  <c r="H404" i="17" a="1"/>
  <c r="H404" i="17" s="1"/>
  <c r="H473" i="17" a="1"/>
  <c r="H473" i="17" s="1"/>
  <c r="H529" i="17" a="1"/>
  <c r="H529" i="17" s="1"/>
  <c r="H343" i="17" a="1"/>
  <c r="H343" i="17" s="1"/>
  <c r="H407" i="17" a="1"/>
  <c r="H407" i="17" s="1"/>
  <c r="H477" i="17" a="1"/>
  <c r="H477" i="17" s="1"/>
  <c r="H530" i="17" a="1"/>
  <c r="H530" i="17" s="1"/>
  <c r="H497" i="17" a="1"/>
  <c r="H497" i="17" s="1"/>
  <c r="H513" i="17" a="1"/>
  <c r="H513" i="17" s="1"/>
  <c r="H465" i="17" a="1"/>
  <c r="H465" i="17" s="1"/>
  <c r="H281" i="13" a="1"/>
  <c r="H281" i="13" s="1"/>
  <c r="H296" i="13" a="1"/>
  <c r="H296" i="13" s="1"/>
  <c r="H310" i="13" a="1"/>
  <c r="H310" i="13" s="1"/>
  <c r="H328" i="13" a="1"/>
  <c r="H328" i="13" s="1"/>
  <c r="H342" i="13" a="1"/>
  <c r="H342" i="13" s="1"/>
  <c r="H360" i="13" a="1"/>
  <c r="H360" i="13" s="1"/>
  <c r="H284" i="13" a="1"/>
  <c r="H284" i="13" s="1"/>
  <c r="H301" i="13" a="1"/>
  <c r="H301" i="13" s="1"/>
  <c r="H315" i="13" a="1"/>
  <c r="H315" i="13" s="1"/>
  <c r="H333" i="13" a="1"/>
  <c r="H333" i="13" s="1"/>
  <c r="H347" i="13" a="1"/>
  <c r="H347" i="13" s="1"/>
  <c r="H365" i="13" a="1"/>
  <c r="H365" i="13" s="1"/>
  <c r="H285" i="13" a="1"/>
  <c r="H285" i="13" s="1"/>
  <c r="H305" i="13" a="1"/>
  <c r="H305" i="13" s="1"/>
  <c r="H319" i="13" a="1"/>
  <c r="H319" i="13" s="1"/>
  <c r="H337" i="13" a="1"/>
  <c r="H337" i="13" s="1"/>
  <c r="H351" i="13" a="1"/>
  <c r="H351" i="13" s="1"/>
  <c r="H369" i="13" a="1"/>
  <c r="H369" i="13" s="1"/>
  <c r="H356" i="13" a="1"/>
  <c r="H356" i="13" s="1"/>
  <c r="H378" i="13" a="1"/>
  <c r="H378" i="13" s="1"/>
  <c r="H394" i="13" a="1"/>
  <c r="H394" i="13" s="1"/>
  <c r="H410" i="13" a="1"/>
  <c r="H410" i="13" s="1"/>
  <c r="H426" i="13" a="1"/>
  <c r="H426" i="13" s="1"/>
  <c r="H442" i="13" a="1"/>
  <c r="H442" i="13" s="1"/>
  <c r="H461" i="13" a="1"/>
  <c r="H461" i="13" s="1"/>
  <c r="H477" i="13" a="1"/>
  <c r="H477" i="13" s="1"/>
  <c r="H493" i="13" a="1"/>
  <c r="H493" i="13" s="1"/>
  <c r="H509" i="13" a="1"/>
  <c r="H509" i="13" s="1"/>
  <c r="H525" i="13" a="1"/>
  <c r="H525" i="13" s="1"/>
  <c r="H372" i="17" a="1"/>
  <c r="H372" i="17" s="1"/>
  <c r="H331" i="13" a="1"/>
  <c r="H331" i="13" s="1"/>
  <c r="H373" i="13" a="1"/>
  <c r="H373" i="13" s="1"/>
  <c r="H389" i="13" a="1"/>
  <c r="H389" i="13" s="1"/>
  <c r="H405" i="13" a="1"/>
  <c r="H405" i="13" s="1"/>
  <c r="H421" i="13" a="1"/>
  <c r="H421" i="13" s="1"/>
  <c r="H437" i="13" a="1"/>
  <c r="H437" i="13" s="1"/>
  <c r="H450" i="13" a="1"/>
  <c r="H450" i="13" s="1"/>
  <c r="H466" i="13" a="1"/>
  <c r="H466" i="13" s="1"/>
  <c r="H482" i="13" a="1"/>
  <c r="H482" i="13" s="1"/>
  <c r="H498" i="13" a="1"/>
  <c r="H498" i="13" s="1"/>
  <c r="H514" i="13" a="1"/>
  <c r="H514" i="13" s="1"/>
  <c r="H530" i="13" a="1"/>
  <c r="H530" i="13" s="1"/>
  <c r="H306" i="13" a="1"/>
  <c r="H306" i="13" s="1"/>
  <c r="H363" i="13" a="1"/>
  <c r="H363" i="13" s="1"/>
  <c r="H383" i="13" a="1"/>
  <c r="H383" i="13" s="1"/>
  <c r="H399" i="13" a="1"/>
  <c r="H399" i="13" s="1"/>
  <c r="H415" i="13" a="1"/>
  <c r="H415" i="13" s="1"/>
  <c r="H431" i="13" a="1"/>
  <c r="H431" i="13" s="1"/>
  <c r="H447" i="13" a="1"/>
  <c r="H447" i="13" s="1"/>
  <c r="H463" i="13" a="1"/>
  <c r="H463" i="13" s="1"/>
  <c r="H479" i="13" a="1"/>
  <c r="H479" i="13" s="1"/>
  <c r="H495" i="13" a="1"/>
  <c r="H495" i="13" s="1"/>
  <c r="H511" i="13" a="1"/>
  <c r="H511" i="13" s="1"/>
  <c r="H527" i="13" a="1"/>
  <c r="H527" i="13" s="1"/>
  <c r="H371" i="13" a="1"/>
  <c r="H371" i="13" s="1"/>
  <c r="H435" i="13" a="1"/>
  <c r="H435" i="13" s="1"/>
  <c r="H496" i="13" a="1"/>
  <c r="H496" i="13" s="1"/>
  <c r="H338" i="13" a="1"/>
  <c r="H338" i="13" s="1"/>
  <c r="H413" i="13" a="1"/>
  <c r="H413" i="13" s="1"/>
  <c r="H484" i="13" a="1"/>
  <c r="H484" i="13" s="1"/>
  <c r="H366" i="13" a="1"/>
  <c r="H366" i="13" s="1"/>
  <c r="H476" i="13" a="1"/>
  <c r="H476" i="13" s="1"/>
  <c r="H390" i="13" a="1"/>
  <c r="H390" i="13" s="1"/>
  <c r="H456" i="13" a="1"/>
  <c r="H456" i="13" s="1"/>
  <c r="H520" i="13" a="1"/>
  <c r="H520" i="13" s="1"/>
  <c r="H445" i="13" a="1"/>
  <c r="H445" i="13" s="1"/>
  <c r="H291" i="17" a="1"/>
  <c r="H291" i="17" s="1"/>
  <c r="H325" i="17" a="1"/>
  <c r="H325" i="17" s="1"/>
  <c r="H389" i="17" a="1"/>
  <c r="H389" i="17" s="1"/>
  <c r="H450" i="17" a="1"/>
  <c r="H450" i="17" s="1"/>
  <c r="H514" i="17" a="1"/>
  <c r="H514" i="17" s="1"/>
  <c r="H351" i="17" a="1"/>
  <c r="H351" i="17" s="1"/>
  <c r="H415" i="17" a="1"/>
  <c r="H415" i="17" s="1"/>
  <c r="H479" i="17" a="1"/>
  <c r="H479" i="17" s="1"/>
  <c r="H310" i="17" a="1"/>
  <c r="H310" i="17" s="1"/>
  <c r="H374" i="17" a="1"/>
  <c r="H374" i="17" s="1"/>
  <c r="H438" i="17" a="1"/>
  <c r="H438" i="17" s="1"/>
  <c r="H504" i="17" a="1"/>
  <c r="H504" i="17" s="1"/>
  <c r="H453" i="17" a="1"/>
  <c r="H453" i="17" s="1"/>
  <c r="H417" i="17" a="1"/>
  <c r="H417" i="17" s="1"/>
  <c r="H420" i="17" a="1"/>
  <c r="H420" i="17" s="1"/>
  <c r="H308" i="17" a="1"/>
  <c r="H308" i="17" s="1"/>
  <c r="H314" i="13" a="1"/>
  <c r="H314" i="13" s="1"/>
  <c r="H287" i="13" a="1"/>
  <c r="H287" i="13" s="1"/>
  <c r="H350" i="13" a="1"/>
  <c r="H350" i="13" s="1"/>
  <c r="H323" i="13" a="1"/>
  <c r="H323" i="13" s="1"/>
  <c r="H367" i="13" a="1"/>
  <c r="H367" i="13" s="1"/>
  <c r="H433" i="13" a="1"/>
  <c r="H433" i="13" s="1"/>
  <c r="H497" i="13" a="1"/>
  <c r="H497" i="13" s="1"/>
  <c r="H345" i="13" a="1"/>
  <c r="H345" i="13" s="1"/>
  <c r="H424" i="13" a="1"/>
  <c r="H424" i="13" s="1"/>
  <c r="H486" i="13" a="1"/>
  <c r="H486" i="13" s="1"/>
  <c r="H320" i="13" a="1"/>
  <c r="H320" i="13" s="1"/>
  <c r="H418" i="13" a="1"/>
  <c r="H418" i="13" s="1"/>
  <c r="H483" i="13" a="1"/>
  <c r="H483" i="13" s="1"/>
  <c r="H384" i="13" a="1"/>
  <c r="H384" i="13" s="1"/>
  <c r="H438" i="13" a="1"/>
  <c r="H438" i="13" s="1"/>
  <c r="H403" i="13" a="1"/>
  <c r="H403" i="13" s="1"/>
  <c r="H281" i="17" a="1"/>
  <c r="H281" i="17" s="1"/>
  <c r="H341" i="17" a="1"/>
  <c r="H341" i="17" s="1"/>
  <c r="H405" i="17" a="1"/>
  <c r="H405" i="17" s="1"/>
  <c r="H466" i="17" a="1"/>
  <c r="H466" i="17" s="1"/>
  <c r="H302" i="17" a="1"/>
  <c r="H302" i="17" s="1"/>
  <c r="H367" i="17" a="1"/>
  <c r="H367" i="17" s="1"/>
  <c r="H431" i="17" a="1"/>
  <c r="H431" i="17" s="1"/>
  <c r="H495" i="17" a="1"/>
  <c r="H495" i="17" s="1"/>
  <c r="H326" i="17" a="1"/>
  <c r="H326" i="17" s="1"/>
  <c r="H390" i="17" a="1"/>
  <c r="H390" i="17" s="1"/>
  <c r="H456" i="17" a="1"/>
  <c r="H456" i="17" s="1"/>
  <c r="H520" i="17" a="1"/>
  <c r="H520" i="17" s="1"/>
  <c r="H517" i="17" a="1"/>
  <c r="H517" i="17" s="1"/>
  <c r="H489" i="17" a="1"/>
  <c r="H489" i="17" s="1"/>
  <c r="H493" i="17" a="1"/>
  <c r="H493" i="17" s="1"/>
  <c r="H526" i="17" a="1"/>
  <c r="H526" i="17" s="1"/>
  <c r="H332" i="13" a="1"/>
  <c r="H332" i="13" s="1"/>
  <c r="H304" i="13" a="1"/>
  <c r="H304" i="13" s="1"/>
  <c r="H321" i="17" a="1"/>
  <c r="H321" i="17" s="1"/>
  <c r="H341" i="13" a="1"/>
  <c r="H341" i="13" s="1"/>
  <c r="H385" i="13" a="1"/>
  <c r="H385" i="13" s="1"/>
  <c r="H449" i="13" a="1"/>
  <c r="H449" i="13" s="1"/>
  <c r="H513" i="13" a="1"/>
  <c r="H513" i="13" s="1"/>
  <c r="H376" i="13" a="1"/>
  <c r="H376" i="13" s="1"/>
  <c r="H440" i="13" a="1"/>
  <c r="H440" i="13" s="1"/>
  <c r="H502" i="13" a="1"/>
  <c r="H502" i="13" s="1"/>
  <c r="H370" i="13" a="1"/>
  <c r="H370" i="13" s="1"/>
  <c r="H434" i="13" a="1"/>
  <c r="H434" i="13" s="1"/>
  <c r="H499" i="13" a="1"/>
  <c r="H499" i="13" s="1"/>
  <c r="H448" i="13" a="1"/>
  <c r="H448" i="13" s="1"/>
  <c r="H500" i="13" a="1"/>
  <c r="H500" i="13" s="1"/>
  <c r="H472" i="13" a="1"/>
  <c r="H472" i="13" s="1"/>
  <c r="H285" i="17" a="1"/>
  <c r="H285" i="17" s="1"/>
  <c r="H295" i="17" a="1"/>
  <c r="H295" i="17" s="1"/>
  <c r="H357" i="17" a="1"/>
  <c r="H357" i="17" s="1"/>
  <c r="H421" i="17" a="1"/>
  <c r="H421" i="17" s="1"/>
  <c r="H482" i="17" a="1"/>
  <c r="H482" i="17" s="1"/>
  <c r="H319" i="17" a="1"/>
  <c r="H319" i="17" s="1"/>
  <c r="H383" i="17" a="1"/>
  <c r="H383" i="17" s="1"/>
  <c r="H447" i="17" a="1"/>
  <c r="H447" i="17" s="1"/>
  <c r="H511" i="17" a="1"/>
  <c r="H511" i="17" s="1"/>
  <c r="H342" i="17" a="1"/>
  <c r="H342" i="17" s="1"/>
  <c r="H406" i="17" a="1"/>
  <c r="H406" i="17" s="1"/>
  <c r="H472" i="17" a="1"/>
  <c r="H472" i="17" s="1"/>
  <c r="H324" i="17" a="1"/>
  <c r="H324" i="17" s="1"/>
  <c r="H296" i="17" a="1"/>
  <c r="H296" i="17" s="1"/>
  <c r="H533" i="17" a="1"/>
  <c r="H533" i="17" s="1"/>
  <c r="H534" i="17" a="1"/>
  <c r="H534" i="17" s="1"/>
  <c r="H286" i="13" a="1"/>
  <c r="H286" i="13" s="1"/>
  <c r="H346" i="13" a="1"/>
  <c r="H346" i="13" s="1"/>
  <c r="H318" i="13" a="1"/>
  <c r="H318" i="13" s="1"/>
  <c r="H291" i="13" a="1"/>
  <c r="H291" i="13" s="1"/>
  <c r="H355" i="13" a="1"/>
  <c r="H355" i="13" s="1"/>
  <c r="H401" i="13" a="1"/>
  <c r="H401" i="13" s="1"/>
  <c r="H465" i="13" a="1"/>
  <c r="H465" i="13" s="1"/>
  <c r="H529" i="13" a="1"/>
  <c r="H529" i="13" s="1"/>
  <c r="H392" i="13" a="1"/>
  <c r="H392" i="13" s="1"/>
  <c r="H454" i="13" a="1"/>
  <c r="H454" i="13" s="1"/>
  <c r="H518" i="13" a="1"/>
  <c r="H518" i="13" s="1"/>
  <c r="H386" i="13" a="1"/>
  <c r="H386" i="13" s="1"/>
  <c r="H451" i="13" a="1"/>
  <c r="H451" i="13" s="1"/>
  <c r="H515" i="13" a="1"/>
  <c r="H515" i="13" s="1"/>
  <c r="H512" i="13" a="1"/>
  <c r="H512" i="13" s="1"/>
  <c r="H406" i="13" a="1"/>
  <c r="H406" i="13" s="1"/>
  <c r="H303" i="17" a="1"/>
  <c r="H303" i="17" s="1"/>
  <c r="H309" i="17" a="1"/>
  <c r="H309" i="17" s="1"/>
  <c r="H373" i="17" a="1"/>
  <c r="H373" i="17" s="1"/>
  <c r="H437" i="17" a="1"/>
  <c r="H437" i="17" s="1"/>
  <c r="H498" i="17" a="1"/>
  <c r="H498" i="17" s="1"/>
  <c r="H335" i="17" a="1"/>
  <c r="H335" i="17" s="1"/>
  <c r="H399" i="17" a="1"/>
  <c r="H399" i="17" s="1"/>
  <c r="H463" i="17" a="1"/>
  <c r="H463" i="17" s="1"/>
  <c r="H527" i="17" a="1"/>
  <c r="H527" i="17" s="1"/>
  <c r="H358" i="17" a="1"/>
  <c r="H358" i="17" s="1"/>
  <c r="H422" i="17" a="1"/>
  <c r="H422" i="17" s="1"/>
  <c r="H488" i="17" a="1"/>
  <c r="H488" i="17" s="1"/>
  <c r="H388" i="17" a="1"/>
  <c r="H388" i="17" s="1"/>
  <c r="H353" i="17" a="1"/>
  <c r="H353" i="17" s="1"/>
  <c r="H356" i="17" a="1"/>
  <c r="H356" i="17" s="1"/>
  <c r="H535" i="17" a="1"/>
  <c r="H535" i="17" s="1"/>
  <c r="H300" i="13" a="1"/>
  <c r="H300" i="13" s="1"/>
  <c r="H364" i="13" a="1"/>
  <c r="H364" i="13" s="1"/>
  <c r="H336" i="13" a="1"/>
  <c r="H336" i="13" s="1"/>
  <c r="H309" i="13" a="1"/>
  <c r="H309" i="13" s="1"/>
  <c r="H299" i="13" a="1"/>
  <c r="H299" i="13" s="1"/>
  <c r="H417" i="13" a="1"/>
  <c r="H417" i="13" s="1"/>
  <c r="H481" i="13" a="1"/>
  <c r="H481" i="13" s="1"/>
  <c r="H288" i="13" a="1"/>
  <c r="H288" i="13" s="1"/>
  <c r="H408" i="13" a="1"/>
  <c r="H408" i="13" s="1"/>
  <c r="H470" i="13" a="1"/>
  <c r="H470" i="13" s="1"/>
  <c r="H534" i="13" a="1"/>
  <c r="H534" i="13" s="1"/>
  <c r="H402" i="13" a="1"/>
  <c r="H402" i="13" s="1"/>
  <c r="H467" i="13" a="1"/>
  <c r="H467" i="13" s="1"/>
  <c r="H531" i="13" a="1"/>
  <c r="H531" i="13" s="1"/>
  <c r="H374" i="13" a="1"/>
  <c r="H374" i="13" s="1"/>
  <c r="H508" i="13" a="1"/>
  <c r="H508" i="13" s="1"/>
  <c r="H492" i="13" a="1"/>
  <c r="H492" i="13" s="1"/>
  <c r="D468" i="13" a="1"/>
  <c r="D468" i="13" s="1"/>
  <c r="D403" i="13" a="1"/>
  <c r="D403" i="13" s="1"/>
  <c r="D474" i="17" a="1"/>
  <c r="D474" i="17" s="1"/>
  <c r="D488" i="13" a="1"/>
  <c r="D488" i="13" s="1"/>
  <c r="D429" i="13" a="1"/>
  <c r="D429" i="13" s="1"/>
  <c r="D365" i="13" a="1"/>
  <c r="D365" i="13" s="1"/>
  <c r="D531" i="13" a="1"/>
  <c r="D531" i="13" s="1"/>
  <c r="D515" i="13" a="1"/>
  <c r="D515" i="13" s="1"/>
  <c r="D499" i="13" a="1"/>
  <c r="D499" i="13" s="1"/>
  <c r="D483" i="13" a="1"/>
  <c r="D483" i="13" s="1"/>
  <c r="D467" i="13" a="1"/>
  <c r="D467" i="13" s="1"/>
  <c r="D451" i="13" a="1"/>
  <c r="D451" i="13" s="1"/>
  <c r="D434" i="13" a="1"/>
  <c r="D434" i="13" s="1"/>
  <c r="D418" i="13" a="1"/>
  <c r="D418" i="13" s="1"/>
  <c r="D402" i="13" a="1"/>
  <c r="D402" i="13" s="1"/>
  <c r="D386" i="13" a="1"/>
  <c r="D386" i="13" s="1"/>
  <c r="D370" i="13" a="1"/>
  <c r="D370" i="13" s="1"/>
  <c r="D354" i="13" a="1"/>
  <c r="D354" i="13" s="1"/>
  <c r="D339" i="13" a="1"/>
  <c r="D339" i="13" s="1"/>
  <c r="D294" i="13" a="1"/>
  <c r="D294" i="13" s="1"/>
  <c r="D367" i="17" a="1"/>
  <c r="D367" i="17" s="1"/>
  <c r="D484" i="13" a="1"/>
  <c r="D484" i="13" s="1"/>
  <c r="D422" i="13" a="1"/>
  <c r="D422" i="13" s="1"/>
  <c r="D358" i="13" a="1"/>
  <c r="D358" i="13" s="1"/>
  <c r="D530" i="13" a="1"/>
  <c r="D530" i="13" s="1"/>
  <c r="D514" i="13" a="1"/>
  <c r="D514" i="13" s="1"/>
  <c r="D498" i="13" a="1"/>
  <c r="D498" i="13" s="1"/>
  <c r="D482" i="13" a="1"/>
  <c r="D482" i="13" s="1"/>
  <c r="D466" i="13" a="1"/>
  <c r="D466" i="13" s="1"/>
  <c r="D450" i="13" a="1"/>
  <c r="D450" i="13" s="1"/>
  <c r="D437" i="13" a="1"/>
  <c r="D437" i="13" s="1"/>
  <c r="D421" i="13" a="1"/>
  <c r="D421" i="13" s="1"/>
  <c r="D405" i="13" a="1"/>
  <c r="D405" i="13" s="1"/>
  <c r="D389" i="13" a="1"/>
  <c r="D389" i="13" s="1"/>
  <c r="D373" i="13" a="1"/>
  <c r="D373" i="13" s="1"/>
  <c r="D357" i="13" a="1"/>
  <c r="D357" i="13" s="1"/>
  <c r="D338" i="13" a="1"/>
  <c r="D338" i="13" s="1"/>
  <c r="D280" i="13" a="1"/>
  <c r="D280" i="13" s="1"/>
  <c r="D512" i="13" a="1"/>
  <c r="D512" i="13" s="1"/>
  <c r="D448" i="13" a="1"/>
  <c r="D448" i="13" s="1"/>
  <c r="D390" i="13" a="1"/>
  <c r="D390" i="13" s="1"/>
  <c r="D277" i="13" a="1"/>
  <c r="D277" i="13" s="1"/>
  <c r="D521" i="13" a="1"/>
  <c r="D521" i="13" s="1"/>
  <c r="D505" i="13" a="1"/>
  <c r="D505" i="13" s="1"/>
  <c r="D489" i="13" a="1"/>
  <c r="D489" i="13" s="1"/>
  <c r="D473" i="13" a="1"/>
  <c r="D473" i="13" s="1"/>
  <c r="D457" i="13" a="1"/>
  <c r="D457" i="13" s="1"/>
  <c r="D439" i="13" a="1"/>
  <c r="D439" i="13" s="1"/>
  <c r="D423" i="13" a="1"/>
  <c r="D423" i="13" s="1"/>
  <c r="D407" i="13" a="1"/>
  <c r="D407" i="13" s="1"/>
  <c r="D391" i="13" a="1"/>
  <c r="D391" i="13" s="1"/>
  <c r="D375" i="13" a="1"/>
  <c r="D375" i="13" s="1"/>
  <c r="D359" i="13" a="1"/>
  <c r="D359" i="13" s="1"/>
  <c r="D342" i="13" a="1"/>
  <c r="D342" i="13" s="1"/>
  <c r="D288" i="13" a="1"/>
  <c r="D288" i="13" s="1"/>
  <c r="D329" i="13" a="1"/>
  <c r="D329" i="13" s="1"/>
  <c r="D313" i="13" a="1"/>
  <c r="D313" i="13" s="1"/>
  <c r="D297" i="13" a="1"/>
  <c r="D297" i="13" s="1"/>
  <c r="D534" i="17" a="1"/>
  <c r="D534" i="17" s="1"/>
  <c r="D470" i="17" a="1"/>
  <c r="D470" i="17" s="1"/>
  <c r="D296" i="17" a="1"/>
  <c r="D296" i="17" s="1"/>
  <c r="D328" i="13" a="1"/>
  <c r="D328" i="13" s="1"/>
  <c r="D312" i="13" a="1"/>
  <c r="D312" i="13" s="1"/>
  <c r="D296" i="13" a="1"/>
  <c r="D296" i="13" s="1"/>
  <c r="D279" i="13" a="1"/>
  <c r="D279" i="13" s="1"/>
  <c r="D482" i="17" a="1"/>
  <c r="D482" i="17" s="1"/>
  <c r="D426" i="17" a="1"/>
  <c r="D426" i="17" s="1"/>
  <c r="D343" i="13" a="1"/>
  <c r="D343" i="13" s="1"/>
  <c r="D327" i="13" a="1"/>
  <c r="D327" i="13" s="1"/>
  <c r="D311" i="13" a="1"/>
  <c r="D311" i="13" s="1"/>
  <c r="D295" i="13" a="1"/>
  <c r="D295" i="13" s="1"/>
  <c r="D281" i="13" a="1"/>
  <c r="D281" i="13" s="1"/>
  <c r="D494" i="17" a="1"/>
  <c r="D494" i="17" s="1"/>
  <c r="D436" i="17" a="1"/>
  <c r="D436" i="17" s="1"/>
  <c r="D529" i="17" a="1"/>
  <c r="D529" i="17" s="1"/>
  <c r="D513" i="17" a="1"/>
  <c r="D513" i="17" s="1"/>
  <c r="D497" i="17" a="1"/>
  <c r="D497" i="17" s="1"/>
  <c r="D481" i="17" a="1"/>
  <c r="D481" i="17" s="1"/>
  <c r="D465" i="17" a="1"/>
  <c r="D465" i="17" s="1"/>
  <c r="D450" i="17" a="1"/>
  <c r="D450" i="17" s="1"/>
  <c r="D435" i="17" a="1"/>
  <c r="D435" i="17" s="1"/>
  <c r="D417" i="17" a="1"/>
  <c r="D417" i="17" s="1"/>
  <c r="D335" i="17" a="1"/>
  <c r="D335" i="17" s="1"/>
  <c r="D279" i="17" a="1"/>
  <c r="D279" i="17" s="1"/>
  <c r="D524" i="17" a="1"/>
  <c r="D524" i="17" s="1"/>
  <c r="D508" i="17" a="1"/>
  <c r="D508" i="17" s="1"/>
  <c r="D492" i="17" a="1"/>
  <c r="D492" i="17" s="1"/>
  <c r="D476" i="17" a="1"/>
  <c r="D476" i="17" s="1"/>
  <c r="D460" i="17" a="1"/>
  <c r="D460" i="17" s="1"/>
  <c r="D444" i="17" a="1"/>
  <c r="D444" i="17" s="1"/>
  <c r="D428" i="17" a="1"/>
  <c r="D428" i="17" s="1"/>
  <c r="D389" i="17" a="1"/>
  <c r="D389" i="17" s="1"/>
  <c r="D332" i="17" a="1"/>
  <c r="D332" i="17" s="1"/>
  <c r="D531" i="17" a="1"/>
  <c r="D531" i="17" s="1"/>
  <c r="D515" i="17" a="1"/>
  <c r="D515" i="17" s="1"/>
  <c r="D499" i="17" a="1"/>
  <c r="D499" i="17" s="1"/>
  <c r="D483" i="17" a="1"/>
  <c r="D483" i="17" s="1"/>
  <c r="D467" i="17" a="1"/>
  <c r="D467" i="17" s="1"/>
  <c r="D449" i="17" a="1"/>
  <c r="D449" i="17" s="1"/>
  <c r="D433" i="17" a="1"/>
  <c r="D433" i="17" s="1"/>
  <c r="D411" i="17" a="1"/>
  <c r="D411" i="17" s="1"/>
  <c r="D357" i="17" a="1"/>
  <c r="D357" i="17" s="1"/>
  <c r="D300" i="17" a="1"/>
  <c r="D300" i="17" s="1"/>
  <c r="D404" i="17" a="1"/>
  <c r="D404" i="17" s="1"/>
  <c r="D388" i="17" a="1"/>
  <c r="D388" i="17" s="1"/>
  <c r="D370" i="17" a="1"/>
  <c r="D370" i="17" s="1"/>
  <c r="D356" i="17" a="1"/>
  <c r="D356" i="17" s="1"/>
  <c r="D338" i="17" a="1"/>
  <c r="D338" i="17" s="1"/>
  <c r="D324" i="17" a="1"/>
  <c r="D324" i="17" s="1"/>
  <c r="D306" i="17" a="1"/>
  <c r="D306" i="17" s="1"/>
  <c r="D292" i="17" a="1"/>
  <c r="D292" i="17" s="1"/>
  <c r="D278" i="17" a="1"/>
  <c r="D278" i="17" s="1"/>
  <c r="D406" i="17" a="1"/>
  <c r="D406" i="17" s="1"/>
  <c r="D390" i="17" a="1"/>
  <c r="D390" i="17" s="1"/>
  <c r="D376" i="17" a="1"/>
  <c r="D376" i="17" s="1"/>
  <c r="D358" i="17" a="1"/>
  <c r="D358" i="17" s="1"/>
  <c r="D344" i="17" a="1"/>
  <c r="D344" i="17" s="1"/>
  <c r="D326" i="17" a="1"/>
  <c r="D326" i="17" s="1"/>
  <c r="D312" i="17" a="1"/>
  <c r="D312" i="17" s="1"/>
  <c r="D294" i="17" a="1"/>
  <c r="D294" i="17" s="1"/>
  <c r="D280" i="17" a="1"/>
  <c r="D280" i="17" s="1"/>
  <c r="D408" i="17" a="1"/>
  <c r="D408" i="17" s="1"/>
  <c r="D392" i="17" a="1"/>
  <c r="D392" i="17" s="1"/>
  <c r="D375" i="17" a="1"/>
  <c r="D375" i="17" s="1"/>
  <c r="D361" i="17" a="1"/>
  <c r="D361" i="17" s="1"/>
  <c r="D343" i="17" a="1"/>
  <c r="D343" i="17" s="1"/>
  <c r="D329" i="17" a="1"/>
  <c r="D329" i="17" s="1"/>
  <c r="D311" i="17" a="1"/>
  <c r="D311" i="17" s="1"/>
  <c r="D297" i="17" a="1"/>
  <c r="D297" i="17" s="1"/>
  <c r="G531" i="13" a="1"/>
  <c r="G531" i="13" s="1"/>
  <c r="G399" i="13" a="1"/>
  <c r="G399" i="13" s="1"/>
  <c r="G527" i="13" a="1"/>
  <c r="G527" i="13" s="1"/>
  <c r="G447" i="13" a="1"/>
  <c r="G447" i="13" s="1"/>
  <c r="G343" i="13" a="1"/>
  <c r="G343" i="13" s="1"/>
  <c r="G515" i="13" a="1"/>
  <c r="G515" i="13" s="1"/>
  <c r="G347" i="13" a="1"/>
  <c r="G347" i="13" s="1"/>
  <c r="G475" i="13" a="1"/>
  <c r="G475" i="13" s="1"/>
  <c r="G380" i="13" a="1"/>
  <c r="G380" i="13" s="1"/>
  <c r="G519" i="13" a="1"/>
  <c r="G519" i="13" s="1"/>
  <c r="G402" i="13" a="1"/>
  <c r="G402" i="13" s="1"/>
  <c r="G282" i="13" a="1"/>
  <c r="G282" i="13" s="1"/>
  <c r="G506" i="13" a="1"/>
  <c r="G506" i="13" s="1"/>
  <c r="G474" i="13" a="1"/>
  <c r="G474" i="13" s="1"/>
  <c r="G443" i="13" a="1"/>
  <c r="G443" i="13" s="1"/>
  <c r="G411" i="13" a="1"/>
  <c r="G411" i="13" s="1"/>
  <c r="G379" i="13" a="1"/>
  <c r="G379" i="13" s="1"/>
  <c r="G332" i="13" a="1"/>
  <c r="G332" i="13" s="1"/>
  <c r="G533" i="13" a="1"/>
  <c r="G533" i="13" s="1"/>
  <c r="G293" i="17" a="1"/>
  <c r="G293" i="17" s="1"/>
  <c r="G309" i="17" a="1"/>
  <c r="G309" i="17" s="1"/>
  <c r="G325" i="17" a="1"/>
  <c r="G325" i="17" s="1"/>
  <c r="G341" i="17" a="1"/>
  <c r="G341" i="17" s="1"/>
  <c r="G357" i="17" a="1"/>
  <c r="G357" i="17" s="1"/>
  <c r="G373" i="17" a="1"/>
  <c r="G373" i="17" s="1"/>
  <c r="G389" i="17" a="1"/>
  <c r="G389" i="17" s="1"/>
  <c r="G405" i="17" a="1"/>
  <c r="G405" i="17" s="1"/>
  <c r="G421" i="17" a="1"/>
  <c r="G421" i="17" s="1"/>
  <c r="G437" i="17" a="1"/>
  <c r="G437" i="17" s="1"/>
  <c r="G450" i="17" a="1"/>
  <c r="G450" i="17" s="1"/>
  <c r="G466" i="17" a="1"/>
  <c r="G466" i="17" s="1"/>
  <c r="G482" i="17" a="1"/>
  <c r="G482" i="17" s="1"/>
  <c r="G498" i="17" a="1"/>
  <c r="G498" i="17" s="1"/>
  <c r="G514" i="17" a="1"/>
  <c r="G514" i="17" s="1"/>
  <c r="G530" i="17" a="1"/>
  <c r="G530" i="17" s="1"/>
  <c r="G284" i="17" a="1"/>
  <c r="G284" i="17" s="1"/>
  <c r="G300" i="17" a="1"/>
  <c r="G300" i="17" s="1"/>
  <c r="G316" i="17" a="1"/>
  <c r="G316" i="17" s="1"/>
  <c r="G332" i="17" a="1"/>
  <c r="G332" i="17" s="1"/>
  <c r="G348" i="17" a="1"/>
  <c r="G348" i="17" s="1"/>
  <c r="G364" i="17" a="1"/>
  <c r="G364" i="17" s="1"/>
  <c r="G380" i="17" a="1"/>
  <c r="G380" i="17" s="1"/>
  <c r="G396" i="17" a="1"/>
  <c r="G396" i="17" s="1"/>
  <c r="G412" i="17" a="1"/>
  <c r="G412" i="17" s="1"/>
  <c r="G428" i="17" a="1"/>
  <c r="G428" i="17" s="1"/>
  <c r="G444" i="17" a="1"/>
  <c r="G444" i="17" s="1"/>
  <c r="G459" i="17" a="1"/>
  <c r="G459" i="17" s="1"/>
  <c r="G475" i="17" a="1"/>
  <c r="G475" i="17" s="1"/>
  <c r="G491" i="17" a="1"/>
  <c r="G491" i="17" s="1"/>
  <c r="G507" i="17" a="1"/>
  <c r="G507" i="17" s="1"/>
  <c r="G523" i="17" a="1"/>
  <c r="G523" i="17" s="1"/>
  <c r="G279" i="17" a="1"/>
  <c r="G279" i="17" s="1"/>
  <c r="G294" i="17" a="1"/>
  <c r="G294" i="17" s="1"/>
  <c r="G310" i="17" a="1"/>
  <c r="G310" i="17" s="1"/>
  <c r="G326" i="17" a="1"/>
  <c r="G326" i="17" s="1"/>
  <c r="G342" i="17" a="1"/>
  <c r="G342" i="17" s="1"/>
  <c r="G358" i="17" a="1"/>
  <c r="G358" i="17" s="1"/>
  <c r="G374" i="17" a="1"/>
  <c r="G374" i="17" s="1"/>
  <c r="G390" i="17" a="1"/>
  <c r="G390" i="17" s="1"/>
  <c r="G406" i="17" a="1"/>
  <c r="G406" i="17" s="1"/>
  <c r="G422" i="17" a="1"/>
  <c r="G422" i="17" s="1"/>
  <c r="G438" i="17" a="1"/>
  <c r="G438" i="17" s="1"/>
  <c r="G456" i="17" a="1"/>
  <c r="G456" i="17" s="1"/>
  <c r="G472" i="17" a="1"/>
  <c r="G472" i="17" s="1"/>
  <c r="G488" i="17" a="1"/>
  <c r="G488" i="17" s="1"/>
  <c r="G504" i="17" a="1"/>
  <c r="G504" i="17" s="1"/>
  <c r="G520" i="17" a="1"/>
  <c r="G520" i="17" s="1"/>
  <c r="G277" i="17" a="1"/>
  <c r="G277" i="17" s="1"/>
  <c r="G340" i="17" a="1"/>
  <c r="G340" i="17" s="1"/>
  <c r="G404" i="17" a="1"/>
  <c r="G404" i="17" s="1"/>
  <c r="G473" i="17" a="1"/>
  <c r="G473" i="17" s="1"/>
  <c r="G292" i="17" a="1"/>
  <c r="G292" i="17" s="1"/>
  <c r="G356" i="17" a="1"/>
  <c r="G356" i="17" s="1"/>
  <c r="G420" i="17" a="1"/>
  <c r="G420" i="17" s="1"/>
  <c r="G493" i="17" a="1"/>
  <c r="G493" i="17" s="1"/>
  <c r="G295" i="17" a="1"/>
  <c r="G295" i="17" s="1"/>
  <c r="G359" i="17" a="1"/>
  <c r="G359" i="17" s="1"/>
  <c r="G423" i="17" a="1"/>
  <c r="G423" i="17" s="1"/>
  <c r="G481" i="17" a="1"/>
  <c r="G481" i="17" s="1"/>
  <c r="G298" i="17" a="1"/>
  <c r="G298" i="17" s="1"/>
  <c r="G311" i="17" a="1"/>
  <c r="G311" i="17" s="1"/>
  <c r="G324" i="17" a="1"/>
  <c r="G324" i="17" s="1"/>
  <c r="G388" i="17" a="1"/>
  <c r="G388" i="17" s="1"/>
  <c r="G292" i="13" a="1"/>
  <c r="G292" i="13" s="1"/>
  <c r="G309" i="13" a="1"/>
  <c r="G309" i="13" s="1"/>
  <c r="G323" i="13" a="1"/>
  <c r="G323" i="13" s="1"/>
  <c r="G341" i="13" a="1"/>
  <c r="G341" i="13" s="1"/>
  <c r="G355" i="13" a="1"/>
  <c r="G355" i="13" s="1"/>
  <c r="G371" i="13" a="1"/>
  <c r="G371" i="13" s="1"/>
  <c r="G387" i="13" a="1"/>
  <c r="G387" i="13" s="1"/>
  <c r="G280" i="17" a="1"/>
  <c r="G280" i="17" s="1"/>
  <c r="G296" i="17" a="1"/>
  <c r="G296" i="17" s="1"/>
  <c r="G312" i="17" a="1"/>
  <c r="G312" i="17" s="1"/>
  <c r="G328" i="17" a="1"/>
  <c r="G328" i="17" s="1"/>
  <c r="G344" i="17" a="1"/>
  <c r="G344" i="17" s="1"/>
  <c r="G360" i="17" a="1"/>
  <c r="G360" i="17" s="1"/>
  <c r="G376" i="17" a="1"/>
  <c r="G376" i="17" s="1"/>
  <c r="G392" i="17" a="1"/>
  <c r="G392" i="17" s="1"/>
  <c r="G408" i="17" a="1"/>
  <c r="G408" i="17" s="1"/>
  <c r="G424" i="17" a="1"/>
  <c r="G424" i="17" s="1"/>
  <c r="G440" i="17" a="1"/>
  <c r="G440" i="17" s="1"/>
  <c r="G454" i="17" a="1"/>
  <c r="G454" i="17" s="1"/>
  <c r="G470" i="17" a="1"/>
  <c r="G470" i="17" s="1"/>
  <c r="G486" i="17" a="1"/>
  <c r="G486" i="17" s="1"/>
  <c r="G502" i="17" a="1"/>
  <c r="G502" i="17" s="1"/>
  <c r="G518" i="17" a="1"/>
  <c r="G518" i="17" s="1"/>
  <c r="G534" i="17" a="1"/>
  <c r="G534" i="17" s="1"/>
  <c r="G287" i="17" a="1"/>
  <c r="G287" i="17" s="1"/>
  <c r="G303" i="17" a="1"/>
  <c r="G303" i="17" s="1"/>
  <c r="G319" i="17" a="1"/>
  <c r="G319" i="17" s="1"/>
  <c r="G335" i="17" a="1"/>
  <c r="G335" i="17" s="1"/>
  <c r="G351" i="17" a="1"/>
  <c r="G351" i="17" s="1"/>
  <c r="G367" i="17" a="1"/>
  <c r="G367" i="17" s="1"/>
  <c r="G383" i="17" a="1"/>
  <c r="G383" i="17" s="1"/>
  <c r="G399" i="17" a="1"/>
  <c r="G399" i="17" s="1"/>
  <c r="G415" i="17" a="1"/>
  <c r="G415" i="17" s="1"/>
  <c r="G431" i="17" a="1"/>
  <c r="G431" i="17" s="1"/>
  <c r="G447" i="17" a="1"/>
  <c r="G447" i="17" s="1"/>
  <c r="G463" i="17" a="1"/>
  <c r="G463" i="17" s="1"/>
  <c r="G479" i="17" a="1"/>
  <c r="G479" i="17" s="1"/>
  <c r="G495" i="17" a="1"/>
  <c r="G495" i="17" s="1"/>
  <c r="G511" i="17" a="1"/>
  <c r="G511" i="17" s="1"/>
  <c r="G527" i="17" a="1"/>
  <c r="G527" i="17" s="1"/>
  <c r="G285" i="17" a="1"/>
  <c r="G285" i="17" s="1"/>
  <c r="G301" i="17" a="1"/>
  <c r="G301" i="17" s="1"/>
  <c r="G317" i="17" a="1"/>
  <c r="G317" i="17" s="1"/>
  <c r="G333" i="17" a="1"/>
  <c r="G333" i="17" s="1"/>
  <c r="G349" i="17" a="1"/>
  <c r="G349" i="17" s="1"/>
  <c r="G365" i="17" a="1"/>
  <c r="G365" i="17" s="1"/>
  <c r="G381" i="17" a="1"/>
  <c r="G381" i="17" s="1"/>
  <c r="G397" i="17" a="1"/>
  <c r="G397" i="17" s="1"/>
  <c r="G413" i="17" a="1"/>
  <c r="G413" i="17" s="1"/>
  <c r="G429" i="17" a="1"/>
  <c r="G429" i="17" s="1"/>
  <c r="G445" i="17" a="1"/>
  <c r="G445" i="17" s="1"/>
  <c r="G460" i="17" a="1"/>
  <c r="G460" i="17" s="1"/>
  <c r="G476" i="17" a="1"/>
  <c r="G476" i="17" s="1"/>
  <c r="G492" i="17" a="1"/>
  <c r="G492" i="17" s="1"/>
  <c r="G508" i="17" a="1"/>
  <c r="G508" i="17" s="1"/>
  <c r="G524" i="17" a="1"/>
  <c r="G524" i="17" s="1"/>
  <c r="G289" i="17" a="1"/>
  <c r="G289" i="17" s="1"/>
  <c r="G353" i="17" a="1"/>
  <c r="G353" i="17" s="1"/>
  <c r="G417" i="17" a="1"/>
  <c r="G417" i="17" s="1"/>
  <c r="G489" i="17" a="1"/>
  <c r="G489" i="17" s="1"/>
  <c r="G305" i="17" a="1"/>
  <c r="G305" i="17" s="1"/>
  <c r="G369" i="17" a="1"/>
  <c r="G369" i="17" s="1"/>
  <c r="G433" i="17" a="1"/>
  <c r="G433" i="17" s="1"/>
  <c r="G509" i="17" a="1"/>
  <c r="G509" i="17" s="1"/>
  <c r="G308" i="17" a="1"/>
  <c r="G308" i="17" s="1"/>
  <c r="G372" i="17" a="1"/>
  <c r="G372" i="17" s="1"/>
  <c r="G436" i="17" a="1"/>
  <c r="G436" i="17" s="1"/>
  <c r="G497" i="17" a="1"/>
  <c r="G497" i="17" s="1"/>
  <c r="G401" i="17" a="1"/>
  <c r="G401" i="17" s="1"/>
  <c r="G362" i="17" a="1"/>
  <c r="G362" i="17" s="1"/>
  <c r="G375" i="17" a="1"/>
  <c r="G375" i="17" s="1"/>
  <c r="G280" i="13" a="1"/>
  <c r="G280" i="13" s="1"/>
  <c r="G295" i="13" a="1"/>
  <c r="G295" i="13" s="1"/>
  <c r="G312" i="13" a="1"/>
  <c r="G312" i="13" s="1"/>
  <c r="G326" i="13" a="1"/>
  <c r="G326" i="13" s="1"/>
  <c r="G344" i="13" a="1"/>
  <c r="G344" i="13" s="1"/>
  <c r="G358" i="13" a="1"/>
  <c r="G358" i="13" s="1"/>
  <c r="G374" i="13" a="1"/>
  <c r="G374" i="13" s="1"/>
  <c r="G390" i="13" a="1"/>
  <c r="G390" i="13" s="1"/>
  <c r="G406" i="13" a="1"/>
  <c r="G406" i="13" s="1"/>
  <c r="G422" i="13" a="1"/>
  <c r="G422" i="13" s="1"/>
  <c r="G438" i="13" a="1"/>
  <c r="G438" i="13" s="1"/>
  <c r="G456" i="13" a="1"/>
  <c r="G456" i="13" s="1"/>
  <c r="G472" i="13" a="1"/>
  <c r="G472" i="13" s="1"/>
  <c r="G488" i="13" a="1"/>
  <c r="G488" i="13" s="1"/>
  <c r="G504" i="13" a="1"/>
  <c r="G504" i="13" s="1"/>
  <c r="G520" i="13" a="1"/>
  <c r="G520" i="13" s="1"/>
  <c r="G286" i="13" a="1"/>
  <c r="G286" i="13" s="1"/>
  <c r="G302" i="13" a="1"/>
  <c r="G302" i="13" s="1"/>
  <c r="G320" i="13" a="1"/>
  <c r="G320" i="13" s="1"/>
  <c r="G334" i="13" a="1"/>
  <c r="G334" i="13" s="1"/>
  <c r="G352" i="13" a="1"/>
  <c r="G352" i="13" s="1"/>
  <c r="G369" i="13" a="1"/>
  <c r="G369" i="13" s="1"/>
  <c r="G385" i="13" a="1"/>
  <c r="G385" i="13" s="1"/>
  <c r="G401" i="13" a="1"/>
  <c r="G401" i="13" s="1"/>
  <c r="G417" i="13" a="1"/>
  <c r="G417" i="13" s="1"/>
  <c r="G433" i="13" a="1"/>
  <c r="G433" i="13" s="1"/>
  <c r="G449" i="13" a="1"/>
  <c r="G449" i="13" s="1"/>
  <c r="G465" i="13" a="1"/>
  <c r="G465" i="13" s="1"/>
  <c r="G481" i="13" a="1"/>
  <c r="G481" i="13" s="1"/>
  <c r="G283" i="17" a="1"/>
  <c r="G283" i="17" s="1"/>
  <c r="G299" i="17" a="1"/>
  <c r="G299" i="17" s="1"/>
  <c r="G315" i="17" a="1"/>
  <c r="G315" i="17" s="1"/>
  <c r="G331" i="17" a="1"/>
  <c r="G331" i="17" s="1"/>
  <c r="G347" i="17" a="1"/>
  <c r="G347" i="17" s="1"/>
  <c r="G363" i="17" a="1"/>
  <c r="G363" i="17" s="1"/>
  <c r="G379" i="17" a="1"/>
  <c r="G379" i="17" s="1"/>
  <c r="G395" i="17" a="1"/>
  <c r="G395" i="17" s="1"/>
  <c r="G411" i="17" a="1"/>
  <c r="G411" i="17" s="1"/>
  <c r="G427" i="17" a="1"/>
  <c r="G427" i="17" s="1"/>
  <c r="G443" i="17" a="1"/>
  <c r="G443" i="17" s="1"/>
  <c r="G458" i="17" a="1"/>
  <c r="G458" i="17" s="1"/>
  <c r="G474" i="17" a="1"/>
  <c r="G474" i="17" s="1"/>
  <c r="G490" i="17" a="1"/>
  <c r="G490" i="17" s="1"/>
  <c r="G506" i="17" a="1"/>
  <c r="G506" i="17" s="1"/>
  <c r="G522" i="17" a="1"/>
  <c r="G522" i="17" s="1"/>
  <c r="G278" i="17" a="1"/>
  <c r="G278" i="17" s="1"/>
  <c r="G290" i="17" a="1"/>
  <c r="G290" i="17" s="1"/>
  <c r="G306" i="17" a="1"/>
  <c r="G306" i="17" s="1"/>
  <c r="G322" i="17" a="1"/>
  <c r="G322" i="17" s="1"/>
  <c r="G338" i="17" a="1"/>
  <c r="G338" i="17" s="1"/>
  <c r="G354" i="17" a="1"/>
  <c r="G354" i="17" s="1"/>
  <c r="G370" i="17" a="1"/>
  <c r="G370" i="17" s="1"/>
  <c r="G386" i="17" a="1"/>
  <c r="G386" i="17" s="1"/>
  <c r="G402" i="17" a="1"/>
  <c r="G402" i="17" s="1"/>
  <c r="G418" i="17" a="1"/>
  <c r="G418" i="17" s="1"/>
  <c r="G434" i="17" a="1"/>
  <c r="G434" i="17" s="1"/>
  <c r="G451" i="17" a="1"/>
  <c r="G451" i="17" s="1"/>
  <c r="G467" i="17" a="1"/>
  <c r="G467" i="17" s="1"/>
  <c r="G483" i="17" a="1"/>
  <c r="G483" i="17" s="1"/>
  <c r="G499" i="17" a="1"/>
  <c r="G499" i="17" s="1"/>
  <c r="G515" i="17" a="1"/>
  <c r="G515" i="17" s="1"/>
  <c r="G531" i="17" a="1"/>
  <c r="G531" i="17" s="1"/>
  <c r="G288" i="17" a="1"/>
  <c r="G288" i="17" s="1"/>
  <c r="G304" i="17" a="1"/>
  <c r="G304" i="17" s="1"/>
  <c r="G320" i="17" a="1"/>
  <c r="G320" i="17" s="1"/>
  <c r="G336" i="17" a="1"/>
  <c r="G336" i="17" s="1"/>
  <c r="G352" i="17" a="1"/>
  <c r="G352" i="17" s="1"/>
  <c r="G368" i="17" a="1"/>
  <c r="G368" i="17" s="1"/>
  <c r="G384" i="17" a="1"/>
  <c r="G384" i="17" s="1"/>
  <c r="G400" i="17" a="1"/>
  <c r="G400" i="17" s="1"/>
  <c r="G416" i="17" a="1"/>
  <c r="G416" i="17" s="1"/>
  <c r="G432" i="17" a="1"/>
  <c r="G432" i="17" s="1"/>
  <c r="G448" i="17" a="1"/>
  <c r="G448" i="17" s="1"/>
  <c r="G464" i="17" a="1"/>
  <c r="G464" i="17" s="1"/>
  <c r="G480" i="17" a="1"/>
  <c r="G480" i="17" s="1"/>
  <c r="G496" i="17" a="1"/>
  <c r="G496" i="17" s="1"/>
  <c r="G512" i="17" a="1"/>
  <c r="G512" i="17" s="1"/>
  <c r="G528" i="17" a="1"/>
  <c r="G528" i="17" s="1"/>
  <c r="G314" i="17" a="1"/>
  <c r="G314" i="17" s="1"/>
  <c r="G378" i="17" a="1"/>
  <c r="G378" i="17" s="1"/>
  <c r="G442" i="17" a="1"/>
  <c r="G442" i="17" s="1"/>
  <c r="G505" i="17" a="1"/>
  <c r="G505" i="17" s="1"/>
  <c r="G330" i="17" a="1"/>
  <c r="G330" i="17" s="1"/>
  <c r="G394" i="17" a="1"/>
  <c r="G394" i="17" s="1"/>
  <c r="G461" i="17" a="1"/>
  <c r="G461" i="17" s="1"/>
  <c r="G525" i="17" a="1"/>
  <c r="G525" i="17" s="1"/>
  <c r="G321" i="17" a="1"/>
  <c r="G321" i="17" s="1"/>
  <c r="G385" i="17" a="1"/>
  <c r="G385" i="17" s="1"/>
  <c r="G449" i="17" a="1"/>
  <c r="G449" i="17" s="1"/>
  <c r="G513" i="17" a="1"/>
  <c r="G513" i="17" s="1"/>
  <c r="G453" i="17" a="1"/>
  <c r="G453" i="17" s="1"/>
  <c r="G469" i="17" a="1"/>
  <c r="G469" i="17" s="1"/>
  <c r="G426" i="17" a="1"/>
  <c r="G426" i="17" s="1"/>
  <c r="G283" i="13" a="1"/>
  <c r="G283" i="13" s="1"/>
  <c r="G298" i="13" a="1"/>
  <c r="G298" i="13" s="1"/>
  <c r="G316" i="13" a="1"/>
  <c r="G316" i="13" s="1"/>
  <c r="G330" i="13" a="1"/>
  <c r="G330" i="13" s="1"/>
  <c r="G348" i="13" a="1"/>
  <c r="G348" i="13" s="1"/>
  <c r="G365" i="13" a="1"/>
  <c r="G365" i="13" s="1"/>
  <c r="G381" i="13" a="1"/>
  <c r="G381" i="13" s="1"/>
  <c r="G397" i="13" a="1"/>
  <c r="G397" i="13" s="1"/>
  <c r="G413" i="13" a="1"/>
  <c r="G413" i="13" s="1"/>
  <c r="G429" i="13" a="1"/>
  <c r="G429" i="13" s="1"/>
  <c r="G445" i="13" a="1"/>
  <c r="G445" i="13" s="1"/>
  <c r="G460" i="13" a="1"/>
  <c r="G460" i="13" s="1"/>
  <c r="G476" i="13" a="1"/>
  <c r="G476" i="13" s="1"/>
  <c r="G492" i="13" a="1"/>
  <c r="G492" i="13" s="1"/>
  <c r="G508" i="13" a="1"/>
  <c r="G508" i="13" s="1"/>
  <c r="G524" i="13" a="1"/>
  <c r="G524" i="13" s="1"/>
  <c r="G439" i="17" a="1"/>
  <c r="G439" i="17" s="1"/>
  <c r="G286" i="17" a="1"/>
  <c r="G286" i="17" s="1"/>
  <c r="G350" i="17" a="1"/>
  <c r="G350" i="17" s="1"/>
  <c r="G414" i="17" a="1"/>
  <c r="G414" i="17" s="1"/>
  <c r="G478" i="17" a="1"/>
  <c r="G478" i="17" s="1"/>
  <c r="G281" i="17" a="1"/>
  <c r="G281" i="17" s="1"/>
  <c r="G345" i="17" a="1"/>
  <c r="G345" i="17" s="1"/>
  <c r="G409" i="17" a="1"/>
  <c r="G409" i="17" s="1"/>
  <c r="G471" i="17" a="1"/>
  <c r="G471" i="17" s="1"/>
  <c r="G535" i="17" a="1"/>
  <c r="G535" i="17" s="1"/>
  <c r="G339" i="17" a="1"/>
  <c r="G339" i="17" s="1"/>
  <c r="G403" i="17" a="1"/>
  <c r="G403" i="17" s="1"/>
  <c r="G468" i="17" a="1"/>
  <c r="G468" i="17" s="1"/>
  <c r="G532" i="17" a="1"/>
  <c r="G532" i="17" s="1"/>
  <c r="G521" i="17" a="1"/>
  <c r="G521" i="17" s="1"/>
  <c r="G282" i="17" a="1"/>
  <c r="G282" i="17" s="1"/>
  <c r="G529" i="17" a="1"/>
  <c r="G529" i="17" s="1"/>
  <c r="G289" i="13" a="1"/>
  <c r="G289" i="13" s="1"/>
  <c r="G351" i="13" a="1"/>
  <c r="G351" i="13" s="1"/>
  <c r="G403" i="13" a="1"/>
  <c r="G403" i="13" s="1"/>
  <c r="G435" i="13" a="1"/>
  <c r="G435" i="13" s="1"/>
  <c r="G468" i="13" a="1"/>
  <c r="G468" i="13" s="1"/>
  <c r="G500" i="13" a="1"/>
  <c r="G500" i="13" s="1"/>
  <c r="G532" i="13" a="1"/>
  <c r="G532" i="13" s="1"/>
  <c r="G296" i="13" a="1"/>
  <c r="G296" i="13" s="1"/>
  <c r="G317" i="13" a="1"/>
  <c r="G317" i="13" s="1"/>
  <c r="G338" i="13" a="1"/>
  <c r="G338" i="13" s="1"/>
  <c r="G359" i="13" a="1"/>
  <c r="G359" i="13" s="1"/>
  <c r="G378" i="13" a="1"/>
  <c r="G378" i="13" s="1"/>
  <c r="G404" i="13" a="1"/>
  <c r="G404" i="13" s="1"/>
  <c r="G423" i="13" a="1"/>
  <c r="G423" i="13" s="1"/>
  <c r="G442" i="13" a="1"/>
  <c r="G442" i="13" s="1"/>
  <c r="G469" i="13" a="1"/>
  <c r="G469" i="13" s="1"/>
  <c r="G489" i="13" a="1"/>
  <c r="G489" i="13" s="1"/>
  <c r="G505" i="13" a="1"/>
  <c r="G505" i="13" s="1"/>
  <c r="G521" i="13" a="1"/>
  <c r="G521" i="13" s="1"/>
  <c r="G277" i="13" a="1"/>
  <c r="G277" i="13" s="1"/>
  <c r="G287" i="13" a="1"/>
  <c r="G287" i="13" s="1"/>
  <c r="G303" i="13" a="1"/>
  <c r="G303" i="13" s="1"/>
  <c r="G321" i="13" a="1"/>
  <c r="G321" i="13" s="1"/>
  <c r="G335" i="13" a="1"/>
  <c r="G335" i="13" s="1"/>
  <c r="G353" i="13" a="1"/>
  <c r="G353" i="13" s="1"/>
  <c r="G302" i="17" a="1"/>
  <c r="G302" i="17" s="1"/>
  <c r="G366" i="17" a="1"/>
  <c r="G366" i="17" s="1"/>
  <c r="G430" i="17" a="1"/>
  <c r="G430" i="17" s="1"/>
  <c r="G494" i="17" a="1"/>
  <c r="G494" i="17" s="1"/>
  <c r="G297" i="17" a="1"/>
  <c r="G297" i="17" s="1"/>
  <c r="G361" i="17" a="1"/>
  <c r="G361" i="17" s="1"/>
  <c r="G425" i="17" a="1"/>
  <c r="G425" i="17" s="1"/>
  <c r="G487" i="17" a="1"/>
  <c r="G487" i="17" s="1"/>
  <c r="G291" i="17" a="1"/>
  <c r="G291" i="17" s="1"/>
  <c r="G355" i="17" a="1"/>
  <c r="G355" i="17" s="1"/>
  <c r="G419" i="17" a="1"/>
  <c r="G419" i="17" s="1"/>
  <c r="G484" i="17" a="1"/>
  <c r="G484" i="17" s="1"/>
  <c r="G327" i="17" a="1"/>
  <c r="G327" i="17" s="1"/>
  <c r="G343" i="17" a="1"/>
  <c r="G343" i="17" s="1"/>
  <c r="G346" i="17" a="1"/>
  <c r="G346" i="17" s="1"/>
  <c r="G517" i="17" a="1"/>
  <c r="G517" i="17" s="1"/>
  <c r="G305" i="13" a="1"/>
  <c r="G305" i="13" s="1"/>
  <c r="G368" i="13" a="1"/>
  <c r="G368" i="13" s="1"/>
  <c r="G416" i="13" a="1"/>
  <c r="G416" i="13" s="1"/>
  <c r="G448" i="13" a="1"/>
  <c r="G448" i="13" s="1"/>
  <c r="G480" i="13" a="1"/>
  <c r="G480" i="13" s="1"/>
  <c r="G512" i="13" a="1"/>
  <c r="G512" i="13" s="1"/>
  <c r="G278" i="13" a="1"/>
  <c r="G278" i="13" s="1"/>
  <c r="G299" i="13" a="1"/>
  <c r="G299" i="13" s="1"/>
  <c r="G324" i="13" a="1"/>
  <c r="G324" i="13" s="1"/>
  <c r="G345" i="13" a="1"/>
  <c r="G345" i="13" s="1"/>
  <c r="G362" i="13" a="1"/>
  <c r="G362" i="13" s="1"/>
  <c r="G388" i="13" a="1"/>
  <c r="G388" i="13" s="1"/>
  <c r="G407" i="13" a="1"/>
  <c r="G407" i="13" s="1"/>
  <c r="G426" i="13" a="1"/>
  <c r="G426" i="13" s="1"/>
  <c r="G453" i="13" a="1"/>
  <c r="G453" i="13" s="1"/>
  <c r="G473" i="13" a="1"/>
  <c r="G473" i="13" s="1"/>
  <c r="G493" i="13" a="1"/>
  <c r="G493" i="13" s="1"/>
  <c r="G509" i="13" a="1"/>
  <c r="G509" i="13" s="1"/>
  <c r="G525" i="13" a="1"/>
  <c r="G525" i="13" s="1"/>
  <c r="G501" i="17" a="1"/>
  <c r="G501" i="17" s="1"/>
  <c r="G290" i="13" a="1"/>
  <c r="G290" i="13" s="1"/>
  <c r="G307" i="13" a="1"/>
  <c r="G307" i="13" s="1"/>
  <c r="G325" i="13" a="1"/>
  <c r="G325" i="13" s="1"/>
  <c r="G339" i="13" a="1"/>
  <c r="G339" i="13" s="1"/>
  <c r="G357" i="13" a="1"/>
  <c r="G357" i="13" s="1"/>
  <c r="G373" i="13" a="1"/>
  <c r="G373" i="13" s="1"/>
  <c r="G389" i="13" a="1"/>
  <c r="G389" i="13" s="1"/>
  <c r="G405" i="13" a="1"/>
  <c r="G405" i="13" s="1"/>
  <c r="G421" i="13" a="1"/>
  <c r="G421" i="13" s="1"/>
  <c r="G437" i="13" a="1"/>
  <c r="G437" i="13" s="1"/>
  <c r="G450" i="13" a="1"/>
  <c r="G450" i="13" s="1"/>
  <c r="G466" i="13" a="1"/>
  <c r="G466" i="13" s="1"/>
  <c r="G482" i="13" a="1"/>
  <c r="G482" i="13" s="1"/>
  <c r="G498" i="13" a="1"/>
  <c r="G498" i="13" s="1"/>
  <c r="G514" i="13" a="1"/>
  <c r="G514" i="13" s="1"/>
  <c r="G530" i="13" a="1"/>
  <c r="G530" i="13" s="1"/>
  <c r="G308" i="13" a="1"/>
  <c r="G308" i="13" s="1"/>
  <c r="G364" i="13" a="1"/>
  <c r="G364" i="13" s="1"/>
  <c r="G428" i="13" a="1"/>
  <c r="G428" i="13" s="1"/>
  <c r="G487" i="13" a="1"/>
  <c r="G487" i="13" s="1"/>
  <c r="G337" i="17" a="1"/>
  <c r="G337" i="17" s="1"/>
  <c r="G354" i="13" a="1"/>
  <c r="G354" i="13" s="1"/>
  <c r="G418" i="13" a="1"/>
  <c r="G418" i="13" s="1"/>
  <c r="G318" i="17" a="1"/>
  <c r="G318" i="17" s="1"/>
  <c r="G382" i="17" a="1"/>
  <c r="G382" i="17" s="1"/>
  <c r="G446" i="17" a="1"/>
  <c r="G446" i="17" s="1"/>
  <c r="G510" i="17" a="1"/>
  <c r="G510" i="17" s="1"/>
  <c r="G313" i="17" a="1"/>
  <c r="G313" i="17" s="1"/>
  <c r="G377" i="17" a="1"/>
  <c r="G377" i="17" s="1"/>
  <c r="G441" i="17" a="1"/>
  <c r="G441" i="17" s="1"/>
  <c r="G503" i="17" a="1"/>
  <c r="G503" i="17" s="1"/>
  <c r="G307" i="17" a="1"/>
  <c r="G307" i="17" s="1"/>
  <c r="G371" i="17" a="1"/>
  <c r="G371" i="17" s="1"/>
  <c r="G435" i="17" a="1"/>
  <c r="G435" i="17" s="1"/>
  <c r="G500" i="17" a="1"/>
  <c r="G500" i="17" s="1"/>
  <c r="G391" i="17" a="1"/>
  <c r="G391" i="17" s="1"/>
  <c r="G407" i="17" a="1"/>
  <c r="G407" i="17" s="1"/>
  <c r="G410" i="17" a="1"/>
  <c r="G410" i="17" s="1"/>
  <c r="G533" i="17" a="1"/>
  <c r="G533" i="17" s="1"/>
  <c r="G319" i="13" a="1"/>
  <c r="G319" i="13" s="1"/>
  <c r="G384" i="13" a="1"/>
  <c r="G384" i="13" s="1"/>
  <c r="G419" i="13" a="1"/>
  <c r="G419" i="13" s="1"/>
  <c r="G452" i="13" a="1"/>
  <c r="G452" i="13" s="1"/>
  <c r="G484" i="13" a="1"/>
  <c r="G484" i="13" s="1"/>
  <c r="G516" i="13" a="1"/>
  <c r="G516" i="13" s="1"/>
  <c r="G281" i="13" a="1"/>
  <c r="G281" i="13" s="1"/>
  <c r="G306" i="13" a="1"/>
  <c r="G306" i="13" s="1"/>
  <c r="G327" i="13" a="1"/>
  <c r="G327" i="13" s="1"/>
  <c r="G349" i="13" a="1"/>
  <c r="G349" i="13" s="1"/>
  <c r="G372" i="13" a="1"/>
  <c r="G372" i="13" s="1"/>
  <c r="G391" i="13" a="1"/>
  <c r="G391" i="13" s="1"/>
  <c r="G410" i="13" a="1"/>
  <c r="G410" i="13" s="1"/>
  <c r="G436" i="13" a="1"/>
  <c r="G436" i="13" s="1"/>
  <c r="G457" i="13" a="1"/>
  <c r="G457" i="13" s="1"/>
  <c r="G477" i="13" a="1"/>
  <c r="G477" i="13" s="1"/>
  <c r="G497" i="13" a="1"/>
  <c r="G497" i="13" s="1"/>
  <c r="G513" i="13" a="1"/>
  <c r="G513" i="13" s="1"/>
  <c r="G529" i="13" a="1"/>
  <c r="G529" i="13" s="1"/>
  <c r="G279" i="13" a="1"/>
  <c r="G279" i="13" s="1"/>
  <c r="G297" i="13" a="1"/>
  <c r="G297" i="13" s="1"/>
  <c r="G310" i="13" a="1"/>
  <c r="G310" i="13" s="1"/>
  <c r="G328" i="13" a="1"/>
  <c r="G328" i="13" s="1"/>
  <c r="G342" i="13" a="1"/>
  <c r="G342" i="13" s="1"/>
  <c r="G360" i="13" a="1"/>
  <c r="G360" i="13" s="1"/>
  <c r="G376" i="13" a="1"/>
  <c r="G376" i="13" s="1"/>
  <c r="G392" i="13" a="1"/>
  <c r="G392" i="13" s="1"/>
  <c r="G408" i="13" a="1"/>
  <c r="G408" i="13" s="1"/>
  <c r="G424" i="13" a="1"/>
  <c r="G424" i="13" s="1"/>
  <c r="G440" i="13" a="1"/>
  <c r="G440" i="13" s="1"/>
  <c r="G454" i="13" a="1"/>
  <c r="G454" i="13" s="1"/>
  <c r="G470" i="13" a="1"/>
  <c r="G470" i="13" s="1"/>
  <c r="G486" i="13" a="1"/>
  <c r="G486" i="13" s="1"/>
  <c r="G502" i="13" a="1"/>
  <c r="G502" i="13" s="1"/>
  <c r="G518" i="13" a="1"/>
  <c r="G518" i="13" s="1"/>
  <c r="G534" i="13" a="1"/>
  <c r="G534" i="13" s="1"/>
  <c r="G322" i="13" a="1"/>
  <c r="G322" i="13" s="1"/>
  <c r="G377" i="13" a="1"/>
  <c r="G377" i="13" s="1"/>
  <c r="G441" i="13" a="1"/>
  <c r="G441" i="13" s="1"/>
  <c r="G503" i="13" a="1"/>
  <c r="G503" i="13" s="1"/>
  <c r="G285" i="13" a="1"/>
  <c r="G285" i="13" s="1"/>
  <c r="G367" i="13" a="1"/>
  <c r="G367" i="13" s="1"/>
  <c r="G431" i="13" a="1"/>
  <c r="G431" i="13" s="1"/>
  <c r="G491" i="13" a="1"/>
  <c r="G491" i="13" s="1"/>
  <c r="G318" i="13" a="1"/>
  <c r="G318" i="13" s="1"/>
  <c r="G451" i="13" a="1"/>
  <c r="G451" i="13" s="1"/>
  <c r="G301" i="13" a="1"/>
  <c r="G301" i="13" s="1"/>
  <c r="G370" i="13" a="1"/>
  <c r="G370" i="13" s="1"/>
  <c r="G434" i="13" a="1"/>
  <c r="G434" i="13" s="1"/>
  <c r="G495" i="13" a="1"/>
  <c r="G495" i="13" s="1"/>
  <c r="G334" i="17" a="1"/>
  <c r="G334" i="17" s="1"/>
  <c r="G398" i="17" a="1"/>
  <c r="G398" i="17" s="1"/>
  <c r="G462" i="17" a="1"/>
  <c r="G462" i="17" s="1"/>
  <c r="G526" i="17" a="1"/>
  <c r="G526" i="17" s="1"/>
  <c r="G329" i="17" a="1"/>
  <c r="G329" i="17" s="1"/>
  <c r="G393" i="17" a="1"/>
  <c r="G393" i="17" s="1"/>
  <c r="G455" i="17" a="1"/>
  <c r="G455" i="17" s="1"/>
  <c r="G519" i="17" a="1"/>
  <c r="G519" i="17" s="1"/>
  <c r="G323" i="17" a="1"/>
  <c r="G323" i="17" s="1"/>
  <c r="G387" i="17" a="1"/>
  <c r="G387" i="17" s="1"/>
  <c r="G452" i="17" a="1"/>
  <c r="G452" i="17" s="1"/>
  <c r="G516" i="17" a="1"/>
  <c r="G516" i="17" s="1"/>
  <c r="G457" i="17" a="1"/>
  <c r="G457" i="17" s="1"/>
  <c r="G477" i="17" a="1"/>
  <c r="G477" i="17" s="1"/>
  <c r="G465" i="17" a="1"/>
  <c r="G465" i="17" s="1"/>
  <c r="G485" i="17" a="1"/>
  <c r="G485" i="17" s="1"/>
  <c r="G337" i="13" a="1"/>
  <c r="G337" i="13" s="1"/>
  <c r="G400" i="13" a="1"/>
  <c r="G400" i="13" s="1"/>
  <c r="G432" i="13" a="1"/>
  <c r="G432" i="13" s="1"/>
  <c r="G464" i="13" a="1"/>
  <c r="G464" i="13" s="1"/>
  <c r="G496" i="13" a="1"/>
  <c r="G496" i="13" s="1"/>
  <c r="G528" i="13" a="1"/>
  <c r="G528" i="13" s="1"/>
  <c r="G293" i="13" a="1"/>
  <c r="G293" i="13" s="1"/>
  <c r="G313" i="13" a="1"/>
  <c r="G313" i="13" s="1"/>
  <c r="G331" i="13" a="1"/>
  <c r="G331" i="13" s="1"/>
  <c r="G356" i="13" a="1"/>
  <c r="G356" i="13" s="1"/>
  <c r="G375" i="13" a="1"/>
  <c r="G375" i="13" s="1"/>
  <c r="G394" i="13" a="1"/>
  <c r="G394" i="13" s="1"/>
  <c r="G420" i="13" a="1"/>
  <c r="G420" i="13" s="1"/>
  <c r="E279" i="17" a="1"/>
  <c r="E279" i="17" s="1"/>
  <c r="E284" i="17" a="1"/>
  <c r="E284" i="17" s="1"/>
  <c r="E287" i="17" a="1"/>
  <c r="E287" i="17" s="1"/>
  <c r="E290" i="17" a="1"/>
  <c r="E290" i="17" s="1"/>
  <c r="E297" i="17" a="1"/>
  <c r="E297" i="17" s="1"/>
  <c r="E300" i="17" a="1"/>
  <c r="E300" i="17" s="1"/>
  <c r="E303" i="17" a="1"/>
  <c r="E303" i="17" s="1"/>
  <c r="E306" i="17" a="1"/>
  <c r="E306" i="17" s="1"/>
  <c r="E313" i="17" a="1"/>
  <c r="E313" i="17" s="1"/>
  <c r="E316" i="17" a="1"/>
  <c r="E316" i="17" s="1"/>
  <c r="E319" i="17" a="1"/>
  <c r="E319" i="17" s="1"/>
  <c r="E322" i="17" a="1"/>
  <c r="E322" i="17" s="1"/>
  <c r="E329" i="17" a="1"/>
  <c r="E329" i="17" s="1"/>
  <c r="E332" i="17" a="1"/>
  <c r="E332" i="17" s="1"/>
  <c r="E335" i="17" a="1"/>
  <c r="E335" i="17" s="1"/>
  <c r="E338" i="17" a="1"/>
  <c r="E338" i="17" s="1"/>
  <c r="E345" i="17" a="1"/>
  <c r="E345" i="17" s="1"/>
  <c r="E348" i="17" a="1"/>
  <c r="E348" i="17" s="1"/>
  <c r="E351" i="17" a="1"/>
  <c r="E351" i="17" s="1"/>
  <c r="E354" i="17" a="1"/>
  <c r="E354" i="17" s="1"/>
  <c r="E361" i="17" a="1"/>
  <c r="E361" i="17" s="1"/>
  <c r="E364" i="17" a="1"/>
  <c r="E364" i="17" s="1"/>
  <c r="E367" i="17" a="1"/>
  <c r="E367" i="17" s="1"/>
  <c r="E370" i="17" a="1"/>
  <c r="E370" i="17" s="1"/>
  <c r="E377" i="17" a="1"/>
  <c r="E377" i="17" s="1"/>
  <c r="E380" i="17" a="1"/>
  <c r="E380" i="17" s="1"/>
  <c r="E383" i="17" a="1"/>
  <c r="E383" i="17" s="1"/>
  <c r="E386" i="17" a="1"/>
  <c r="E386" i="17" s="1"/>
  <c r="E393" i="17" a="1"/>
  <c r="E393" i="17" s="1"/>
  <c r="E396" i="17" a="1"/>
  <c r="E396" i="17" s="1"/>
  <c r="E399" i="17" a="1"/>
  <c r="E399" i="17" s="1"/>
  <c r="E402" i="17" a="1"/>
  <c r="E402" i="17" s="1"/>
  <c r="E409" i="17" a="1"/>
  <c r="E409" i="17" s="1"/>
  <c r="E412" i="17" a="1"/>
  <c r="E412" i="17" s="1"/>
  <c r="E415" i="17" a="1"/>
  <c r="E415" i="17" s="1"/>
  <c r="E418" i="17" a="1"/>
  <c r="E418" i="17" s="1"/>
  <c r="E425" i="17" a="1"/>
  <c r="E425" i="17" s="1"/>
  <c r="E428" i="17" a="1"/>
  <c r="E428" i="17" s="1"/>
  <c r="E431" i="17" a="1"/>
  <c r="E431" i="17" s="1"/>
  <c r="E434" i="17" a="1"/>
  <c r="E434" i="17" s="1"/>
  <c r="E441" i="17" a="1"/>
  <c r="E441" i="17" s="1"/>
  <c r="E444" i="17" a="1"/>
  <c r="E444" i="17" s="1"/>
  <c r="E447" i="17" a="1"/>
  <c r="E447" i="17" s="1"/>
  <c r="E451" i="17" a="1"/>
  <c r="E451" i="17" s="1"/>
  <c r="E455" i="17" a="1"/>
  <c r="E455" i="17" s="1"/>
  <c r="E459" i="17" a="1"/>
  <c r="E459" i="17" s="1"/>
  <c r="E463" i="17" a="1"/>
  <c r="E463" i="17" s="1"/>
  <c r="E467" i="17" a="1"/>
  <c r="E467" i="17" s="1"/>
  <c r="E471" i="17" a="1"/>
  <c r="E471" i="17" s="1"/>
  <c r="E475" i="17" a="1"/>
  <c r="E475" i="17" s="1"/>
  <c r="E479" i="17" a="1"/>
  <c r="E479" i="17" s="1"/>
  <c r="E483" i="17" a="1"/>
  <c r="E483" i="17" s="1"/>
  <c r="E487" i="17" a="1"/>
  <c r="E487" i="17" s="1"/>
  <c r="E491" i="17" a="1"/>
  <c r="E491" i="17" s="1"/>
  <c r="E495" i="17" a="1"/>
  <c r="E495" i="17" s="1"/>
  <c r="E499" i="17" a="1"/>
  <c r="E499" i="17" s="1"/>
  <c r="E503" i="17" a="1"/>
  <c r="E503" i="17" s="1"/>
  <c r="E507" i="17" a="1"/>
  <c r="E507" i="17" s="1"/>
  <c r="E511" i="17" a="1"/>
  <c r="E511" i="17" s="1"/>
  <c r="E515" i="17" a="1"/>
  <c r="E515" i="17" s="1"/>
  <c r="E519" i="17" a="1"/>
  <c r="E519" i="17" s="1"/>
  <c r="E523" i="17" a="1"/>
  <c r="E523" i="17" s="1"/>
  <c r="E527" i="17" a="1"/>
  <c r="E527" i="17" s="1"/>
  <c r="E531" i="17" a="1"/>
  <c r="E531" i="17" s="1"/>
  <c r="E535" i="17" a="1"/>
  <c r="E535" i="17" s="1"/>
  <c r="E282" i="17" a="1"/>
  <c r="E282" i="17" s="1"/>
  <c r="E285" i="17" a="1"/>
  <c r="E285" i="17" s="1"/>
  <c r="E288" i="17" a="1"/>
  <c r="E288" i="17" s="1"/>
  <c r="E291" i="17" a="1"/>
  <c r="E291" i="17" s="1"/>
  <c r="E294" i="17" a="1"/>
  <c r="E294" i="17" s="1"/>
  <c r="E301" i="17" a="1"/>
  <c r="E301" i="17" s="1"/>
  <c r="E304" i="17" a="1"/>
  <c r="E304" i="17" s="1"/>
  <c r="E307" i="17" a="1"/>
  <c r="E307" i="17" s="1"/>
  <c r="E310" i="17" a="1"/>
  <c r="E310" i="17" s="1"/>
  <c r="E317" i="17" a="1"/>
  <c r="E317" i="17" s="1"/>
  <c r="E320" i="17" a="1"/>
  <c r="E320" i="17" s="1"/>
  <c r="E323" i="17" a="1"/>
  <c r="E323" i="17" s="1"/>
  <c r="E326" i="17" a="1"/>
  <c r="E326" i="17" s="1"/>
  <c r="E333" i="17" a="1"/>
  <c r="E333" i="17" s="1"/>
  <c r="E336" i="17" a="1"/>
  <c r="E336" i="17" s="1"/>
  <c r="E339" i="17" a="1"/>
  <c r="E339" i="17" s="1"/>
  <c r="E342" i="17" a="1"/>
  <c r="E342" i="17" s="1"/>
  <c r="E349" i="17" a="1"/>
  <c r="E349" i="17" s="1"/>
  <c r="E352" i="17" a="1"/>
  <c r="E352" i="17" s="1"/>
  <c r="E355" i="17" a="1"/>
  <c r="E355" i="17" s="1"/>
  <c r="E358" i="17" a="1"/>
  <c r="E358" i="17" s="1"/>
  <c r="E365" i="17" a="1"/>
  <c r="E365" i="17" s="1"/>
  <c r="E368" i="17" a="1"/>
  <c r="E368" i="17" s="1"/>
  <c r="E371" i="17" a="1"/>
  <c r="E371" i="17" s="1"/>
  <c r="E374" i="17" a="1"/>
  <c r="E374" i="17" s="1"/>
  <c r="E381" i="17" a="1"/>
  <c r="E381" i="17" s="1"/>
  <c r="E384" i="17" a="1"/>
  <c r="E384" i="17" s="1"/>
  <c r="E387" i="17" a="1"/>
  <c r="E387" i="17" s="1"/>
  <c r="E390" i="17" a="1"/>
  <c r="E390" i="17" s="1"/>
  <c r="E397" i="17" a="1"/>
  <c r="E397" i="17" s="1"/>
  <c r="E400" i="17" a="1"/>
  <c r="E400" i="17" s="1"/>
  <c r="E403" i="17" a="1"/>
  <c r="E403" i="17" s="1"/>
  <c r="E406" i="17" a="1"/>
  <c r="E406" i="17" s="1"/>
  <c r="E413" i="17" a="1"/>
  <c r="E413" i="17" s="1"/>
  <c r="E416" i="17" a="1"/>
  <c r="E416" i="17" s="1"/>
  <c r="E419" i="17" a="1"/>
  <c r="E419" i="17" s="1"/>
  <c r="E422" i="17" a="1"/>
  <c r="E422" i="17" s="1"/>
  <c r="E429" i="17" a="1"/>
  <c r="E429" i="17" s="1"/>
  <c r="E432" i="17" a="1"/>
  <c r="E432" i="17" s="1"/>
  <c r="E435" i="17" a="1"/>
  <c r="E435" i="17" s="1"/>
  <c r="E438" i="17" a="1"/>
  <c r="E438" i="17" s="1"/>
  <c r="E445" i="17" a="1"/>
  <c r="E445" i="17" s="1"/>
  <c r="E448" i="17" a="1"/>
  <c r="E448" i="17" s="1"/>
  <c r="E452" i="17" a="1"/>
  <c r="E452" i="17" s="1"/>
  <c r="E456" i="17" a="1"/>
  <c r="E456" i="17" s="1"/>
  <c r="E460" i="17" a="1"/>
  <c r="E460" i="17" s="1"/>
  <c r="E464" i="17" a="1"/>
  <c r="E464" i="17" s="1"/>
  <c r="E468" i="17" a="1"/>
  <c r="E468" i="17" s="1"/>
  <c r="E472" i="17" a="1"/>
  <c r="E472" i="17" s="1"/>
  <c r="E476" i="17" a="1"/>
  <c r="E476" i="17" s="1"/>
  <c r="E480" i="17" a="1"/>
  <c r="E480" i="17" s="1"/>
  <c r="E484" i="17" a="1"/>
  <c r="E484" i="17" s="1"/>
  <c r="E488" i="17" a="1"/>
  <c r="E488" i="17" s="1"/>
  <c r="E492" i="17" a="1"/>
  <c r="E492" i="17" s="1"/>
  <c r="E496" i="17" a="1"/>
  <c r="E496" i="17" s="1"/>
  <c r="E500" i="17" a="1"/>
  <c r="E500" i="17" s="1"/>
  <c r="E504" i="17" a="1"/>
  <c r="E504" i="17" s="1"/>
  <c r="E508" i="17" a="1"/>
  <c r="E508" i="17" s="1"/>
  <c r="E512" i="17" a="1"/>
  <c r="E512" i="17" s="1"/>
  <c r="E516" i="17" a="1"/>
  <c r="E516" i="17" s="1"/>
  <c r="E520" i="17" a="1"/>
  <c r="E520" i="17" s="1"/>
  <c r="E524" i="17" a="1"/>
  <c r="E524" i="17" s="1"/>
  <c r="E528" i="17" a="1"/>
  <c r="E528" i="17" s="1"/>
  <c r="E532" i="17" a="1"/>
  <c r="E532" i="17" s="1"/>
  <c r="E277" i="17" a="1"/>
  <c r="E277" i="17" s="1"/>
  <c r="E280" i="17" a="1"/>
  <c r="E280" i="17" s="1"/>
  <c r="E283" i="17" a="1"/>
  <c r="E283" i="17" s="1"/>
  <c r="E289" i="17" a="1"/>
  <c r="E289" i="17" s="1"/>
  <c r="E292" i="17" a="1"/>
  <c r="E292" i="17" s="1"/>
  <c r="E295" i="17" a="1"/>
  <c r="E295" i="17" s="1"/>
  <c r="E298" i="17" a="1"/>
  <c r="E298" i="17" s="1"/>
  <c r="E305" i="17" a="1"/>
  <c r="E305" i="17" s="1"/>
  <c r="E308" i="17" a="1"/>
  <c r="E308" i="17" s="1"/>
  <c r="E311" i="17" a="1"/>
  <c r="E311" i="17" s="1"/>
  <c r="E314" i="17" a="1"/>
  <c r="E314" i="17" s="1"/>
  <c r="E321" i="17" a="1"/>
  <c r="E321" i="17" s="1"/>
  <c r="E324" i="17" a="1"/>
  <c r="E324" i="17" s="1"/>
  <c r="E327" i="17" a="1"/>
  <c r="E327" i="17" s="1"/>
  <c r="E330" i="17" a="1"/>
  <c r="E330" i="17" s="1"/>
  <c r="E337" i="17" a="1"/>
  <c r="E337" i="17" s="1"/>
  <c r="E340" i="17" a="1"/>
  <c r="E340" i="17" s="1"/>
  <c r="E343" i="17" a="1"/>
  <c r="E343" i="17" s="1"/>
  <c r="E346" i="17" a="1"/>
  <c r="E346" i="17" s="1"/>
  <c r="E353" i="17" a="1"/>
  <c r="E353" i="17" s="1"/>
  <c r="E356" i="17" a="1"/>
  <c r="E356" i="17" s="1"/>
  <c r="E359" i="17" a="1"/>
  <c r="E359" i="17" s="1"/>
  <c r="E362" i="17" a="1"/>
  <c r="E362" i="17" s="1"/>
  <c r="E369" i="17" a="1"/>
  <c r="E369" i="17" s="1"/>
  <c r="E372" i="17" a="1"/>
  <c r="E372" i="17" s="1"/>
  <c r="E375" i="17" a="1"/>
  <c r="E375" i="17" s="1"/>
  <c r="E378" i="17" a="1"/>
  <c r="E378" i="17" s="1"/>
  <c r="E385" i="17" a="1"/>
  <c r="E385" i="17" s="1"/>
  <c r="E388" i="17" a="1"/>
  <c r="E388" i="17" s="1"/>
  <c r="E391" i="17" a="1"/>
  <c r="E391" i="17" s="1"/>
  <c r="E394" i="17" a="1"/>
  <c r="E394" i="17" s="1"/>
  <c r="E401" i="17" a="1"/>
  <c r="E401" i="17" s="1"/>
  <c r="E404" i="17" a="1"/>
  <c r="E404" i="17" s="1"/>
  <c r="E407" i="17" a="1"/>
  <c r="E407" i="17" s="1"/>
  <c r="E410" i="17" a="1"/>
  <c r="E410" i="17" s="1"/>
  <c r="E417" i="17" a="1"/>
  <c r="E417" i="17" s="1"/>
  <c r="E420" i="17" a="1"/>
  <c r="E420" i="17" s="1"/>
  <c r="E423" i="17" a="1"/>
  <c r="E423" i="17" s="1"/>
  <c r="E426" i="17" a="1"/>
  <c r="E426" i="17" s="1"/>
  <c r="E433" i="17" a="1"/>
  <c r="E433" i="17" s="1"/>
  <c r="E436" i="17" a="1"/>
  <c r="E436" i="17" s="1"/>
  <c r="E439" i="17" a="1"/>
  <c r="E439" i="17" s="1"/>
  <c r="E442" i="17" a="1"/>
  <c r="E442" i="17" s="1"/>
  <c r="E449" i="17" a="1"/>
  <c r="E449" i="17" s="1"/>
  <c r="E453" i="17" a="1"/>
  <c r="E453" i="17" s="1"/>
  <c r="E457" i="17" a="1"/>
  <c r="E457" i="17" s="1"/>
  <c r="E461" i="17" a="1"/>
  <c r="E461" i="17" s="1"/>
  <c r="E465" i="17" a="1"/>
  <c r="E465" i="17" s="1"/>
  <c r="E469" i="17" a="1"/>
  <c r="E469" i="17" s="1"/>
  <c r="E473" i="17" a="1"/>
  <c r="E473" i="17" s="1"/>
  <c r="E477" i="17" a="1"/>
  <c r="E477" i="17" s="1"/>
  <c r="E481" i="17" a="1"/>
  <c r="E481" i="17" s="1"/>
  <c r="E485" i="17" a="1"/>
  <c r="E485" i="17" s="1"/>
  <c r="E489" i="17" a="1"/>
  <c r="E489" i="17" s="1"/>
  <c r="E493" i="17" a="1"/>
  <c r="E493" i="17" s="1"/>
  <c r="E497" i="17" a="1"/>
  <c r="E497" i="17" s="1"/>
  <c r="E501" i="17" a="1"/>
  <c r="E501" i="17" s="1"/>
  <c r="E505" i="17" a="1"/>
  <c r="E505" i="17" s="1"/>
  <c r="E509" i="17" a="1"/>
  <c r="E509" i="17" s="1"/>
  <c r="E513" i="17" a="1"/>
  <c r="E513" i="17" s="1"/>
  <c r="E517" i="17" a="1"/>
  <c r="E517" i="17" s="1"/>
  <c r="E521" i="17" a="1"/>
  <c r="E521" i="17" s="1"/>
  <c r="E525" i="17" a="1"/>
  <c r="E525" i="17" s="1"/>
  <c r="E529" i="17" a="1"/>
  <c r="E529" i="17" s="1"/>
  <c r="E533" i="17" a="1"/>
  <c r="E533" i="17" s="1"/>
  <c r="E296" i="17" a="1"/>
  <c r="E296" i="17" s="1"/>
  <c r="E309" i="17" a="1"/>
  <c r="E309" i="17" s="1"/>
  <c r="E334" i="17" a="1"/>
  <c r="E334" i="17" s="1"/>
  <c r="E347" i="17" a="1"/>
  <c r="E347" i="17" s="1"/>
  <c r="E360" i="17" a="1"/>
  <c r="E360" i="17" s="1"/>
  <c r="E373" i="17" a="1"/>
  <c r="E373" i="17" s="1"/>
  <c r="E398" i="17" a="1"/>
  <c r="E398" i="17" s="1"/>
  <c r="E411" i="17" a="1"/>
  <c r="E411" i="17" s="1"/>
  <c r="E424" i="17" a="1"/>
  <c r="E424" i="17" s="1"/>
  <c r="E437" i="17" a="1"/>
  <c r="E437" i="17" s="1"/>
  <c r="E450" i="17" a="1"/>
  <c r="E450" i="17" s="1"/>
  <c r="E466" i="17" a="1"/>
  <c r="E466" i="17" s="1"/>
  <c r="E482" i="17" a="1"/>
  <c r="E482" i="17" s="1"/>
  <c r="E498" i="17" a="1"/>
  <c r="E498" i="17" s="1"/>
  <c r="E514" i="17" a="1"/>
  <c r="E514" i="17" s="1"/>
  <c r="E530" i="17" a="1"/>
  <c r="E530" i="17" s="1"/>
  <c r="E286" i="17" a="1"/>
  <c r="E286" i="17" s="1"/>
  <c r="E299" i="17" a="1"/>
  <c r="E299" i="17" s="1"/>
  <c r="E312" i="17" a="1"/>
  <c r="E312" i="17" s="1"/>
  <c r="E325" i="17" a="1"/>
  <c r="E325" i="17" s="1"/>
  <c r="E350" i="17" a="1"/>
  <c r="E350" i="17" s="1"/>
  <c r="E363" i="17" a="1"/>
  <c r="E363" i="17" s="1"/>
  <c r="E376" i="17" a="1"/>
  <c r="E376" i="17" s="1"/>
  <c r="E389" i="17" a="1"/>
  <c r="E389" i="17" s="1"/>
  <c r="E414" i="17" a="1"/>
  <c r="E414" i="17" s="1"/>
  <c r="E427" i="17" a="1"/>
  <c r="E427" i="17" s="1"/>
  <c r="E440" i="17" a="1"/>
  <c r="E440" i="17" s="1"/>
  <c r="E454" i="17" a="1"/>
  <c r="E454" i="17" s="1"/>
  <c r="E470" i="17" a="1"/>
  <c r="E470" i="17" s="1"/>
  <c r="E486" i="17" a="1"/>
  <c r="E486" i="17" s="1"/>
  <c r="E502" i="17" a="1"/>
  <c r="E502" i="17" s="1"/>
  <c r="E518" i="17" a="1"/>
  <c r="E518" i="17" s="1"/>
  <c r="E534" i="17" a="1"/>
  <c r="E534" i="17" s="1"/>
  <c r="E278" i="17" a="1"/>
  <c r="E278" i="17" s="1"/>
  <c r="E302" i="17" a="1"/>
  <c r="E302" i="17" s="1"/>
  <c r="E315" i="17" a="1"/>
  <c r="E315" i="17" s="1"/>
  <c r="E328" i="17" a="1"/>
  <c r="E328" i="17" s="1"/>
  <c r="E341" i="17" a="1"/>
  <c r="E341" i="17" s="1"/>
  <c r="E366" i="17" a="1"/>
  <c r="E366" i="17" s="1"/>
  <c r="E379" i="17" a="1"/>
  <c r="E379" i="17" s="1"/>
  <c r="E392" i="17" a="1"/>
  <c r="E392" i="17" s="1"/>
  <c r="E405" i="17" a="1"/>
  <c r="E405" i="17" s="1"/>
  <c r="E430" i="17" a="1"/>
  <c r="E430" i="17" s="1"/>
  <c r="E443" i="17" a="1"/>
  <c r="E443" i="17" s="1"/>
  <c r="E458" i="17" a="1"/>
  <c r="E458" i="17" s="1"/>
  <c r="E474" i="17" a="1"/>
  <c r="E474" i="17" s="1"/>
  <c r="E490" i="17" a="1"/>
  <c r="E490" i="17" s="1"/>
  <c r="E506" i="17" a="1"/>
  <c r="E506" i="17" s="1"/>
  <c r="E522" i="17" a="1"/>
  <c r="E522" i="17" s="1"/>
  <c r="E357" i="17" a="1"/>
  <c r="E357" i="17" s="1"/>
  <c r="E408" i="17" a="1"/>
  <c r="E408" i="17" s="1"/>
  <c r="E462" i="17" a="1"/>
  <c r="E462" i="17" s="1"/>
  <c r="E526" i="17" a="1"/>
  <c r="E526" i="17" s="1"/>
  <c r="E283" i="13" a="1"/>
  <c r="E283" i="13" s="1"/>
  <c r="E286" i="13" a="1"/>
  <c r="E286" i="13" s="1"/>
  <c r="E293" i="13" a="1"/>
  <c r="E293" i="13" s="1"/>
  <c r="E296" i="13" a="1"/>
  <c r="E296" i="13" s="1"/>
  <c r="E299" i="13" a="1"/>
  <c r="E299" i="13" s="1"/>
  <c r="E302" i="13" a="1"/>
  <c r="E302" i="13" s="1"/>
  <c r="E309" i="13" a="1"/>
  <c r="E309" i="13" s="1"/>
  <c r="E312" i="13" a="1"/>
  <c r="E312" i="13" s="1"/>
  <c r="E315" i="13" a="1"/>
  <c r="E315" i="13" s="1"/>
  <c r="E318" i="13" a="1"/>
  <c r="E318" i="13" s="1"/>
  <c r="E325" i="13" a="1"/>
  <c r="E325" i="13" s="1"/>
  <c r="E328" i="13" a="1"/>
  <c r="E328" i="13" s="1"/>
  <c r="E331" i="13" a="1"/>
  <c r="E331" i="13" s="1"/>
  <c r="E334" i="13" a="1"/>
  <c r="E334" i="13" s="1"/>
  <c r="E341" i="13" a="1"/>
  <c r="E341" i="13" s="1"/>
  <c r="E344" i="13" a="1"/>
  <c r="E344" i="13" s="1"/>
  <c r="E347" i="13" a="1"/>
  <c r="E347" i="13" s="1"/>
  <c r="E350" i="13" a="1"/>
  <c r="E350" i="13" s="1"/>
  <c r="E357" i="13" a="1"/>
  <c r="E357" i="13" s="1"/>
  <c r="E360" i="13" a="1"/>
  <c r="E360" i="13" s="1"/>
  <c r="E363" i="13" a="1"/>
  <c r="E363" i="13" s="1"/>
  <c r="E366" i="13" a="1"/>
  <c r="E366" i="13" s="1"/>
  <c r="E373" i="13" a="1"/>
  <c r="E373" i="13" s="1"/>
  <c r="E376" i="13" a="1"/>
  <c r="E376" i="13" s="1"/>
  <c r="E379" i="13" a="1"/>
  <c r="E379" i="13" s="1"/>
  <c r="E382" i="13" a="1"/>
  <c r="E382" i="13" s="1"/>
  <c r="E389" i="13" a="1"/>
  <c r="E389" i="13" s="1"/>
  <c r="E392" i="13" a="1"/>
  <c r="E392" i="13" s="1"/>
  <c r="E395" i="13" a="1"/>
  <c r="E395" i="13" s="1"/>
  <c r="E398" i="13" a="1"/>
  <c r="E398" i="13" s="1"/>
  <c r="E405" i="13" a="1"/>
  <c r="E405" i="13" s="1"/>
  <c r="E408" i="13" a="1"/>
  <c r="E408" i="13" s="1"/>
  <c r="E411" i="13" a="1"/>
  <c r="E411" i="13" s="1"/>
  <c r="E414" i="13" a="1"/>
  <c r="E414" i="13" s="1"/>
  <c r="E421" i="13" a="1"/>
  <c r="E421" i="13" s="1"/>
  <c r="E424" i="13" a="1"/>
  <c r="E424" i="13" s="1"/>
  <c r="E427" i="13" a="1"/>
  <c r="E427" i="13" s="1"/>
  <c r="E430" i="13" a="1"/>
  <c r="E430" i="13" s="1"/>
  <c r="E437" i="13" a="1"/>
  <c r="E437" i="13" s="1"/>
  <c r="E440" i="13" a="1"/>
  <c r="E440" i="13" s="1"/>
  <c r="E443" i="13" a="1"/>
  <c r="E443" i="13" s="1"/>
  <c r="E446" i="13" a="1"/>
  <c r="E446" i="13" s="1"/>
  <c r="E450" i="13" a="1"/>
  <c r="E450" i="13" s="1"/>
  <c r="E454" i="13" a="1"/>
  <c r="E454" i="13" s="1"/>
  <c r="E458" i="13" a="1"/>
  <c r="E458" i="13" s="1"/>
  <c r="E462" i="13" a="1"/>
  <c r="E462" i="13" s="1"/>
  <c r="E466" i="13" a="1"/>
  <c r="E466" i="13" s="1"/>
  <c r="E470" i="13" a="1"/>
  <c r="E470" i="13" s="1"/>
  <c r="E474" i="13" a="1"/>
  <c r="E474" i="13" s="1"/>
  <c r="E478" i="13" a="1"/>
  <c r="E478" i="13" s="1"/>
  <c r="E482" i="13" a="1"/>
  <c r="E482" i="13" s="1"/>
  <c r="E486" i="13" a="1"/>
  <c r="E486" i="13" s="1"/>
  <c r="E490" i="13" a="1"/>
  <c r="E490" i="13" s="1"/>
  <c r="E494" i="13" a="1"/>
  <c r="E494" i="13" s="1"/>
  <c r="E498" i="13" a="1"/>
  <c r="E498" i="13" s="1"/>
  <c r="E502" i="13" a="1"/>
  <c r="E502" i="13" s="1"/>
  <c r="E506" i="13" a="1"/>
  <c r="E506" i="13" s="1"/>
  <c r="E510" i="13" a="1"/>
  <c r="E510" i="13" s="1"/>
  <c r="E514" i="13" a="1"/>
  <c r="E514" i="13" s="1"/>
  <c r="E518" i="13" a="1"/>
  <c r="E518" i="13" s="1"/>
  <c r="E522" i="13" a="1"/>
  <c r="E522" i="13" s="1"/>
  <c r="E526" i="13" a="1"/>
  <c r="E526" i="13" s="1"/>
  <c r="E530" i="13" a="1"/>
  <c r="E530" i="13" s="1"/>
  <c r="E534" i="13" a="1"/>
  <c r="E534" i="13" s="1"/>
  <c r="E318" i="17" a="1"/>
  <c r="E318" i="17" s="1"/>
  <c r="E421" i="17" a="1"/>
  <c r="E421" i="17" s="1"/>
  <c r="E478" i="17" a="1"/>
  <c r="E478" i="17" s="1"/>
  <c r="E280" i="13" a="1"/>
  <c r="E280" i="13" s="1"/>
  <c r="E284" i="13" a="1"/>
  <c r="E284" i="13" s="1"/>
  <c r="E287" i="13" a="1"/>
  <c r="E287" i="13" s="1"/>
  <c r="E290" i="13" a="1"/>
  <c r="E290" i="13" s="1"/>
  <c r="E297" i="13" a="1"/>
  <c r="E297" i="13" s="1"/>
  <c r="E300" i="13" a="1"/>
  <c r="E300" i="13" s="1"/>
  <c r="E303" i="13" a="1"/>
  <c r="E303" i="13" s="1"/>
  <c r="E306" i="13" a="1"/>
  <c r="E306" i="13" s="1"/>
  <c r="E313" i="13" a="1"/>
  <c r="E313" i="13" s="1"/>
  <c r="E316" i="13" a="1"/>
  <c r="E316" i="13" s="1"/>
  <c r="E319" i="13" a="1"/>
  <c r="E319" i="13" s="1"/>
  <c r="E322" i="13" a="1"/>
  <c r="E322" i="13" s="1"/>
  <c r="E329" i="13" a="1"/>
  <c r="E329" i="13" s="1"/>
  <c r="E332" i="13" a="1"/>
  <c r="E332" i="13" s="1"/>
  <c r="E335" i="13" a="1"/>
  <c r="E335" i="13" s="1"/>
  <c r="E338" i="13" a="1"/>
  <c r="E338" i="13" s="1"/>
  <c r="E345" i="13" a="1"/>
  <c r="E345" i="13" s="1"/>
  <c r="E348" i="13" a="1"/>
  <c r="E348" i="13" s="1"/>
  <c r="E351" i="13" a="1"/>
  <c r="E351" i="13" s="1"/>
  <c r="E354" i="13" a="1"/>
  <c r="E354" i="13" s="1"/>
  <c r="E361" i="13" a="1"/>
  <c r="E361" i="13" s="1"/>
  <c r="E364" i="13" a="1"/>
  <c r="E364" i="13" s="1"/>
  <c r="E367" i="13" a="1"/>
  <c r="E367" i="13" s="1"/>
  <c r="E370" i="13" a="1"/>
  <c r="E370" i="13" s="1"/>
  <c r="E377" i="13" a="1"/>
  <c r="E377" i="13" s="1"/>
  <c r="E380" i="13" a="1"/>
  <c r="E380" i="13" s="1"/>
  <c r="E383" i="13" a="1"/>
  <c r="E383" i="13" s="1"/>
  <c r="E386" i="13" a="1"/>
  <c r="E386" i="13" s="1"/>
  <c r="E393" i="13" a="1"/>
  <c r="E393" i="13" s="1"/>
  <c r="E396" i="13" a="1"/>
  <c r="E396" i="13" s="1"/>
  <c r="E399" i="13" a="1"/>
  <c r="E399" i="13" s="1"/>
  <c r="E402" i="13" a="1"/>
  <c r="E402" i="13" s="1"/>
  <c r="E409" i="13" a="1"/>
  <c r="E409" i="13" s="1"/>
  <c r="E412" i="13" a="1"/>
  <c r="E412" i="13" s="1"/>
  <c r="E415" i="13" a="1"/>
  <c r="E415" i="13" s="1"/>
  <c r="E418" i="13" a="1"/>
  <c r="E418" i="13" s="1"/>
  <c r="E425" i="13" a="1"/>
  <c r="E425" i="13" s="1"/>
  <c r="E428" i="13" a="1"/>
  <c r="E428" i="13" s="1"/>
  <c r="E431" i="13" a="1"/>
  <c r="E431" i="13" s="1"/>
  <c r="E434" i="13" a="1"/>
  <c r="E434" i="13" s="1"/>
  <c r="E441" i="13" a="1"/>
  <c r="E441" i="13" s="1"/>
  <c r="E444" i="13" a="1"/>
  <c r="E444" i="13" s="1"/>
  <c r="E447" i="13" a="1"/>
  <c r="E447" i="13" s="1"/>
  <c r="E451" i="13" a="1"/>
  <c r="E451" i="13" s="1"/>
  <c r="E455" i="13" a="1"/>
  <c r="E455" i="13" s="1"/>
  <c r="E459" i="13" a="1"/>
  <c r="E459" i="13" s="1"/>
  <c r="E463" i="13" a="1"/>
  <c r="E463" i="13" s="1"/>
  <c r="E467" i="13" a="1"/>
  <c r="E467" i="13" s="1"/>
  <c r="E471" i="13" a="1"/>
  <c r="E471" i="13" s="1"/>
  <c r="E475" i="13" a="1"/>
  <c r="E475" i="13" s="1"/>
  <c r="E479" i="13" a="1"/>
  <c r="E479" i="13" s="1"/>
  <c r="E483" i="13" a="1"/>
  <c r="E483" i="13" s="1"/>
  <c r="E487" i="13" a="1"/>
  <c r="E487" i="13" s="1"/>
  <c r="E491" i="13" a="1"/>
  <c r="E491" i="13" s="1"/>
  <c r="E495" i="13" a="1"/>
  <c r="E495" i="13" s="1"/>
  <c r="E499" i="13" a="1"/>
  <c r="E499" i="13" s="1"/>
  <c r="E503" i="13" a="1"/>
  <c r="E503" i="13" s="1"/>
  <c r="E507" i="13" a="1"/>
  <c r="E507" i="13" s="1"/>
  <c r="E511" i="13" a="1"/>
  <c r="E511" i="13" s="1"/>
  <c r="E515" i="13" a="1"/>
  <c r="E515" i="13" s="1"/>
  <c r="E519" i="13" a="1"/>
  <c r="E519" i="13" s="1"/>
  <c r="E523" i="13" a="1"/>
  <c r="E523" i="13" s="1"/>
  <c r="E527" i="13" a="1"/>
  <c r="E527" i="13" s="1"/>
  <c r="E531" i="13" a="1"/>
  <c r="E531" i="13" s="1"/>
  <c r="E535" i="13" a="1"/>
  <c r="E535" i="13" s="1"/>
  <c r="E281" i="17" a="1"/>
  <c r="E281" i="17" s="1"/>
  <c r="E331" i="17" a="1"/>
  <c r="E331" i="17" s="1"/>
  <c r="E382" i="17" a="1"/>
  <c r="E382" i="17" s="1"/>
  <c r="E494" i="17" a="1"/>
  <c r="E494" i="17" s="1"/>
  <c r="E278" i="13" a="1"/>
  <c r="E278" i="13" s="1"/>
  <c r="E281" i="13" a="1"/>
  <c r="E281" i="13" s="1"/>
  <c r="E285" i="13" a="1"/>
  <c r="E285" i="13" s="1"/>
  <c r="E288" i="13" a="1"/>
  <c r="E288" i="13" s="1"/>
  <c r="E291" i="13" a="1"/>
  <c r="E291" i="13" s="1"/>
  <c r="E294" i="13" a="1"/>
  <c r="E294" i="13" s="1"/>
  <c r="E301" i="13" a="1"/>
  <c r="E301" i="13" s="1"/>
  <c r="E304" i="13" a="1"/>
  <c r="E304" i="13" s="1"/>
  <c r="E307" i="13" a="1"/>
  <c r="E307" i="13" s="1"/>
  <c r="E310" i="13" a="1"/>
  <c r="E310" i="13" s="1"/>
  <c r="E317" i="13" a="1"/>
  <c r="E317" i="13" s="1"/>
  <c r="E320" i="13" a="1"/>
  <c r="E320" i="13" s="1"/>
  <c r="E323" i="13" a="1"/>
  <c r="E323" i="13" s="1"/>
  <c r="E326" i="13" a="1"/>
  <c r="E326" i="13" s="1"/>
  <c r="E333" i="13" a="1"/>
  <c r="E333" i="13" s="1"/>
  <c r="E336" i="13" a="1"/>
  <c r="E336" i="13" s="1"/>
  <c r="E339" i="13" a="1"/>
  <c r="E339" i="13" s="1"/>
  <c r="E342" i="13" a="1"/>
  <c r="E342" i="13" s="1"/>
  <c r="E349" i="13" a="1"/>
  <c r="E349" i="13" s="1"/>
  <c r="E352" i="13" a="1"/>
  <c r="E352" i="13" s="1"/>
  <c r="E355" i="13" a="1"/>
  <c r="E355" i="13" s="1"/>
  <c r="E358" i="13" a="1"/>
  <c r="E358" i="13" s="1"/>
  <c r="E365" i="13" a="1"/>
  <c r="E365" i="13" s="1"/>
  <c r="E368" i="13" a="1"/>
  <c r="E368" i="13" s="1"/>
  <c r="E371" i="13" a="1"/>
  <c r="E371" i="13" s="1"/>
  <c r="E374" i="13" a="1"/>
  <c r="E374" i="13" s="1"/>
  <c r="E381" i="13" a="1"/>
  <c r="E381" i="13" s="1"/>
  <c r="E384" i="13" a="1"/>
  <c r="E384" i="13" s="1"/>
  <c r="E387" i="13" a="1"/>
  <c r="E387" i="13" s="1"/>
  <c r="E390" i="13" a="1"/>
  <c r="E390" i="13" s="1"/>
  <c r="E397" i="13" a="1"/>
  <c r="E397" i="13" s="1"/>
  <c r="E400" i="13" a="1"/>
  <c r="E400" i="13" s="1"/>
  <c r="E403" i="13" a="1"/>
  <c r="E403" i="13" s="1"/>
  <c r="E406" i="13" a="1"/>
  <c r="E406" i="13" s="1"/>
  <c r="E413" i="13" a="1"/>
  <c r="E413" i="13" s="1"/>
  <c r="E416" i="13" a="1"/>
  <c r="E416" i="13" s="1"/>
  <c r="E419" i="13" a="1"/>
  <c r="E419" i="13" s="1"/>
  <c r="E422" i="13" a="1"/>
  <c r="E422" i="13" s="1"/>
  <c r="E429" i="13" a="1"/>
  <c r="E429" i="13" s="1"/>
  <c r="E432" i="13" a="1"/>
  <c r="E432" i="13" s="1"/>
  <c r="E435" i="13" a="1"/>
  <c r="E435" i="13" s="1"/>
  <c r="E438" i="13" a="1"/>
  <c r="E438" i="13" s="1"/>
  <c r="E445" i="13" a="1"/>
  <c r="E445" i="13" s="1"/>
  <c r="E448" i="13" a="1"/>
  <c r="E448" i="13" s="1"/>
  <c r="E452" i="13" a="1"/>
  <c r="E452" i="13" s="1"/>
  <c r="E456" i="13" a="1"/>
  <c r="E456" i="13" s="1"/>
  <c r="E460" i="13" a="1"/>
  <c r="E460" i="13" s="1"/>
  <c r="E464" i="13" a="1"/>
  <c r="E464" i="13" s="1"/>
  <c r="E468" i="13" a="1"/>
  <c r="E468" i="13" s="1"/>
  <c r="E472" i="13" a="1"/>
  <c r="E472" i="13" s="1"/>
  <c r="E476" i="13" a="1"/>
  <c r="E476" i="13" s="1"/>
  <c r="E480" i="13" a="1"/>
  <c r="E480" i="13" s="1"/>
  <c r="E484" i="13" a="1"/>
  <c r="E484" i="13" s="1"/>
  <c r="E488" i="13" a="1"/>
  <c r="E488" i="13" s="1"/>
  <c r="E492" i="13" a="1"/>
  <c r="E492" i="13" s="1"/>
  <c r="E496" i="13" a="1"/>
  <c r="E496" i="13" s="1"/>
  <c r="E500" i="13" a="1"/>
  <c r="E500" i="13" s="1"/>
  <c r="E504" i="13" a="1"/>
  <c r="E504" i="13" s="1"/>
  <c r="E508" i="13" a="1"/>
  <c r="E508" i="13" s="1"/>
  <c r="E512" i="13" a="1"/>
  <c r="E512" i="13" s="1"/>
  <c r="E516" i="13" a="1"/>
  <c r="E516" i="13" s="1"/>
  <c r="E520" i="13" a="1"/>
  <c r="E520" i="13" s="1"/>
  <c r="E524" i="13" a="1"/>
  <c r="E524" i="13" s="1"/>
  <c r="E528" i="13" a="1"/>
  <c r="E528" i="13" s="1"/>
  <c r="E532" i="13" a="1"/>
  <c r="E532" i="13" s="1"/>
  <c r="E293" i="17" a="1"/>
  <c r="E293" i="17" s="1"/>
  <c r="E510" i="17" a="1"/>
  <c r="E510" i="17" s="1"/>
  <c r="E289" i="13" a="1"/>
  <c r="E289" i="13" s="1"/>
  <c r="E314" i="13" a="1"/>
  <c r="E314" i="13" s="1"/>
  <c r="E327" i="13" a="1"/>
  <c r="E327" i="13" s="1"/>
  <c r="E340" i="13" a="1"/>
  <c r="E340" i="13" s="1"/>
  <c r="E353" i="13" a="1"/>
  <c r="E353" i="13" s="1"/>
  <c r="E378" i="13" a="1"/>
  <c r="E378" i="13" s="1"/>
  <c r="E391" i="13" a="1"/>
  <c r="E391" i="13" s="1"/>
  <c r="E404" i="13" a="1"/>
  <c r="E404" i="13" s="1"/>
  <c r="E417" i="13" a="1"/>
  <c r="E417" i="13" s="1"/>
  <c r="E442" i="13" a="1"/>
  <c r="E442" i="13" s="1"/>
  <c r="E457" i="13" a="1"/>
  <c r="E457" i="13" s="1"/>
  <c r="E473" i="13" a="1"/>
  <c r="E473" i="13" s="1"/>
  <c r="E489" i="13" a="1"/>
  <c r="E489" i="13" s="1"/>
  <c r="E505" i="13" a="1"/>
  <c r="E505" i="13" s="1"/>
  <c r="E521" i="13" a="1"/>
  <c r="E521" i="13" s="1"/>
  <c r="E277" i="13" a="1"/>
  <c r="E277" i="13" s="1"/>
  <c r="E324" i="13" a="1"/>
  <c r="E324" i="13" s="1"/>
  <c r="E453" i="13" a="1"/>
  <c r="E453" i="13" s="1"/>
  <c r="E533" i="13" a="1"/>
  <c r="E533" i="13" s="1"/>
  <c r="E344" i="17" a="1"/>
  <c r="E344" i="17" s="1"/>
  <c r="E279" i="13" a="1"/>
  <c r="E279" i="13" s="1"/>
  <c r="E292" i="13" a="1"/>
  <c r="E292" i="13" s="1"/>
  <c r="E305" i="13" a="1"/>
  <c r="E305" i="13" s="1"/>
  <c r="E330" i="13" a="1"/>
  <c r="E330" i="13" s="1"/>
  <c r="E343" i="13" a="1"/>
  <c r="E343" i="13" s="1"/>
  <c r="E356" i="13" a="1"/>
  <c r="E356" i="13" s="1"/>
  <c r="E369" i="13" a="1"/>
  <c r="E369" i="13" s="1"/>
  <c r="E394" i="13" a="1"/>
  <c r="E394" i="13" s="1"/>
  <c r="E407" i="13" a="1"/>
  <c r="E407" i="13" s="1"/>
  <c r="E420" i="13" a="1"/>
  <c r="E420" i="13" s="1"/>
  <c r="E433" i="13" a="1"/>
  <c r="E433" i="13" s="1"/>
  <c r="E461" i="13" a="1"/>
  <c r="E461" i="13" s="1"/>
  <c r="E477" i="13" a="1"/>
  <c r="E477" i="13" s="1"/>
  <c r="E493" i="13" a="1"/>
  <c r="E493" i="13" s="1"/>
  <c r="E509" i="13" a="1"/>
  <c r="E509" i="13" s="1"/>
  <c r="E525" i="13" a="1"/>
  <c r="E525" i="13" s="1"/>
  <c r="E298" i="13" a="1"/>
  <c r="E298" i="13" s="1"/>
  <c r="E362" i="13" a="1"/>
  <c r="E362" i="13" s="1"/>
  <c r="E388" i="13" a="1"/>
  <c r="E388" i="13" s="1"/>
  <c r="E426" i="13" a="1"/>
  <c r="E426" i="13" s="1"/>
  <c r="E485" i="13" a="1"/>
  <c r="E485" i="13" s="1"/>
  <c r="E395" i="17" a="1"/>
  <c r="E395" i="17" s="1"/>
  <c r="E282" i="13" a="1"/>
  <c r="E282" i="13" s="1"/>
  <c r="E295" i="13" a="1"/>
  <c r="E295" i="13" s="1"/>
  <c r="E308" i="13" a="1"/>
  <c r="E308" i="13" s="1"/>
  <c r="E321" i="13" a="1"/>
  <c r="E321" i="13" s="1"/>
  <c r="E346" i="13" a="1"/>
  <c r="E346" i="13" s="1"/>
  <c r="E359" i="13" a="1"/>
  <c r="E359" i="13" s="1"/>
  <c r="E372" i="13" a="1"/>
  <c r="E372" i="13" s="1"/>
  <c r="E385" i="13" a="1"/>
  <c r="E385" i="13" s="1"/>
  <c r="E410" i="13" a="1"/>
  <c r="E410" i="13" s="1"/>
  <c r="E423" i="13" a="1"/>
  <c r="E423" i="13" s="1"/>
  <c r="E436" i="13" a="1"/>
  <c r="E436" i="13" s="1"/>
  <c r="E449" i="13" a="1"/>
  <c r="E449" i="13" s="1"/>
  <c r="E465" i="13" a="1"/>
  <c r="E465" i="13" s="1"/>
  <c r="E481" i="13" a="1"/>
  <c r="E481" i="13" s="1"/>
  <c r="E497" i="13" a="1"/>
  <c r="E497" i="13" s="1"/>
  <c r="E513" i="13" a="1"/>
  <c r="E513" i="13" s="1"/>
  <c r="E529" i="13" a="1"/>
  <c r="E529" i="13" s="1"/>
  <c r="E311" i="13" a="1"/>
  <c r="E311" i="13" s="1"/>
  <c r="E439" i="13" a="1"/>
  <c r="E439" i="13" s="1"/>
  <c r="E501" i="13" a="1"/>
  <c r="E501" i="13" s="1"/>
  <c r="E446" i="17" a="1"/>
  <c r="E446" i="17" s="1"/>
  <c r="E337" i="13" a="1"/>
  <c r="E337" i="13" s="1"/>
  <c r="E375" i="13" a="1"/>
  <c r="E375" i="13" s="1"/>
  <c r="E401" i="13" a="1"/>
  <c r="E401" i="13" s="1"/>
  <c r="E469" i="13" a="1"/>
  <c r="E469" i="13" s="1"/>
  <c r="E517" i="13" a="1"/>
  <c r="E517" i="13" s="1"/>
  <c r="C47" i="18"/>
  <c r="C37" i="9"/>
  <c r="C42" i="9"/>
  <c r="C49" i="9"/>
  <c r="D524" i="13" a="1"/>
  <c r="D524" i="13" s="1"/>
  <c r="D456" i="13" a="1"/>
  <c r="D456" i="13" s="1"/>
  <c r="D384" i="13" a="1"/>
  <c r="D384" i="13" s="1"/>
  <c r="D476" i="13" a="1"/>
  <c r="D476" i="13" s="1"/>
  <c r="D352" i="13" a="1"/>
  <c r="D352" i="13" s="1"/>
  <c r="D527" i="13" a="1"/>
  <c r="D527" i="13" s="1"/>
  <c r="D511" i="13" a="1"/>
  <c r="D511" i="13" s="1"/>
  <c r="D495" i="13" a="1"/>
  <c r="D495" i="13" s="1"/>
  <c r="D479" i="13" a="1"/>
  <c r="D479" i="13" s="1"/>
  <c r="D463" i="13" a="1"/>
  <c r="D463" i="13" s="1"/>
  <c r="D447" i="13" a="1"/>
  <c r="D447" i="13" s="1"/>
  <c r="D431" i="13" a="1"/>
  <c r="D431" i="13" s="1"/>
  <c r="D415" i="13" a="1"/>
  <c r="D415" i="13" s="1"/>
  <c r="D399" i="13" a="1"/>
  <c r="D399" i="13" s="1"/>
  <c r="D383" i="13" a="1"/>
  <c r="D383" i="13" s="1"/>
  <c r="D367" i="13" a="1"/>
  <c r="D367" i="13" s="1"/>
  <c r="D351" i="13" a="1"/>
  <c r="D351" i="13" s="1"/>
  <c r="D333" i="13" a="1"/>
  <c r="D333" i="13" s="1"/>
  <c r="D283" i="13" a="1"/>
  <c r="D283" i="13" s="1"/>
  <c r="D532" i="13" a="1"/>
  <c r="D532" i="13" s="1"/>
  <c r="D472" i="13" a="1"/>
  <c r="D472" i="13" s="1"/>
  <c r="D406" i="13" a="1"/>
  <c r="D406" i="13" s="1"/>
  <c r="D310" i="13" a="1"/>
  <c r="D310" i="13" s="1"/>
  <c r="D526" i="13" a="1"/>
  <c r="D526" i="13" s="1"/>
  <c r="D510" i="13" a="1"/>
  <c r="D510" i="13" s="1"/>
  <c r="D494" i="13" a="1"/>
  <c r="D494" i="13" s="1"/>
  <c r="D478" i="13" a="1"/>
  <c r="D478" i="13" s="1"/>
  <c r="D462" i="13" a="1"/>
  <c r="D462" i="13" s="1"/>
  <c r="D446" i="13" a="1"/>
  <c r="D446" i="13" s="1"/>
  <c r="D430" i="13" a="1"/>
  <c r="D430" i="13" s="1"/>
  <c r="D414" i="13" a="1"/>
  <c r="D414" i="13" s="1"/>
  <c r="D398" i="13" a="1"/>
  <c r="D398" i="13" s="1"/>
  <c r="D382" i="13" a="1"/>
  <c r="D382" i="13" s="1"/>
  <c r="D366" i="13" a="1"/>
  <c r="D366" i="13" s="1"/>
  <c r="D350" i="13" a="1"/>
  <c r="D350" i="13" s="1"/>
  <c r="D317" i="13" a="1"/>
  <c r="D317" i="13" s="1"/>
  <c r="D506" i="17" a="1"/>
  <c r="D506" i="17" s="1"/>
  <c r="D496" i="13" a="1"/>
  <c r="D496" i="13" s="1"/>
  <c r="D432" i="13" a="1"/>
  <c r="D432" i="13" s="1"/>
  <c r="D371" i="13" a="1"/>
  <c r="D371" i="13" s="1"/>
  <c r="D533" i="13" a="1"/>
  <c r="D533" i="13" s="1"/>
  <c r="D517" i="13" a="1"/>
  <c r="D517" i="13" s="1"/>
  <c r="D501" i="13" a="1"/>
  <c r="D501" i="13" s="1"/>
  <c r="D485" i="13" a="1"/>
  <c r="D485" i="13" s="1"/>
  <c r="D469" i="13" a="1"/>
  <c r="D469" i="13" s="1"/>
  <c r="D453" i="13" a="1"/>
  <c r="D453" i="13" s="1"/>
  <c r="D436" i="13" a="1"/>
  <c r="D436" i="13" s="1"/>
  <c r="D420" i="13" a="1"/>
  <c r="D420" i="13" s="1"/>
  <c r="D404" i="13" a="1"/>
  <c r="D404" i="13" s="1"/>
  <c r="D388" i="13" a="1"/>
  <c r="D388" i="13" s="1"/>
  <c r="D372" i="13" a="1"/>
  <c r="D372" i="13" s="1"/>
  <c r="D356" i="13" a="1"/>
  <c r="D356" i="13" s="1"/>
  <c r="D336" i="13" a="1"/>
  <c r="D336" i="13" s="1"/>
  <c r="D490" i="17" a="1"/>
  <c r="D490" i="17" s="1"/>
  <c r="D322" i="13" a="1"/>
  <c r="D322" i="13" s="1"/>
  <c r="D306" i="13" a="1"/>
  <c r="D306" i="13" s="1"/>
  <c r="D290" i="13" a="1"/>
  <c r="D290" i="13" s="1"/>
  <c r="D518" i="17" a="1"/>
  <c r="D518" i="17" s="1"/>
  <c r="D454" i="17" a="1"/>
  <c r="D454" i="17" s="1"/>
  <c r="D341" i="13" a="1"/>
  <c r="D341" i="13" s="1"/>
  <c r="D325" i="13" a="1"/>
  <c r="D325" i="13" s="1"/>
  <c r="D309" i="13" a="1"/>
  <c r="D309" i="13" s="1"/>
  <c r="D293" i="13" a="1"/>
  <c r="D293" i="13" s="1"/>
  <c r="D530" i="17" a="1"/>
  <c r="D530" i="17" s="1"/>
  <c r="D466" i="17" a="1"/>
  <c r="D466" i="17" s="1"/>
  <c r="D395" i="17" a="1"/>
  <c r="D395" i="17" s="1"/>
  <c r="D340" i="13" a="1"/>
  <c r="D340" i="13" s="1"/>
  <c r="D324" i="13" a="1"/>
  <c r="D324" i="13" s="1"/>
  <c r="D308" i="13" a="1"/>
  <c r="D308" i="13" s="1"/>
  <c r="D292" i="13" a="1"/>
  <c r="D292" i="13" s="1"/>
  <c r="D278" i="13" a="1"/>
  <c r="D278" i="13" s="1"/>
  <c r="D478" i="17" a="1"/>
  <c r="D478" i="17" s="1"/>
  <c r="D423" i="17" a="1"/>
  <c r="D423" i="17" s="1"/>
  <c r="D525" i="17" a="1"/>
  <c r="D525" i="17" s="1"/>
  <c r="D509" i="17" a="1"/>
  <c r="D509" i="17" s="1"/>
  <c r="D493" i="17" a="1"/>
  <c r="D493" i="17" s="1"/>
  <c r="D477" i="17" a="1"/>
  <c r="D477" i="17" s="1"/>
  <c r="D461" i="17" a="1"/>
  <c r="D461" i="17" s="1"/>
  <c r="D445" i="17" a="1"/>
  <c r="D445" i="17" s="1"/>
  <c r="D429" i="17" a="1"/>
  <c r="D429" i="17" s="1"/>
  <c r="D405" i="17" a="1"/>
  <c r="D405" i="17" s="1"/>
  <c r="D321" i="17" a="1"/>
  <c r="D321" i="17" s="1"/>
  <c r="D277" i="17" a="1"/>
  <c r="D277" i="17" s="1"/>
  <c r="D520" i="17" a="1"/>
  <c r="D520" i="17" s="1"/>
  <c r="D504" i="17" a="1"/>
  <c r="D504" i="17" s="1"/>
  <c r="D488" i="17" a="1"/>
  <c r="D488" i="17" s="1"/>
  <c r="D472" i="17" a="1"/>
  <c r="D472" i="17" s="1"/>
  <c r="D456" i="17" a="1"/>
  <c r="D456" i="17" s="1"/>
  <c r="D440" i="17" a="1"/>
  <c r="D440" i="17" s="1"/>
  <c r="D424" i="17" a="1"/>
  <c r="D424" i="17" s="1"/>
  <c r="D374" i="17" a="1"/>
  <c r="D374" i="17" s="1"/>
  <c r="D303" i="17" a="1"/>
  <c r="D303" i="17" s="1"/>
  <c r="D527" i="17" a="1"/>
  <c r="D527" i="17" s="1"/>
  <c r="D511" i="17" a="1"/>
  <c r="D511" i="17" s="1"/>
  <c r="D495" i="17" a="1"/>
  <c r="D495" i="17" s="1"/>
  <c r="D479" i="17" a="1"/>
  <c r="D479" i="17" s="1"/>
  <c r="D463" i="17" a="1"/>
  <c r="D463" i="17" s="1"/>
  <c r="D446" i="17" a="1"/>
  <c r="D446" i="17" s="1"/>
  <c r="D430" i="17" a="1"/>
  <c r="D430" i="17" s="1"/>
  <c r="D398" i="17" a="1"/>
  <c r="D398" i="17" s="1"/>
  <c r="D342" i="17" a="1"/>
  <c r="D342" i="17" s="1"/>
  <c r="D416" i="17" a="1"/>
  <c r="D416" i="17" s="1"/>
  <c r="D400" i="17" a="1"/>
  <c r="D400" i="17" s="1"/>
  <c r="D384" i="17" a="1"/>
  <c r="D384" i="17" s="1"/>
  <c r="D366" i="17" a="1"/>
  <c r="D366" i="17" s="1"/>
  <c r="D352" i="17" a="1"/>
  <c r="D352" i="17" s="1"/>
  <c r="D334" i="17" a="1"/>
  <c r="D334" i="17" s="1"/>
  <c r="D320" i="17" a="1"/>
  <c r="D320" i="17" s="1"/>
  <c r="D302" i="17" a="1"/>
  <c r="D302" i="17" s="1"/>
  <c r="D288" i="17" a="1"/>
  <c r="D288" i="17" s="1"/>
  <c r="D419" i="17" a="1"/>
  <c r="D419" i="17" s="1"/>
  <c r="D403" i="17" a="1"/>
  <c r="D403" i="17" s="1"/>
  <c r="D387" i="17" a="1"/>
  <c r="D387" i="17" s="1"/>
  <c r="D373" i="17" a="1"/>
  <c r="D373" i="17" s="1"/>
  <c r="D355" i="17" a="1"/>
  <c r="D355" i="17" s="1"/>
  <c r="D341" i="17" a="1"/>
  <c r="D341" i="17" s="1"/>
  <c r="D323" i="17" a="1"/>
  <c r="D323" i="17" s="1"/>
  <c r="D309" i="17" a="1"/>
  <c r="D309" i="17" s="1"/>
  <c r="D291" i="17" a="1"/>
  <c r="D291" i="17" s="1"/>
  <c r="D418" i="17" a="1"/>
  <c r="D418" i="17" s="1"/>
  <c r="D402" i="17" a="1"/>
  <c r="D402" i="17" s="1"/>
  <c r="D386" i="17" a="1"/>
  <c r="D386" i="17" s="1"/>
  <c r="D372" i="17" a="1"/>
  <c r="D372" i="17" s="1"/>
  <c r="D354" i="17" a="1"/>
  <c r="D354" i="17" s="1"/>
  <c r="D340" i="17" a="1"/>
  <c r="D340" i="17" s="1"/>
  <c r="D322" i="17" a="1"/>
  <c r="D322" i="17" s="1"/>
  <c r="D308" i="17" a="1"/>
  <c r="D308" i="17" s="1"/>
  <c r="D290" i="17" a="1"/>
  <c r="D290" i="17" s="1"/>
  <c r="G499" i="13" a="1"/>
  <c r="G499" i="13" s="1"/>
  <c r="G361" i="13" a="1"/>
  <c r="G361" i="13" s="1"/>
  <c r="G511" i="13" a="1"/>
  <c r="G511" i="13" s="1"/>
  <c r="G409" i="13" a="1"/>
  <c r="G409" i="13" s="1"/>
  <c r="G329" i="13" a="1"/>
  <c r="G329" i="13" s="1"/>
  <c r="G483" i="13" a="1"/>
  <c r="G483" i="13" s="1"/>
  <c r="G291" i="13" a="1"/>
  <c r="G291" i="13" s="1"/>
  <c r="G459" i="13" a="1"/>
  <c r="G459" i="13" s="1"/>
  <c r="G340" i="13" a="1"/>
  <c r="G340" i="13" s="1"/>
  <c r="G471" i="13" a="1"/>
  <c r="G471" i="13" s="1"/>
  <c r="G350" i="13" a="1"/>
  <c r="G350" i="13" s="1"/>
  <c r="G526" i="13" a="1"/>
  <c r="G526" i="13" s="1"/>
  <c r="G494" i="13" a="1"/>
  <c r="G494" i="13" s="1"/>
  <c r="G462" i="13" a="1"/>
  <c r="G462" i="13" s="1"/>
  <c r="G430" i="13" a="1"/>
  <c r="G430" i="13" s="1"/>
  <c r="G398" i="13" a="1"/>
  <c r="G398" i="13" s="1"/>
  <c r="G366" i="13" a="1"/>
  <c r="G366" i="13" s="1"/>
  <c r="G314" i="13" a="1"/>
  <c r="G314" i="13" s="1"/>
  <c r="G517" i="13" a="1"/>
  <c r="G517" i="13" s="1"/>
  <c r="G439" i="13" a="1"/>
  <c r="G439" i="13" s="1"/>
  <c r="C427" i="17" a="1"/>
  <c r="C427" i="17" s="1"/>
  <c r="C51" i="9"/>
  <c r="C52" i="9"/>
  <c r="C46" i="9"/>
  <c r="C520" i="13" a="1"/>
  <c r="C520" i="13" s="1"/>
  <c r="C53" i="9"/>
  <c r="C44" i="9"/>
  <c r="C54" i="9"/>
  <c r="C45" i="9"/>
  <c r="C55" i="9"/>
  <c r="C40" i="9"/>
  <c r="C47" i="9"/>
  <c r="C38" i="9"/>
  <c r="C48" i="9"/>
  <c r="C370" i="13" a="1"/>
  <c r="C370" i="13" s="1"/>
  <c r="C39" i="9"/>
  <c r="C43" i="9"/>
  <c r="C50" i="9"/>
  <c r="C41" i="9"/>
  <c r="C16" i="9"/>
  <c r="C387" i="17" a="1"/>
  <c r="C387" i="17" s="1"/>
  <c r="C410" i="17" a="1"/>
  <c r="C410" i="17" s="1"/>
  <c r="C377" i="17" a="1"/>
  <c r="C377" i="17" s="1"/>
  <c r="C383" i="17" a="1"/>
  <c r="C383" i="17" s="1"/>
  <c r="C362" i="17" a="1"/>
  <c r="C362" i="17" s="1"/>
  <c r="C349" i="17" a="1"/>
  <c r="C349" i="17" s="1"/>
  <c r="C307" i="17" a="1"/>
  <c r="C307" i="17" s="1"/>
  <c r="C286" i="17" a="1"/>
  <c r="C286" i="17" s="1"/>
  <c r="C321" i="17" a="1"/>
  <c r="C321" i="17" s="1"/>
  <c r="C315" i="17" a="1"/>
  <c r="C315" i="17" s="1"/>
  <c r="C282" i="17" a="1"/>
  <c r="C282" i="17" s="1"/>
  <c r="C522" i="17" a="1"/>
  <c r="C522" i="17" s="1"/>
  <c r="C471" i="17" a="1"/>
  <c r="C471" i="17" s="1"/>
  <c r="C502" i="17" a="1"/>
  <c r="C502" i="17" s="1"/>
  <c r="C449" i="17" a="1"/>
  <c r="C449" i="17" s="1"/>
  <c r="C455" i="17" a="1"/>
  <c r="C455" i="17" s="1"/>
  <c r="C446" i="17" a="1"/>
  <c r="C446" i="17" s="1"/>
  <c r="C461" i="17" a="1"/>
  <c r="C461" i="17" s="1"/>
  <c r="C395" i="17" a="1"/>
  <c r="C395" i="17" s="1"/>
  <c r="C382" i="17" a="1"/>
  <c r="C382" i="17" s="1"/>
  <c r="C441" i="17" a="1"/>
  <c r="C441" i="17" s="1"/>
  <c r="C347" i="17" a="1"/>
  <c r="C347" i="17" s="1"/>
  <c r="C370" i="17" a="1"/>
  <c r="C370" i="17" s="1"/>
  <c r="C339" i="17" a="1"/>
  <c r="C339" i="17" s="1"/>
  <c r="C318" i="17" a="1"/>
  <c r="C318" i="17" s="1"/>
  <c r="C353" i="17" a="1"/>
  <c r="C353" i="17" s="1"/>
  <c r="C311" i="17" a="1"/>
  <c r="C311" i="17" s="1"/>
  <c r="C350" i="17" a="1"/>
  <c r="C350" i="17" s="1"/>
  <c r="C317" i="17" a="1"/>
  <c r="C317" i="17" s="1"/>
  <c r="C279" i="17" a="1"/>
  <c r="C279" i="17" s="1"/>
  <c r="C499" i="17" a="1"/>
  <c r="C499" i="17" s="1"/>
  <c r="C510" i="17" a="1"/>
  <c r="C510" i="17" s="1"/>
  <c r="C320" i="17" a="1"/>
  <c r="C320" i="17" s="1"/>
  <c r="C507" i="17" a="1"/>
  <c r="C507" i="17" s="1"/>
  <c r="C319" i="17" a="1"/>
  <c r="C319" i="17" s="1"/>
  <c r="C511" i="17" a="1"/>
  <c r="C511" i="17" s="1"/>
  <c r="C386" i="17" a="1"/>
  <c r="C386" i="17" s="1"/>
  <c r="C413" i="17" a="1"/>
  <c r="C413" i="17" s="1"/>
  <c r="C444" i="17" a="1"/>
  <c r="C444" i="17" s="1"/>
  <c r="C440" i="17" a="1"/>
  <c r="C440" i="17" s="1"/>
  <c r="C533" i="17" a="1"/>
  <c r="C533" i="17" s="1"/>
  <c r="C443" i="17" a="1"/>
  <c r="C443" i="17" s="1"/>
  <c r="C406" i="17" a="1"/>
  <c r="C406" i="17" s="1"/>
  <c r="C401" i="17" a="1"/>
  <c r="C401" i="17" s="1"/>
  <c r="C506" i="17" a="1"/>
  <c r="C506" i="17" s="1"/>
  <c r="C509" i="17" a="1"/>
  <c r="C509" i="17" s="1"/>
  <c r="C516" i="17" a="1"/>
  <c r="C516" i="17" s="1"/>
  <c r="C512" i="17" a="1"/>
  <c r="C512" i="17" s="1"/>
  <c r="C432" i="17" a="1"/>
  <c r="C432" i="17" s="1"/>
  <c r="C281" i="17" a="1"/>
  <c r="C281" i="17" s="1"/>
  <c r="C481" i="17" a="1"/>
  <c r="C481" i="17" s="1"/>
  <c r="C359" i="17" a="1"/>
  <c r="C359" i="17" s="1"/>
  <c r="C345" i="17" a="1"/>
  <c r="C345" i="17" s="1"/>
  <c r="C340" i="17" a="1"/>
  <c r="C340" i="17" s="1"/>
  <c r="C364" i="17" a="1"/>
  <c r="C364" i="17" s="1"/>
  <c r="C396" i="17" a="1"/>
  <c r="C396" i="17" s="1"/>
  <c r="C504" i="17" a="1"/>
  <c r="C504" i="17" s="1"/>
  <c r="C361" i="17" a="1"/>
  <c r="C361" i="17" s="1"/>
  <c r="C520" i="17" a="1"/>
  <c r="C520" i="17" s="1"/>
  <c r="C397" i="17" a="1"/>
  <c r="C397" i="17" s="1"/>
  <c r="C526" i="17" a="1"/>
  <c r="C526" i="17" s="1"/>
  <c r="C453" i="17" a="1"/>
  <c r="C453" i="17" s="1"/>
  <c r="C278" i="17" a="1"/>
  <c r="C278" i="17" s="1"/>
  <c r="C280" i="17" a="1"/>
  <c r="C280" i="17" s="1"/>
  <c r="C303" i="13" a="1"/>
  <c r="C303" i="13" s="1"/>
  <c r="C367" i="13" a="1"/>
  <c r="C367" i="13" s="1"/>
  <c r="C431" i="13" a="1"/>
  <c r="C431" i="13" s="1"/>
  <c r="C495" i="13" a="1"/>
  <c r="C495" i="13" s="1"/>
  <c r="C301" i="13" a="1"/>
  <c r="C301" i="13" s="1"/>
  <c r="C365" i="13" a="1"/>
  <c r="C365" i="13" s="1"/>
  <c r="C429" i="13" a="1"/>
  <c r="C429" i="13" s="1"/>
  <c r="C492" i="13" a="1"/>
  <c r="C492" i="13" s="1"/>
  <c r="C292" i="13" a="1"/>
  <c r="C292" i="13" s="1"/>
  <c r="C356" i="13" a="1"/>
  <c r="C356" i="13" s="1"/>
  <c r="C420" i="13" a="1"/>
  <c r="C420" i="13" s="1"/>
  <c r="C485" i="13" a="1"/>
  <c r="C485" i="13" s="1"/>
  <c r="C312" i="13" a="1"/>
  <c r="C312" i="13" s="1"/>
  <c r="C376" i="13" a="1"/>
  <c r="C376" i="13" s="1"/>
  <c r="C440" i="13" a="1"/>
  <c r="C440" i="13" s="1"/>
  <c r="C502" i="13" a="1"/>
  <c r="C502" i="13" s="1"/>
  <c r="C472" i="17" a="1"/>
  <c r="C472" i="17" s="1"/>
  <c r="C338" i="13" a="1"/>
  <c r="C338" i="13" s="1"/>
  <c r="C402" i="13" a="1"/>
  <c r="C402" i="13" s="1"/>
  <c r="C467" i="13" a="1"/>
  <c r="C467" i="13" s="1"/>
  <c r="C531" i="13" a="1"/>
  <c r="C531" i="13" s="1"/>
  <c r="C527" i="17" a="1"/>
  <c r="C527" i="17" s="1"/>
  <c r="C459" i="17" a="1"/>
  <c r="C459" i="17" s="1"/>
  <c r="C486" i="17" a="1"/>
  <c r="C486" i="17" s="1"/>
  <c r="C433" i="17" a="1"/>
  <c r="C433" i="17" s="1"/>
  <c r="C439" i="17" a="1"/>
  <c r="C439" i="17" s="1"/>
  <c r="C430" i="17" a="1"/>
  <c r="C430" i="17" s="1"/>
  <c r="C445" i="17" a="1"/>
  <c r="C445" i="17" s="1"/>
  <c r="C379" i="17" a="1"/>
  <c r="C379" i="17" s="1"/>
  <c r="C366" i="17" a="1"/>
  <c r="C366" i="17" s="1"/>
  <c r="C417" i="17" a="1"/>
  <c r="C417" i="17" s="1"/>
  <c r="C343" i="17" a="1"/>
  <c r="C343" i="17" s="1"/>
  <c r="C354" i="17" a="1"/>
  <c r="C354" i="17" s="1"/>
  <c r="C529" i="17" a="1"/>
  <c r="C529" i="17" s="1"/>
  <c r="C503" i="17" a="1"/>
  <c r="C503" i="17" s="1"/>
  <c r="C309" i="17" a="1"/>
  <c r="C309" i="17" s="1"/>
  <c r="C513" i="17" a="1"/>
  <c r="C513" i="17" s="1"/>
  <c r="C314" i="17" a="1"/>
  <c r="C314" i="17" s="1"/>
  <c r="C514" i="17" a="1"/>
  <c r="C514" i="17" s="1"/>
  <c r="C501" i="17" a="1"/>
  <c r="C501" i="17" s="1"/>
  <c r="C451" i="17" a="1"/>
  <c r="C451" i="17" s="1"/>
  <c r="C458" i="17" a="1"/>
  <c r="C458" i="17" s="1"/>
  <c r="C493" i="17" a="1"/>
  <c r="C493" i="17" s="1"/>
  <c r="C371" i="17" a="1"/>
  <c r="C371" i="17" s="1"/>
  <c r="C414" i="17" a="1"/>
  <c r="C414" i="17" s="1"/>
  <c r="C419" i="17" a="1"/>
  <c r="C419" i="17" s="1"/>
  <c r="C434" i="17" a="1"/>
  <c r="C434" i="17" s="1"/>
  <c r="C409" i="17" a="1"/>
  <c r="C409" i="17" s="1"/>
  <c r="C415" i="17" a="1"/>
  <c r="C415" i="17" s="1"/>
  <c r="C394" i="17" a="1"/>
  <c r="C394" i="17" s="1"/>
  <c r="C405" i="17" a="1"/>
  <c r="C405" i="17" s="1"/>
  <c r="C351" i="17" a="1"/>
  <c r="C351" i="17" s="1"/>
  <c r="C326" i="17" a="1"/>
  <c r="C326" i="17" s="1"/>
  <c r="C385" i="17" a="1"/>
  <c r="C385" i="17" s="1"/>
  <c r="C331" i="17" a="1"/>
  <c r="C331" i="17" s="1"/>
  <c r="C367" i="17" a="1"/>
  <c r="C367" i="17" s="1"/>
  <c r="C358" i="17" a="1"/>
  <c r="C358" i="17" s="1"/>
  <c r="C301" i="17" a="1"/>
  <c r="C301" i="17" s="1"/>
  <c r="C490" i="17" a="1"/>
  <c r="C490" i="17" s="1"/>
  <c r="C489" i="17" a="1"/>
  <c r="C489" i="17" s="1"/>
  <c r="C496" i="17" a="1"/>
  <c r="C496" i="17" s="1"/>
  <c r="C492" i="17" a="1"/>
  <c r="C492" i="17" s="1"/>
  <c r="C424" i="17" a="1"/>
  <c r="C424" i="17" s="1"/>
  <c r="C450" i="17" a="1"/>
  <c r="C450" i="17" s="1"/>
  <c r="C421" i="17" a="1"/>
  <c r="C421" i="17" s="1"/>
  <c r="C335" i="17" a="1"/>
  <c r="C335" i="17" s="1"/>
  <c r="C313" i="17" a="1"/>
  <c r="C313" i="17" s="1"/>
  <c r="C324" i="17" a="1"/>
  <c r="C324" i="17" s="1"/>
  <c r="C360" i="17" a="1"/>
  <c r="C360" i="17" s="1"/>
  <c r="C380" i="17" a="1"/>
  <c r="C380" i="17" s="1"/>
  <c r="C500" i="17" a="1"/>
  <c r="C500" i="17" s="1"/>
  <c r="C485" i="17" a="1"/>
  <c r="C485" i="17" s="1"/>
  <c r="C423" i="17" a="1"/>
  <c r="C423" i="17" s="1"/>
  <c r="C322" i="17" a="1"/>
  <c r="C322" i="17" s="1"/>
  <c r="C381" i="17" a="1"/>
  <c r="C381" i="17" s="1"/>
  <c r="C404" i="17" a="1"/>
  <c r="C404" i="17" s="1"/>
  <c r="C416" i="17" a="1"/>
  <c r="C416" i="17" s="1"/>
  <c r="C488" i="17" a="1"/>
  <c r="C488" i="17" s="1"/>
  <c r="C329" i="17" a="1"/>
  <c r="C329" i="17" s="1"/>
  <c r="C356" i="17" a="1"/>
  <c r="C356" i="17" s="1"/>
  <c r="C300" i="17" a="1"/>
  <c r="C300" i="17" s="1"/>
  <c r="C420" i="17" a="1"/>
  <c r="C420" i="17" s="1"/>
  <c r="C334" i="17" a="1"/>
  <c r="C334" i="17" s="1"/>
  <c r="C480" i="17" a="1"/>
  <c r="C480" i="17" s="1"/>
  <c r="C288" i="17" a="1"/>
  <c r="C288" i="17" s="1"/>
  <c r="C344" i="17" a="1"/>
  <c r="C344" i="17" s="1"/>
  <c r="C319" i="13" a="1"/>
  <c r="C319" i="13" s="1"/>
  <c r="C383" i="13" a="1"/>
  <c r="C383" i="13" s="1"/>
  <c r="C447" i="13" a="1"/>
  <c r="C447" i="13" s="1"/>
  <c r="C511" i="13" a="1"/>
  <c r="C511" i="13" s="1"/>
  <c r="C317" i="13" a="1"/>
  <c r="C317" i="13" s="1"/>
  <c r="C381" i="13" a="1"/>
  <c r="C381" i="13" s="1"/>
  <c r="C445" i="13" a="1"/>
  <c r="C445" i="13" s="1"/>
  <c r="C508" i="13" a="1"/>
  <c r="C508" i="13" s="1"/>
  <c r="C308" i="13" a="1"/>
  <c r="C308" i="13" s="1"/>
  <c r="C528" i="17" a="1"/>
  <c r="C528" i="17" s="1"/>
  <c r="C491" i="17" a="1"/>
  <c r="C491" i="17" s="1"/>
  <c r="C293" i="17" a="1"/>
  <c r="C293" i="17" s="1"/>
  <c r="C505" i="17" a="1"/>
  <c r="C505" i="17" s="1"/>
  <c r="C302" i="17" a="1"/>
  <c r="C302" i="17" s="1"/>
  <c r="C498" i="17" a="1"/>
  <c r="C498" i="17" s="1"/>
  <c r="C497" i="17" a="1"/>
  <c r="C497" i="17" s="1"/>
  <c r="C435" i="17" a="1"/>
  <c r="C435" i="17" s="1"/>
  <c r="C442" i="17" a="1"/>
  <c r="C442" i="17" s="1"/>
  <c r="C477" i="17" a="1"/>
  <c r="C477" i="17" s="1"/>
  <c r="C363" i="17" a="1"/>
  <c r="C363" i="17" s="1"/>
  <c r="C398" i="17" a="1"/>
  <c r="C398" i="17" s="1"/>
  <c r="C299" i="17" a="1"/>
  <c r="C299" i="17" s="1"/>
  <c r="C306" i="17" a="1"/>
  <c r="C306" i="17" s="1"/>
  <c r="C341" i="17" a="1"/>
  <c r="C341" i="17" s="1"/>
  <c r="C295" i="17" a="1"/>
  <c r="C295" i="17" s="1"/>
  <c r="C346" i="17" a="1"/>
  <c r="C346" i="17" s="1"/>
  <c r="C305" i="17" a="1"/>
  <c r="C305" i="17" s="1"/>
  <c r="C316" i="17" a="1"/>
  <c r="C316" i="17" s="1"/>
  <c r="C495" i="17" a="1"/>
  <c r="C495" i="17" s="1"/>
  <c r="C494" i="17" a="1"/>
  <c r="C494" i="17" s="1"/>
  <c r="C308" i="17" a="1"/>
  <c r="C308" i="17" s="1"/>
  <c r="C447" i="17" a="1"/>
  <c r="C447" i="17" s="1"/>
  <c r="C523" i="17" a="1"/>
  <c r="C523" i="17" s="1"/>
  <c r="C475" i="17" a="1"/>
  <c r="C475" i="17" s="1"/>
  <c r="C518" i="17" a="1"/>
  <c r="C518" i="17" s="1"/>
  <c r="C473" i="17" a="1"/>
  <c r="C473" i="17" s="1"/>
  <c r="C467" i="17" a="1"/>
  <c r="C467" i="17" s="1"/>
  <c r="C470" i="17" a="1"/>
  <c r="C470" i="17" s="1"/>
  <c r="C469" i="17" a="1"/>
  <c r="C469" i="17" s="1"/>
  <c r="C411" i="17" a="1"/>
  <c r="C411" i="17" s="1"/>
  <c r="C402" i="17" a="1"/>
  <c r="C402" i="17" s="1"/>
  <c r="C457" i="17" a="1"/>
  <c r="C457" i="17" s="1"/>
  <c r="C355" i="17" a="1"/>
  <c r="C355" i="17" s="1"/>
  <c r="C390" i="17" a="1"/>
  <c r="C390" i="17" s="1"/>
  <c r="C333" i="17" a="1"/>
  <c r="C333" i="17" s="1"/>
  <c r="C303" i="17" a="1"/>
  <c r="C303" i="17" s="1"/>
  <c r="C297" i="17" a="1"/>
  <c r="C297" i="17" s="1"/>
  <c r="C304" i="17" a="1"/>
  <c r="C304" i="17" s="1"/>
  <c r="C348" i="17" a="1"/>
  <c r="C348" i="17" s="1"/>
  <c r="C352" i="17" a="1"/>
  <c r="C352" i="17" s="1"/>
  <c r="C484" i="17" a="1"/>
  <c r="C484" i="17" s="1"/>
  <c r="C425" i="17" a="1"/>
  <c r="C425" i="17" s="1"/>
  <c r="C375" i="17" a="1"/>
  <c r="C375" i="17" s="1"/>
  <c r="C310" i="17" a="1"/>
  <c r="C310" i="17" s="1"/>
  <c r="C373" i="17" a="1"/>
  <c r="C373" i="17" s="1"/>
  <c r="C388" i="17" a="1"/>
  <c r="C388" i="17" s="1"/>
  <c r="C400" i="17" a="1"/>
  <c r="C400" i="17" s="1"/>
  <c r="C452" i="17" a="1"/>
  <c r="C452" i="17" s="1"/>
  <c r="C524" i="17" a="1"/>
  <c r="C524" i="17" s="1"/>
  <c r="C515" i="17" a="1"/>
  <c r="C515" i="17" s="1"/>
  <c r="C418" i="17" a="1"/>
  <c r="C418" i="17" s="1"/>
  <c r="C438" i="17" a="1"/>
  <c r="C438" i="17" s="1"/>
  <c r="C437" i="17" a="1"/>
  <c r="C437" i="17" s="1"/>
  <c r="C468" i="17" a="1"/>
  <c r="C468" i="17" s="1"/>
  <c r="C460" i="17" a="1"/>
  <c r="C460" i="17" s="1"/>
  <c r="C392" i="17" a="1"/>
  <c r="C392" i="17" s="1"/>
  <c r="C296" i="17" a="1"/>
  <c r="C296" i="17" s="1"/>
  <c r="C368" i="17" a="1"/>
  <c r="C368" i="17" s="1"/>
  <c r="C479" i="17" a="1"/>
  <c r="C479" i="17" s="1"/>
  <c r="C428" i="17" a="1"/>
  <c r="C428" i="17" s="1"/>
  <c r="C466" i="17" a="1"/>
  <c r="C466" i="17" s="1"/>
  <c r="C476" i="17" a="1"/>
  <c r="C476" i="17" s="1"/>
  <c r="C277" i="17" a="1"/>
  <c r="C277" i="17" s="1"/>
  <c r="C285" i="17" a="1"/>
  <c r="C285" i="17" s="1"/>
  <c r="C335" i="13" a="1"/>
  <c r="C335" i="13" s="1"/>
  <c r="C399" i="13" a="1"/>
  <c r="C399" i="13" s="1"/>
  <c r="C283" i="17" a="1"/>
  <c r="C283" i="17" s="1"/>
  <c r="C483" i="17" a="1"/>
  <c r="C483" i="17" s="1"/>
  <c r="C454" i="17" a="1"/>
  <c r="C454" i="17" s="1"/>
  <c r="C399" i="17" a="1"/>
  <c r="C399" i="17" s="1"/>
  <c r="C298" i="17" a="1"/>
  <c r="C298" i="17" s="1"/>
  <c r="C525" i="17" a="1"/>
  <c r="C525" i="17" s="1"/>
  <c r="C330" i="17" a="1"/>
  <c r="C330" i="17" s="1"/>
  <c r="C462" i="17" a="1"/>
  <c r="C462" i="17" s="1"/>
  <c r="C291" i="17" a="1"/>
  <c r="C291" i="17" s="1"/>
  <c r="C384" i="17" a="1"/>
  <c r="C384" i="17" s="1"/>
  <c r="C342" i="17" a="1"/>
  <c r="C342" i="17" s="1"/>
  <c r="C456" i="17" a="1"/>
  <c r="C456" i="17" s="1"/>
  <c r="C465" i="17" a="1"/>
  <c r="C465" i="17" s="1"/>
  <c r="C328" i="17" a="1"/>
  <c r="C328" i="17" s="1"/>
  <c r="C374" i="17" a="1"/>
  <c r="C374" i="17" s="1"/>
  <c r="C336" i="17" a="1"/>
  <c r="C336" i="17" s="1"/>
  <c r="C463" i="13" a="1"/>
  <c r="C463" i="13" s="1"/>
  <c r="C333" i="13" a="1"/>
  <c r="C333" i="13" s="1"/>
  <c r="C460" i="13" a="1"/>
  <c r="C460" i="13" s="1"/>
  <c r="C324" i="13" a="1"/>
  <c r="C324" i="13" s="1"/>
  <c r="C404" i="13" a="1"/>
  <c r="C404" i="13" s="1"/>
  <c r="C501" i="13" a="1"/>
  <c r="C501" i="13" s="1"/>
  <c r="C344" i="13" a="1"/>
  <c r="C344" i="13" s="1"/>
  <c r="C424" i="13" a="1"/>
  <c r="C424" i="13" s="1"/>
  <c r="C518" i="13" a="1"/>
  <c r="C518" i="13" s="1"/>
  <c r="C306" i="13" a="1"/>
  <c r="C306" i="13" s="1"/>
  <c r="C386" i="13" a="1"/>
  <c r="C386" i="13" s="1"/>
  <c r="C483" i="13" a="1"/>
  <c r="C483" i="13" s="1"/>
  <c r="C304" i="13" a="1"/>
  <c r="C304" i="13" s="1"/>
  <c r="C368" i="13" a="1"/>
  <c r="C368" i="13" s="1"/>
  <c r="C432" i="13" a="1"/>
  <c r="C432" i="13" s="1"/>
  <c r="C496" i="13" a="1"/>
  <c r="C496" i="13" s="1"/>
  <c r="C295" i="13" a="1"/>
  <c r="C295" i="13" s="1"/>
  <c r="C359" i="13" a="1"/>
  <c r="C359" i="13" s="1"/>
  <c r="C423" i="13" a="1"/>
  <c r="C423" i="13" s="1"/>
  <c r="C489" i="13" a="1"/>
  <c r="C489" i="13" s="1"/>
  <c r="C315" i="13" a="1"/>
  <c r="C315" i="13" s="1"/>
  <c r="C379" i="13" a="1"/>
  <c r="C379" i="13" s="1"/>
  <c r="C443" i="13" a="1"/>
  <c r="C443" i="13" s="1"/>
  <c r="C506" i="13" a="1"/>
  <c r="C506" i="13" s="1"/>
  <c r="C297" i="13" a="1"/>
  <c r="C297" i="13" s="1"/>
  <c r="C361" i="13" a="1"/>
  <c r="C361" i="13" s="1"/>
  <c r="C425" i="13" a="1"/>
  <c r="C425" i="13" s="1"/>
  <c r="C487" i="13" a="1"/>
  <c r="C487" i="13" s="1"/>
  <c r="C291" i="13" a="1"/>
  <c r="C291" i="13" s="1"/>
  <c r="C355" i="13" a="1"/>
  <c r="C355" i="13" s="1"/>
  <c r="C419" i="13" a="1"/>
  <c r="C419" i="13" s="1"/>
  <c r="C484" i="13" a="1"/>
  <c r="C484" i="13" s="1"/>
  <c r="C286" i="13" a="1"/>
  <c r="C286" i="13" s="1"/>
  <c r="C346" i="13" a="1"/>
  <c r="C346" i="13" s="1"/>
  <c r="C410" i="13" a="1"/>
  <c r="C410" i="13" s="1"/>
  <c r="C477" i="13" a="1"/>
  <c r="C477" i="13" s="1"/>
  <c r="C302" i="13" a="1"/>
  <c r="C302" i="13" s="1"/>
  <c r="C366" i="13" a="1"/>
  <c r="C366" i="13" s="1"/>
  <c r="C430" i="13" a="1"/>
  <c r="C430" i="13" s="1"/>
  <c r="C494" i="13" a="1"/>
  <c r="C494" i="13" s="1"/>
  <c r="C332" i="13" a="1"/>
  <c r="C332" i="13" s="1"/>
  <c r="C326" i="13" a="1"/>
  <c r="C326" i="13" s="1"/>
  <c r="C321" i="13" a="1"/>
  <c r="C321" i="13" s="1"/>
  <c r="C341" i="13" a="1"/>
  <c r="C341" i="13" s="1"/>
  <c r="C380" i="13" a="1"/>
  <c r="C380" i="13" s="1"/>
  <c r="C325" i="13" a="1"/>
  <c r="C325" i="13" s="1"/>
  <c r="C412" i="13" a="1"/>
  <c r="C412" i="13" s="1"/>
  <c r="C406" i="13" a="1"/>
  <c r="C406" i="13" s="1"/>
  <c r="C401" i="13" a="1"/>
  <c r="C401" i="13" s="1"/>
  <c r="C421" i="13" a="1"/>
  <c r="C421" i="13" s="1"/>
  <c r="C444" i="13" a="1"/>
  <c r="C444" i="13" s="1"/>
  <c r="C450" i="13" a="1"/>
  <c r="C450" i="13" s="1"/>
  <c r="C491" i="13" a="1"/>
  <c r="C491" i="13" s="1"/>
  <c r="C488" i="13" a="1"/>
  <c r="C488" i="13" s="1"/>
  <c r="C481" i="13" a="1"/>
  <c r="C481" i="13" s="1"/>
  <c r="C498" i="13" a="1"/>
  <c r="C498" i="13" s="1"/>
  <c r="C433" i="13" a="1"/>
  <c r="C433" i="13" s="1"/>
  <c r="C287" i="17" a="1"/>
  <c r="C287" i="17" s="1"/>
  <c r="C338" i="17" a="1"/>
  <c r="C338" i="17" s="1"/>
  <c r="C478" i="17" a="1"/>
  <c r="C478" i="17" s="1"/>
  <c r="C403" i="17" a="1"/>
  <c r="C403" i="17" s="1"/>
  <c r="C378" i="17" a="1"/>
  <c r="C378" i="17" s="1"/>
  <c r="C369" i="17" a="1"/>
  <c r="C369" i="17" s="1"/>
  <c r="C519" i="17" a="1"/>
  <c r="C519" i="17" s="1"/>
  <c r="C531" i="17" a="1"/>
  <c r="C531" i="17" s="1"/>
  <c r="C521" i="17" a="1"/>
  <c r="C521" i="17" s="1"/>
  <c r="C532" i="17" a="1"/>
  <c r="C532" i="17" s="1"/>
  <c r="C436" i="17" a="1"/>
  <c r="C436" i="17" s="1"/>
  <c r="C426" i="17" a="1"/>
  <c r="C426" i="17" s="1"/>
  <c r="C376" i="17" a="1"/>
  <c r="C376" i="17" s="1"/>
  <c r="C535" i="17" a="1"/>
  <c r="C535" i="17" s="1"/>
  <c r="C448" i="17" a="1"/>
  <c r="C448" i="17" s="1"/>
  <c r="C508" i="17" a="1"/>
  <c r="C508" i="17" s="1"/>
  <c r="C285" i="13" a="1"/>
  <c r="C285" i="13" s="1"/>
  <c r="C479" i="13" a="1"/>
  <c r="C479" i="13" s="1"/>
  <c r="C349" i="13" a="1"/>
  <c r="C349" i="13" s="1"/>
  <c r="C476" i="13" a="1"/>
  <c r="C476" i="13" s="1"/>
  <c r="C340" i="13" a="1"/>
  <c r="C340" i="13" s="1"/>
  <c r="C436" i="13" a="1"/>
  <c r="C436" i="13" s="1"/>
  <c r="C279" i="13" a="1"/>
  <c r="C279" i="13" s="1"/>
  <c r="C360" i="13" a="1"/>
  <c r="C360" i="13" s="1"/>
  <c r="C454" i="13" a="1"/>
  <c r="C454" i="13" s="1"/>
  <c r="C534" i="13" a="1"/>
  <c r="C534" i="13" s="1"/>
  <c r="C322" i="13" a="1"/>
  <c r="C322" i="13" s="1"/>
  <c r="C418" i="13" a="1"/>
  <c r="C418" i="13" s="1"/>
  <c r="C499" i="13" a="1"/>
  <c r="C499" i="13" s="1"/>
  <c r="C320" i="13" a="1"/>
  <c r="C320" i="13" s="1"/>
  <c r="C384" i="13" a="1"/>
  <c r="C384" i="13" s="1"/>
  <c r="C448" i="13" a="1"/>
  <c r="C448" i="13" s="1"/>
  <c r="C512" i="13" a="1"/>
  <c r="C512" i="13" s="1"/>
  <c r="C311" i="13" a="1"/>
  <c r="C311" i="13" s="1"/>
  <c r="C375" i="13" a="1"/>
  <c r="C375" i="13" s="1"/>
  <c r="C439" i="13" a="1"/>
  <c r="C439" i="13" s="1"/>
  <c r="C505" i="13" a="1"/>
  <c r="C505" i="13" s="1"/>
  <c r="C331" i="13" a="1"/>
  <c r="C331" i="13" s="1"/>
  <c r="C395" i="13" a="1"/>
  <c r="C395" i="13" s="1"/>
  <c r="C458" i="13" a="1"/>
  <c r="C458" i="13" s="1"/>
  <c r="C522" i="13" a="1"/>
  <c r="C522" i="13" s="1"/>
  <c r="C313" i="13" a="1"/>
  <c r="C313" i="13" s="1"/>
  <c r="C377" i="13" a="1"/>
  <c r="C377" i="13" s="1"/>
  <c r="C441" i="13" a="1"/>
  <c r="C441" i="13" s="1"/>
  <c r="C503" i="13" a="1"/>
  <c r="C503" i="13" s="1"/>
  <c r="C307" i="13" a="1"/>
  <c r="C307" i="13" s="1"/>
  <c r="C371" i="13" a="1"/>
  <c r="C371" i="13" s="1"/>
  <c r="C435" i="13" a="1"/>
  <c r="C435" i="13" s="1"/>
  <c r="C500" i="13" a="1"/>
  <c r="C500" i="13" s="1"/>
  <c r="C298" i="13" a="1"/>
  <c r="C298" i="13" s="1"/>
  <c r="C362" i="13" a="1"/>
  <c r="C362" i="13" s="1"/>
  <c r="C426" i="13" a="1"/>
  <c r="C426" i="13" s="1"/>
  <c r="C493" i="13" a="1"/>
  <c r="C493" i="13" s="1"/>
  <c r="C318" i="13" a="1"/>
  <c r="C318" i="13" s="1"/>
  <c r="C382" i="13" a="1"/>
  <c r="C382" i="13" s="1"/>
  <c r="C446" i="13" a="1"/>
  <c r="C446" i="13" s="1"/>
  <c r="C510" i="13" a="1"/>
  <c r="C510" i="13" s="1"/>
  <c r="C396" i="13" a="1"/>
  <c r="C396" i="13" s="1"/>
  <c r="C390" i="13" a="1"/>
  <c r="C390" i="13" s="1"/>
  <c r="C385" i="13" a="1"/>
  <c r="C385" i="13" s="1"/>
  <c r="C405" i="13" a="1"/>
  <c r="C405" i="13" s="1"/>
  <c r="C310" i="13" a="1"/>
  <c r="C310" i="13" s="1"/>
  <c r="C514" i="13" a="1"/>
  <c r="C514" i="13" s="1"/>
  <c r="C475" i="13" a="1"/>
  <c r="C475" i="13" s="1"/>
  <c r="C472" i="13" a="1"/>
  <c r="C472" i="13" s="1"/>
  <c r="C465" i="13" a="1"/>
  <c r="C465" i="13" s="1"/>
  <c r="C482" i="13" a="1"/>
  <c r="C482" i="13" s="1"/>
  <c r="C374" i="13" a="1"/>
  <c r="C374" i="13" s="1"/>
  <c r="C300" i="13" a="1"/>
  <c r="C300" i="13" s="1"/>
  <c r="C294" i="13" a="1"/>
  <c r="C294" i="13" s="1"/>
  <c r="C289" i="13" a="1"/>
  <c r="C289" i="13" s="1"/>
  <c r="C309" i="13" a="1"/>
  <c r="C309" i="13" s="1"/>
  <c r="C316" i="13" a="1"/>
  <c r="C316" i="13" s="1"/>
  <c r="C389" i="13" a="1"/>
  <c r="C389" i="13" s="1"/>
  <c r="C290" i="17" a="1"/>
  <c r="C290" i="17" s="1"/>
  <c r="C289" i="17" a="1"/>
  <c r="C289" i="17" s="1"/>
  <c r="C292" i="17" a="1"/>
  <c r="C292" i="17" s="1"/>
  <c r="C422" i="17" a="1"/>
  <c r="C422" i="17" s="1"/>
  <c r="C389" i="17" a="1"/>
  <c r="C389" i="17" s="1"/>
  <c r="C323" i="17" a="1"/>
  <c r="C323" i="17" s="1"/>
  <c r="C325" i="17" a="1"/>
  <c r="C325" i="17" s="1"/>
  <c r="C284" i="17" a="1"/>
  <c r="C284" i="17" s="1"/>
  <c r="C391" i="17" a="1"/>
  <c r="C391" i="17" s="1"/>
  <c r="C365" i="17" a="1"/>
  <c r="C365" i="17" s="1"/>
  <c r="C530" i="17" a="1"/>
  <c r="C530" i="17" s="1"/>
  <c r="C429" i="17" a="1"/>
  <c r="C429" i="17" s="1"/>
  <c r="C487" i="17" a="1"/>
  <c r="C487" i="17" s="1"/>
  <c r="C517" i="17" a="1"/>
  <c r="C517" i="17" s="1"/>
  <c r="C407" i="17" a="1"/>
  <c r="C407" i="17" s="1"/>
  <c r="C474" i="17" a="1"/>
  <c r="C474" i="17" s="1"/>
  <c r="C351" i="13" a="1"/>
  <c r="C351" i="13" s="1"/>
  <c r="C527" i="13" a="1"/>
  <c r="C527" i="13" s="1"/>
  <c r="C397" i="13" a="1"/>
  <c r="C397" i="13" s="1"/>
  <c r="C524" i="13" a="1"/>
  <c r="C524" i="13" s="1"/>
  <c r="C372" i="13" a="1"/>
  <c r="C372" i="13" s="1"/>
  <c r="C453" i="13" a="1"/>
  <c r="C453" i="13" s="1"/>
  <c r="C296" i="13" a="1"/>
  <c r="C296" i="13" s="1"/>
  <c r="C392" i="13" a="1"/>
  <c r="C392" i="13" s="1"/>
  <c r="C470" i="13" a="1"/>
  <c r="C470" i="13" s="1"/>
  <c r="C521" i="13" a="1"/>
  <c r="C521" i="13" s="1"/>
  <c r="C354" i="13" a="1"/>
  <c r="C354" i="13" s="1"/>
  <c r="C434" i="13" a="1"/>
  <c r="C434" i="13" s="1"/>
  <c r="C515" i="13" a="1"/>
  <c r="C515" i="13" s="1"/>
  <c r="C336" i="13" a="1"/>
  <c r="C336" i="13" s="1"/>
  <c r="C400" i="13" a="1"/>
  <c r="C400" i="13" s="1"/>
  <c r="C464" i="13" a="1"/>
  <c r="C464" i="13" s="1"/>
  <c r="C528" i="13" a="1"/>
  <c r="C528" i="13" s="1"/>
  <c r="C327" i="13" a="1"/>
  <c r="C327" i="13" s="1"/>
  <c r="C391" i="13" a="1"/>
  <c r="C391" i="13" s="1"/>
  <c r="C457" i="13" a="1"/>
  <c r="C457" i="13" s="1"/>
  <c r="C284" i="13" a="1"/>
  <c r="C284" i="13" s="1"/>
  <c r="C347" i="13" a="1"/>
  <c r="C347" i="13" s="1"/>
  <c r="C411" i="13" a="1"/>
  <c r="C411" i="13" s="1"/>
  <c r="C474" i="13" a="1"/>
  <c r="C474" i="13" s="1"/>
  <c r="C529" i="13" a="1"/>
  <c r="C529" i="13" s="1"/>
  <c r="C329" i="13" a="1"/>
  <c r="C329" i="13" s="1"/>
  <c r="C393" i="13" a="1"/>
  <c r="C393" i="13" s="1"/>
  <c r="C455" i="13" a="1"/>
  <c r="C455" i="13" s="1"/>
  <c r="C519" i="13" a="1"/>
  <c r="C519" i="13" s="1"/>
  <c r="C323" i="13" a="1"/>
  <c r="C323" i="13" s="1"/>
  <c r="C387" i="13" a="1"/>
  <c r="C387" i="13" s="1"/>
  <c r="C452" i="13" a="1"/>
  <c r="C452" i="13" s="1"/>
  <c r="C516" i="13" a="1"/>
  <c r="C516" i="13" s="1"/>
  <c r="C314" i="13" a="1"/>
  <c r="C314" i="13" s="1"/>
  <c r="C378" i="13" a="1"/>
  <c r="C378" i="13" s="1"/>
  <c r="C442" i="13" a="1"/>
  <c r="C442" i="13" s="1"/>
  <c r="C509" i="13" a="1"/>
  <c r="C509" i="13" s="1"/>
  <c r="C334" i="13" a="1"/>
  <c r="C334" i="13" s="1"/>
  <c r="C398" i="13" a="1"/>
  <c r="C398" i="13" s="1"/>
  <c r="C462" i="13" a="1"/>
  <c r="C462" i="13" s="1"/>
  <c r="C526" i="13" a="1"/>
  <c r="C526" i="13" s="1"/>
  <c r="C459" i="13" a="1"/>
  <c r="C459" i="13" s="1"/>
  <c r="C456" i="13" a="1"/>
  <c r="C456" i="13" s="1"/>
  <c r="C449" i="13" a="1"/>
  <c r="C449" i="13" s="1"/>
  <c r="C466" i="13" a="1"/>
  <c r="C466" i="13" s="1"/>
  <c r="C438" i="13" a="1"/>
  <c r="C438" i="13" s="1"/>
  <c r="C282" i="13" a="1"/>
  <c r="C282" i="13" s="1"/>
  <c r="C280" i="13" a="1"/>
  <c r="C280" i="13" s="1"/>
  <c r="C293" i="13" a="1"/>
  <c r="C293" i="13" s="1"/>
  <c r="C533" i="13" a="1"/>
  <c r="C533" i="13" s="1"/>
  <c r="C305" i="13" a="1"/>
  <c r="C305" i="13" s="1"/>
  <c r="C364" i="13" a="1"/>
  <c r="C364" i="13" s="1"/>
  <c r="C358" i="13" a="1"/>
  <c r="C358" i="13" s="1"/>
  <c r="C353" i="13" a="1"/>
  <c r="C353" i="13" s="1"/>
  <c r="C373" i="13" a="1"/>
  <c r="C373" i="13" s="1"/>
  <c r="C507" i="13" a="1"/>
  <c r="C507" i="13" s="1"/>
  <c r="C393" i="17" a="1"/>
  <c r="C393" i="17" s="1"/>
  <c r="C463" i="17" a="1"/>
  <c r="C463" i="17" s="1"/>
  <c r="C464" i="17" a="1"/>
  <c r="C464" i="17" s="1"/>
  <c r="C408" i="17" a="1"/>
  <c r="C408" i="17" s="1"/>
  <c r="C278" i="13" a="1"/>
  <c r="C278" i="13" s="1"/>
  <c r="C408" i="13" a="1"/>
  <c r="C408" i="13" s="1"/>
  <c r="C451" i="13" a="1"/>
  <c r="C451" i="13" s="1"/>
  <c r="C480" i="13" a="1"/>
  <c r="C480" i="13" s="1"/>
  <c r="C473" i="13" a="1"/>
  <c r="C473" i="13" s="1"/>
  <c r="C490" i="13" a="1"/>
  <c r="C490" i="13" s="1"/>
  <c r="C471" i="13" a="1"/>
  <c r="C471" i="13" s="1"/>
  <c r="C468" i="13" a="1"/>
  <c r="C468" i="13" s="1"/>
  <c r="C461" i="13" a="1"/>
  <c r="C461" i="13" s="1"/>
  <c r="C478" i="13" a="1"/>
  <c r="C478" i="13" s="1"/>
  <c r="C513" i="13" a="1"/>
  <c r="C513" i="13" s="1"/>
  <c r="C342" i="13" a="1"/>
  <c r="C342" i="13" s="1"/>
  <c r="C497" i="13" a="1"/>
  <c r="C497" i="13" s="1"/>
  <c r="C437" i="13" a="1"/>
  <c r="C437" i="13" s="1"/>
  <c r="C337" i="17" a="1"/>
  <c r="C337" i="17" s="1"/>
  <c r="C327" i="17" a="1"/>
  <c r="C327" i="17" s="1"/>
  <c r="C357" i="17" a="1"/>
  <c r="C357" i="17" s="1"/>
  <c r="C482" i="17" a="1"/>
  <c r="C482" i="17" s="1"/>
  <c r="C415" i="13" a="1"/>
  <c r="C415" i="13" s="1"/>
  <c r="C388" i="13" a="1"/>
  <c r="C388" i="13" s="1"/>
  <c r="C486" i="13" a="1"/>
  <c r="C486" i="13" s="1"/>
  <c r="C288" i="13" a="1"/>
  <c r="C288" i="13" s="1"/>
  <c r="C281" i="13" a="1"/>
  <c r="C281" i="13" s="1"/>
  <c r="C299" i="13" a="1"/>
  <c r="C299" i="13" s="1"/>
  <c r="C525" i="13" a="1"/>
  <c r="C525" i="13" s="1"/>
  <c r="C535" i="13" a="1"/>
  <c r="C535" i="13" s="1"/>
  <c r="C532" i="13" a="1"/>
  <c r="C532" i="13" s="1"/>
  <c r="C287" i="13" a="1"/>
  <c r="C287" i="13" s="1"/>
  <c r="C517" i="13" a="1"/>
  <c r="C517" i="13" s="1"/>
  <c r="C530" i="13" a="1"/>
  <c r="C530" i="13" s="1"/>
  <c r="C337" i="13" a="1"/>
  <c r="C337" i="13" s="1"/>
  <c r="C428" i="13" a="1"/>
  <c r="C428" i="13" s="1"/>
  <c r="C504" i="13" a="1"/>
  <c r="C504" i="13" s="1"/>
  <c r="C312" i="17" a="1"/>
  <c r="C312" i="17" s="1"/>
  <c r="C294" i="17" a="1"/>
  <c r="C294" i="17" s="1"/>
  <c r="C372" i="17" a="1"/>
  <c r="C372" i="17" s="1"/>
  <c r="C332" i="17" a="1"/>
  <c r="C332" i="17" s="1"/>
  <c r="C283" i="13" a="1"/>
  <c r="C283" i="13" s="1"/>
  <c r="C469" i="13" a="1"/>
  <c r="C469" i="13" s="1"/>
  <c r="C290" i="13" a="1"/>
  <c r="C290" i="13" s="1"/>
  <c r="C352" i="13" a="1"/>
  <c r="C352" i="13" s="1"/>
  <c r="C343" i="13" a="1"/>
  <c r="C343" i="13" s="1"/>
  <c r="C363" i="13" a="1"/>
  <c r="C363" i="13" s="1"/>
  <c r="C345" i="13" a="1"/>
  <c r="C345" i="13" s="1"/>
  <c r="C339" i="13" a="1"/>
  <c r="C339" i="13" s="1"/>
  <c r="C330" i="13" a="1"/>
  <c r="C330" i="13" s="1"/>
  <c r="C350" i="13" a="1"/>
  <c r="C350" i="13" s="1"/>
  <c r="C523" i="13" a="1"/>
  <c r="C523" i="13" s="1"/>
  <c r="C369" i="13" a="1"/>
  <c r="C369" i="13" s="1"/>
  <c r="C357" i="13" a="1"/>
  <c r="C357" i="13" s="1"/>
  <c r="C422" i="13" a="1"/>
  <c r="C422" i="13" s="1"/>
  <c r="E14" i="9"/>
  <c r="E31" i="9" s="1"/>
  <c r="C417" i="13" a="1"/>
  <c r="C417" i="13" s="1"/>
  <c r="C414" i="13" a="1"/>
  <c r="C414" i="13" s="1"/>
  <c r="C427" i="13" a="1"/>
  <c r="C427" i="13" s="1"/>
  <c r="C328" i="13" a="1"/>
  <c r="C328" i="13" s="1"/>
  <c r="C534" i="17" a="1"/>
  <c r="C534" i="17" s="1"/>
  <c r="C264" i="13"/>
  <c r="C51" i="18"/>
  <c r="C45" i="18"/>
  <c r="C50" i="18"/>
  <c r="C40" i="18"/>
  <c r="C39" i="18"/>
  <c r="C37" i="18"/>
  <c r="C55" i="18"/>
  <c r="C49" i="18"/>
  <c r="C52" i="18"/>
  <c r="C38" i="18"/>
  <c r="C54" i="18"/>
  <c r="C41" i="18"/>
  <c r="C44" i="18"/>
  <c r="C46" i="18"/>
  <c r="C53" i="18"/>
  <c r="C48" i="18"/>
  <c r="C43" i="18"/>
  <c r="C271" i="4"/>
  <c r="C272" i="4" s="1"/>
  <c r="C42" i="18"/>
  <c r="C31" i="3"/>
  <c r="C32" i="3" s="1"/>
  <c r="C394" i="13" a="1"/>
  <c r="C394" i="13" s="1"/>
  <c r="C407" i="13" a="1"/>
  <c r="C407" i="13" s="1"/>
  <c r="C413" i="13" a="1"/>
  <c r="C413" i="13" s="1"/>
  <c r="C431" i="17" a="1"/>
  <c r="C431" i="17" s="1"/>
  <c r="D48" i="18"/>
  <c r="D49" i="18"/>
  <c r="D53" i="9"/>
  <c r="C348" i="13" a="1"/>
  <c r="C348" i="13" s="1"/>
  <c r="C403" i="13" a="1"/>
  <c r="C403" i="13" s="1"/>
  <c r="C416" i="13" a="1"/>
  <c r="C416" i="13" s="1"/>
  <c r="C412" i="17" a="1"/>
  <c r="C412" i="17" s="1"/>
  <c r="I67" i="9"/>
  <c r="I92" i="9" s="1"/>
  <c r="D271" i="4"/>
  <c r="D272" i="4" s="1"/>
  <c r="D44" i="18"/>
  <c r="D52" i="9"/>
  <c r="E51" i="18"/>
  <c r="E43" i="18"/>
  <c r="E38" i="18"/>
  <c r="E54" i="18"/>
  <c r="E39" i="18"/>
  <c r="E53" i="9"/>
  <c r="E271" i="4"/>
  <c r="E272" i="4" s="1"/>
  <c r="E49" i="9"/>
  <c r="E41" i="9"/>
  <c r="E51" i="9"/>
  <c r="E37" i="18"/>
  <c r="E55" i="18"/>
  <c r="E41" i="18"/>
  <c r="E42" i="18"/>
  <c r="E50" i="18"/>
  <c r="E37" i="9"/>
  <c r="E54" i="9"/>
  <c r="E52" i="9"/>
  <c r="E42" i="9"/>
  <c r="E38" i="9"/>
  <c r="E53" i="18"/>
  <c r="E40" i="18"/>
  <c r="E44" i="18"/>
  <c r="E49" i="18"/>
  <c r="E48" i="18"/>
  <c r="E40" i="9"/>
  <c r="E44" i="9"/>
  <c r="E55" i="9"/>
  <c r="E45" i="9"/>
  <c r="E47" i="9"/>
  <c r="E45" i="18"/>
  <c r="E50" i="9"/>
  <c r="E48" i="9"/>
  <c r="E46" i="18"/>
  <c r="E43" i="9"/>
  <c r="E52" i="18"/>
  <c r="E46" i="9"/>
  <c r="E47" i="18"/>
  <c r="E39" i="9"/>
  <c r="F266" i="13"/>
  <c r="F15" i="15" s="1"/>
  <c r="F15" i="16" s="1"/>
  <c r="F48" i="18"/>
  <c r="F38" i="18"/>
  <c r="F55" i="18"/>
  <c r="F54" i="18"/>
  <c r="F50" i="9"/>
  <c r="F52" i="9"/>
  <c r="F43" i="9"/>
  <c r="F51" i="9"/>
  <c r="F44" i="9"/>
  <c r="F43" i="18"/>
  <c r="F51" i="18"/>
  <c r="F52" i="18"/>
  <c r="F46" i="18"/>
  <c r="F47" i="18"/>
  <c r="F47" i="9"/>
  <c r="F41" i="9"/>
  <c r="F38" i="9"/>
  <c r="F53" i="18"/>
  <c r="F44" i="18"/>
  <c r="F45" i="18"/>
  <c r="F42" i="18"/>
  <c r="F49" i="18"/>
  <c r="F42" i="9"/>
  <c r="F55" i="9"/>
  <c r="F48" i="9"/>
  <c r="F39" i="9"/>
  <c r="F46" i="9"/>
  <c r="F37" i="18"/>
  <c r="F40" i="18"/>
  <c r="F49" i="9"/>
  <c r="F39" i="18"/>
  <c r="F37" i="9"/>
  <c r="F45" i="9"/>
  <c r="F41" i="18"/>
  <c r="F53" i="9"/>
  <c r="F54" i="9"/>
  <c r="F50" i="18"/>
  <c r="F271" i="4"/>
  <c r="F272" i="4" s="1"/>
  <c r="F40" i="9"/>
  <c r="D16" i="9"/>
  <c r="D31" i="9" s="1"/>
  <c r="D31" i="3"/>
  <c r="D32" i="3" s="1"/>
  <c r="I31" i="9"/>
  <c r="I64" i="9"/>
  <c r="I89" i="9" s="1"/>
  <c r="I114" i="9" s="1"/>
  <c r="I66" i="9"/>
  <c r="I91" i="9" s="1"/>
  <c r="D14" i="15"/>
  <c r="E14" i="15"/>
  <c r="E271" i="13"/>
  <c r="H266" i="13"/>
  <c r="H15" i="15" s="1"/>
  <c r="H15" i="16" s="1"/>
  <c r="H48" i="18"/>
  <c r="H53" i="18"/>
  <c r="H50" i="18"/>
  <c r="H40" i="18"/>
  <c r="H41" i="9"/>
  <c r="H271" i="4"/>
  <c r="H272" i="4" s="1"/>
  <c r="H40" i="9"/>
  <c r="H38" i="9"/>
  <c r="H39" i="9"/>
  <c r="H39" i="18"/>
  <c r="H38" i="18"/>
  <c r="H41" i="18"/>
  <c r="H42" i="18"/>
  <c r="H54" i="18"/>
  <c r="H44" i="9"/>
  <c r="H51" i="9"/>
  <c r="H43" i="9"/>
  <c r="H49" i="9"/>
  <c r="H42" i="9"/>
  <c r="H37" i="18"/>
  <c r="H51" i="18"/>
  <c r="H43" i="18"/>
  <c r="H45" i="18"/>
  <c r="H47" i="18"/>
  <c r="H47" i="9"/>
  <c r="H53" i="9"/>
  <c r="H46" i="9"/>
  <c r="H52" i="9"/>
  <c r="H45" i="9"/>
  <c r="H54" i="9"/>
  <c r="H50" i="9"/>
  <c r="H46" i="18"/>
  <c r="F117" i="9"/>
  <c r="D266" i="13"/>
  <c r="D15" i="15" s="1"/>
  <c r="D15" i="16" s="1"/>
  <c r="D45" i="18"/>
  <c r="D53" i="18"/>
  <c r="D52" i="18"/>
  <c r="D54" i="18"/>
  <c r="D51" i="18"/>
  <c r="D37" i="9"/>
  <c r="D41" i="9"/>
  <c r="D38" i="9"/>
  <c r="D55" i="9"/>
  <c r="D48" i="9"/>
  <c r="D39" i="18"/>
  <c r="D38" i="18"/>
  <c r="D42" i="18"/>
  <c r="D41" i="18"/>
  <c r="D37" i="18"/>
  <c r="D40" i="9"/>
  <c r="D54" i="9"/>
  <c r="D43" i="9"/>
  <c r="D42" i="9"/>
  <c r="D39" i="9"/>
  <c r="D46" i="18"/>
  <c r="D55" i="18"/>
  <c r="D43" i="18"/>
  <c r="D47" i="18"/>
  <c r="D40" i="18"/>
  <c r="D47" i="9"/>
  <c r="D49" i="9"/>
  <c r="D46" i="9"/>
  <c r="D51" i="9"/>
  <c r="D44" i="9"/>
  <c r="H55" i="9"/>
  <c r="H49" i="18"/>
  <c r="H52" i="18"/>
  <c r="G117" i="9"/>
  <c r="D50" i="9"/>
  <c r="D50" i="18"/>
  <c r="H48" i="9"/>
  <c r="H44" i="18"/>
  <c r="H37" i="9"/>
  <c r="H55" i="18"/>
  <c r="I73" i="9"/>
  <c r="I98" i="9" s="1"/>
  <c r="I123" i="9" s="1"/>
  <c r="I74" i="9"/>
  <c r="I99" i="9" s="1"/>
  <c r="I124" i="9" s="1"/>
  <c r="I68" i="9"/>
  <c r="I93" i="9" s="1"/>
  <c r="I75" i="9"/>
  <c r="I100" i="9" s="1"/>
  <c r="I125" i="9" s="1"/>
  <c r="I34" i="10" s="1"/>
  <c r="I69" i="9"/>
  <c r="I94" i="9" s="1"/>
  <c r="I119" i="9" s="1"/>
  <c r="G31" i="3"/>
  <c r="G32" i="3" s="1"/>
  <c r="I71" i="9"/>
  <c r="I96" i="9" s="1"/>
  <c r="I121" i="9" s="1"/>
  <c r="I65" i="9"/>
  <c r="I90" i="9" s="1"/>
  <c r="I115" i="9" s="1"/>
  <c r="G15" i="9"/>
  <c r="G14" i="15"/>
  <c r="G271" i="13"/>
  <c r="I80" i="9"/>
  <c r="I105" i="9" s="1"/>
  <c r="I130" i="9" s="1"/>
  <c r="I76" i="9"/>
  <c r="I101" i="9" s="1"/>
  <c r="I126" i="9" s="1"/>
  <c r="I35" i="10" s="1"/>
  <c r="I56" i="9"/>
  <c r="I62" i="9"/>
  <c r="I70" i="9"/>
  <c r="I95" i="9" s="1"/>
  <c r="I120" i="9" s="1"/>
  <c r="I63" i="9"/>
  <c r="I88" i="9" s="1"/>
  <c r="I113" i="9" s="1"/>
  <c r="I29" i="10" s="1"/>
  <c r="I56" i="18"/>
  <c r="H31" i="9"/>
  <c r="C31" i="9"/>
  <c r="F15" i="9"/>
  <c r="F31" i="9" s="1"/>
  <c r="F31" i="3"/>
  <c r="F32" i="3" s="1"/>
  <c r="C14" i="15"/>
  <c r="C271" i="13"/>
  <c r="H14" i="15"/>
  <c r="I77" i="9"/>
  <c r="I102" i="9" s="1"/>
  <c r="I127" i="9" s="1"/>
  <c r="I36" i="10" s="1"/>
  <c r="I78" i="9"/>
  <c r="I103" i="9" s="1"/>
  <c r="I128" i="9" s="1"/>
  <c r="I72" i="9"/>
  <c r="I97" i="9" s="1"/>
  <c r="I122" i="9" s="1"/>
  <c r="I79" i="9"/>
  <c r="I104" i="9" s="1"/>
  <c r="I129" i="9" s="1"/>
  <c r="I14" i="15"/>
  <c r="I271" i="13"/>
  <c r="H31" i="3"/>
  <c r="H32" i="3" s="1"/>
  <c r="F14" i="15"/>
  <c r="F271" i="13"/>
  <c r="F272" i="13" s="1"/>
  <c r="I619" i="13" l="1"/>
  <c r="I884" i="13" s="1"/>
  <c r="I1149" i="13" s="1"/>
  <c r="G56" i="9"/>
  <c r="I583" i="13"/>
  <c r="I848" i="13" s="1"/>
  <c r="I1113" i="13" s="1"/>
  <c r="I536" i="17"/>
  <c r="G56" i="18"/>
  <c r="C734" i="13"/>
  <c r="C999" i="13" s="1"/>
  <c r="C1264" i="13" s="1"/>
  <c r="C657" i="13"/>
  <c r="C922" i="13" s="1"/>
  <c r="C1187" i="13" s="1"/>
  <c r="C656" i="13"/>
  <c r="C921" i="13" s="1"/>
  <c r="E755" i="13"/>
  <c r="E1020" i="13" s="1"/>
  <c r="E1285" i="13" s="1"/>
  <c r="E716" i="13"/>
  <c r="E981" i="13" s="1"/>
  <c r="E1246" i="13" s="1"/>
  <c r="I696" i="13"/>
  <c r="I961" i="13" s="1"/>
  <c r="I591" i="13"/>
  <c r="I856" i="13" s="1"/>
  <c r="I669" i="13"/>
  <c r="I934" i="13" s="1"/>
  <c r="I1199" i="13" s="1"/>
  <c r="I791" i="13"/>
  <c r="I1056" i="13" s="1"/>
  <c r="I593" i="13"/>
  <c r="I858" i="13" s="1"/>
  <c r="I1123" i="13" s="1"/>
  <c r="I746" i="13"/>
  <c r="I1011" i="13" s="1"/>
  <c r="I1276" i="13" s="1"/>
  <c r="I589" i="13"/>
  <c r="I854" i="13" s="1"/>
  <c r="I1119" i="13" s="1"/>
  <c r="C706" i="13"/>
  <c r="C971" i="13" s="1"/>
  <c r="C1236" i="13" s="1"/>
  <c r="I586" i="13"/>
  <c r="I851" i="13" s="1"/>
  <c r="I1116" i="13" s="1"/>
  <c r="I556" i="13"/>
  <c r="I821" i="13" s="1"/>
  <c r="I1086" i="13" s="1"/>
  <c r="G65" i="9"/>
  <c r="G90" i="9" s="1"/>
  <c r="G115" i="9" s="1"/>
  <c r="I748" i="13"/>
  <c r="I1013" i="13" s="1"/>
  <c r="I1278" i="13" s="1"/>
  <c r="I545" i="13"/>
  <c r="I810" i="13" s="1"/>
  <c r="I1075" i="13" s="1"/>
  <c r="G79" i="9"/>
  <c r="G104" i="9" s="1"/>
  <c r="G129" i="9" s="1"/>
  <c r="C744" i="13"/>
  <c r="C1009" i="13" s="1"/>
  <c r="C1274" i="13" s="1"/>
  <c r="C621" i="13"/>
  <c r="C886" i="13" s="1"/>
  <c r="C1151" i="13" s="1"/>
  <c r="C691" i="13"/>
  <c r="C956" i="13" s="1"/>
  <c r="C1221" i="13" s="1"/>
  <c r="G78" i="9"/>
  <c r="G103" i="9" s="1"/>
  <c r="G128" i="9" s="1"/>
  <c r="G66" i="9"/>
  <c r="G91" i="9" s="1"/>
  <c r="E536" i="13"/>
  <c r="D536" i="13"/>
  <c r="C63" i="9"/>
  <c r="C88" i="9" s="1"/>
  <c r="C113" i="9" s="1"/>
  <c r="C29" i="10" s="1"/>
  <c r="E791" i="13"/>
  <c r="E1056" i="13" s="1"/>
  <c r="E722" i="13"/>
  <c r="E987" i="13" s="1"/>
  <c r="E1252" i="13" s="1"/>
  <c r="G536" i="13"/>
  <c r="H536" i="13"/>
  <c r="E68" i="9"/>
  <c r="E93" i="9" s="1"/>
  <c r="C75" i="9"/>
  <c r="C100" i="9" s="1"/>
  <c r="C125" i="9" s="1"/>
  <c r="C34" i="10" s="1"/>
  <c r="C50" i="10" s="1"/>
  <c r="C34" i="12" s="1"/>
  <c r="F536" i="13"/>
  <c r="I536" i="13"/>
  <c r="C558" i="13"/>
  <c r="C823" i="13" s="1"/>
  <c r="C1088" i="13" s="1"/>
  <c r="C632" i="13"/>
  <c r="C897" i="13" s="1"/>
  <c r="C1162" i="13" s="1"/>
  <c r="C682" i="13"/>
  <c r="C947" i="13" s="1"/>
  <c r="C1212" i="13" s="1"/>
  <c r="C567" i="13"/>
  <c r="C832" i="13" s="1"/>
  <c r="C1097" i="13" s="1"/>
  <c r="C780" i="13"/>
  <c r="C1045" i="13" s="1"/>
  <c r="C1310" i="13" s="1"/>
  <c r="C630" i="13"/>
  <c r="C895" i="13" s="1"/>
  <c r="C650" i="13"/>
  <c r="C915" i="13" s="1"/>
  <c r="C1180" i="13" s="1"/>
  <c r="G74" i="9"/>
  <c r="G99" i="9" s="1"/>
  <c r="G124" i="9" s="1"/>
  <c r="C643" i="13"/>
  <c r="C908" i="13" s="1"/>
  <c r="C1173" i="13" s="1"/>
  <c r="C756" i="13"/>
  <c r="C1021" i="13" s="1"/>
  <c r="C1286" i="13" s="1"/>
  <c r="C751" i="13"/>
  <c r="C1016" i="13" s="1"/>
  <c r="C1281" i="13" s="1"/>
  <c r="C731" i="13"/>
  <c r="C996" i="13" s="1"/>
  <c r="C1261" i="13" s="1"/>
  <c r="C641" i="13"/>
  <c r="C906" i="13" s="1"/>
  <c r="C1171" i="13" s="1"/>
  <c r="C80" i="9"/>
  <c r="C105" i="9" s="1"/>
  <c r="C130" i="9" s="1"/>
  <c r="C716" i="13"/>
  <c r="C981" i="13" s="1"/>
  <c r="C1246" i="13" s="1"/>
  <c r="C704" i="13"/>
  <c r="C969" i="13" s="1"/>
  <c r="C1234" i="13" s="1"/>
  <c r="C639" i="13"/>
  <c r="C904" i="13" s="1"/>
  <c r="C1169" i="13" s="1"/>
  <c r="G80" i="9"/>
  <c r="G105" i="9" s="1"/>
  <c r="G130" i="9" s="1"/>
  <c r="C618" i="13"/>
  <c r="C883" i="13" s="1"/>
  <c r="C1148" i="13" s="1"/>
  <c r="G73" i="9"/>
  <c r="G98" i="9" s="1"/>
  <c r="G123" i="9" s="1"/>
  <c r="F64" i="9"/>
  <c r="F89" i="9" s="1"/>
  <c r="E78" i="9"/>
  <c r="E103" i="9" s="1"/>
  <c r="E128" i="9" s="1"/>
  <c r="C56" i="9"/>
  <c r="E772" i="13"/>
  <c r="E1037" i="13" s="1"/>
  <c r="E1302" i="13" s="1"/>
  <c r="E761" i="13"/>
  <c r="E1026" i="13" s="1"/>
  <c r="E1291" i="13" s="1"/>
  <c r="E745" i="13"/>
  <c r="E1010" i="13" s="1"/>
  <c r="E1275" i="13" s="1"/>
  <c r="C548" i="13"/>
  <c r="C813" i="13" s="1"/>
  <c r="C1078" i="13" s="1"/>
  <c r="C770" i="13"/>
  <c r="C1035" i="13" s="1"/>
  <c r="C1300" i="13" s="1"/>
  <c r="C758" i="13"/>
  <c r="C1023" i="13" s="1"/>
  <c r="C1288" i="13" s="1"/>
  <c r="E704" i="13"/>
  <c r="E969" i="13" s="1"/>
  <c r="E1234" i="13" s="1"/>
  <c r="C609" i="13"/>
  <c r="C874" i="13" s="1"/>
  <c r="C1139" i="13" s="1"/>
  <c r="E579" i="13"/>
  <c r="E844" i="13" s="1"/>
  <c r="E1109" i="13" s="1"/>
  <c r="C76" i="9"/>
  <c r="C101" i="9" s="1"/>
  <c r="C126" i="9" s="1"/>
  <c r="C35" i="10" s="1"/>
  <c r="C565" i="13"/>
  <c r="C830" i="13" s="1"/>
  <c r="C1095" i="13" s="1"/>
  <c r="C676" i="13"/>
  <c r="C941" i="13" s="1"/>
  <c r="C1206" i="13" s="1"/>
  <c r="C741" i="13"/>
  <c r="C1006" i="13" s="1"/>
  <c r="C1271" i="13" s="1"/>
  <c r="C713" i="13"/>
  <c r="C978" i="13" s="1"/>
  <c r="C700" i="13"/>
  <c r="C965" i="13" s="1"/>
  <c r="C1230" i="13" s="1"/>
  <c r="C740" i="13"/>
  <c r="C1005" i="13" s="1"/>
  <c r="C1270" i="13" s="1"/>
  <c r="C667" i="13"/>
  <c r="C932" i="13" s="1"/>
  <c r="C1197" i="13" s="1"/>
  <c r="E653" i="13"/>
  <c r="E918" i="13" s="1"/>
  <c r="E1183" i="13" s="1"/>
  <c r="C580" i="13"/>
  <c r="C845" i="13" s="1"/>
  <c r="C1110" i="13" s="1"/>
  <c r="E762" i="13"/>
  <c r="E1027" i="13" s="1"/>
  <c r="E1292" i="13" s="1"/>
  <c r="C561" i="13"/>
  <c r="C826" i="13" s="1"/>
  <c r="C768" i="13"/>
  <c r="C1033" i="13" s="1"/>
  <c r="C1298" i="13" s="1"/>
  <c r="C670" i="13"/>
  <c r="C935" i="13" s="1"/>
  <c r="C1200" i="13" s="1"/>
  <c r="C727" i="13"/>
  <c r="C992" i="13" s="1"/>
  <c r="C1257" i="13" s="1"/>
  <c r="C628" i="13"/>
  <c r="C893" i="13" s="1"/>
  <c r="C1158" i="13" s="1"/>
  <c r="E656" i="13"/>
  <c r="E921" i="13" s="1"/>
  <c r="E747" i="13"/>
  <c r="E1012" i="13" s="1"/>
  <c r="E1277" i="13" s="1"/>
  <c r="C723" i="13"/>
  <c r="C988" i="13" s="1"/>
  <c r="C1253" i="13" s="1"/>
  <c r="C711" i="13"/>
  <c r="C976" i="13" s="1"/>
  <c r="C1241" i="13" s="1"/>
  <c r="C574" i="13"/>
  <c r="C839" i="13" s="1"/>
  <c r="C1104" i="13" s="1"/>
  <c r="C658" i="13"/>
  <c r="C923" i="13" s="1"/>
  <c r="C1188" i="13" s="1"/>
  <c r="C615" i="13"/>
  <c r="C880" i="13" s="1"/>
  <c r="C1145" i="13" s="1"/>
  <c r="E771" i="13"/>
  <c r="E1036" i="13" s="1"/>
  <c r="E1301" i="13" s="1"/>
  <c r="C550" i="13"/>
  <c r="C815" i="13" s="1"/>
  <c r="C1080" i="13" s="1"/>
  <c r="C543" i="13"/>
  <c r="C808" i="13" s="1"/>
  <c r="C1073" i="13" s="1"/>
  <c r="C786" i="13"/>
  <c r="C1051" i="13" s="1"/>
  <c r="C1316" i="13" s="1"/>
  <c r="C777" i="13"/>
  <c r="C1042" i="13" s="1"/>
  <c r="C1307" i="13" s="1"/>
  <c r="C787" i="13"/>
  <c r="C1052" i="13" s="1"/>
  <c r="C765" i="13"/>
  <c r="C1030" i="13" s="1"/>
  <c r="C1295" i="13" s="1"/>
  <c r="C775" i="13"/>
  <c r="C1040" i="13" s="1"/>
  <c r="C1305" i="13" s="1"/>
  <c r="C737" i="13"/>
  <c r="C1002" i="13" s="1"/>
  <c r="C1267" i="13" s="1"/>
  <c r="C581" i="13"/>
  <c r="C846" i="13" s="1"/>
  <c r="C1111" i="13" s="1"/>
  <c r="H271" i="13"/>
  <c r="H272" i="13" s="1"/>
  <c r="F65" i="9"/>
  <c r="F90" i="9" s="1"/>
  <c r="F115" i="9" s="1"/>
  <c r="C665" i="13"/>
  <c r="C930" i="13" s="1"/>
  <c r="C1195" i="13" s="1"/>
  <c r="C652" i="13"/>
  <c r="C917" i="13" s="1"/>
  <c r="C1182" i="13" s="1"/>
  <c r="E766" i="13"/>
  <c r="E1031" i="13" s="1"/>
  <c r="E1296" i="13" s="1"/>
  <c r="E781" i="13"/>
  <c r="E1046" i="13" s="1"/>
  <c r="E1311" i="13" s="1"/>
  <c r="C681" i="13"/>
  <c r="C946" i="13" s="1"/>
  <c r="C1211" i="13" s="1"/>
  <c r="E65" i="9"/>
  <c r="E90" i="9" s="1"/>
  <c r="E115" i="9" s="1"/>
  <c r="E732" i="13"/>
  <c r="E997" i="13" s="1"/>
  <c r="E1262" i="13" s="1"/>
  <c r="E69" i="9"/>
  <c r="E94" i="9" s="1"/>
  <c r="E119" i="9" s="1"/>
  <c r="E689" i="13"/>
  <c r="E954" i="13" s="1"/>
  <c r="E1219" i="13" s="1"/>
  <c r="E793" i="13"/>
  <c r="E1058" i="13" s="1"/>
  <c r="E798" i="13"/>
  <c r="E1063" i="13" s="1"/>
  <c r="E1328" i="13" s="1"/>
  <c r="E756" i="13"/>
  <c r="E1021" i="13" s="1"/>
  <c r="E1286" i="13" s="1"/>
  <c r="E545" i="13"/>
  <c r="E810" i="13" s="1"/>
  <c r="E1075" i="13" s="1"/>
  <c r="E552" i="13"/>
  <c r="E817" i="13" s="1"/>
  <c r="E769" i="13"/>
  <c r="E1034" i="13" s="1"/>
  <c r="E1299" i="13" s="1"/>
  <c r="E556" i="13"/>
  <c r="E821" i="13" s="1"/>
  <c r="E1086" i="13" s="1"/>
  <c r="E768" i="13"/>
  <c r="E1033" i="13" s="1"/>
  <c r="E1298" i="13" s="1"/>
  <c r="E730" i="13"/>
  <c r="E995" i="13" s="1"/>
  <c r="E1260" i="13" s="1"/>
  <c r="E751" i="13"/>
  <c r="E1016" i="13" s="1"/>
  <c r="E1281" i="13" s="1"/>
  <c r="E564" i="13"/>
  <c r="E829" i="13" s="1"/>
  <c r="E1094" i="13" s="1"/>
  <c r="C698" i="13"/>
  <c r="C963" i="13" s="1"/>
  <c r="C1228" i="13" s="1"/>
  <c r="C645" i="13"/>
  <c r="C910" i="13" s="1"/>
  <c r="C1175" i="13" s="1"/>
  <c r="C597" i="13"/>
  <c r="C862" i="13" s="1"/>
  <c r="C1127" i="13" s="1"/>
  <c r="C556" i="13"/>
  <c r="C821" i="13" s="1"/>
  <c r="C1086" i="13" s="1"/>
  <c r="C562" i="13"/>
  <c r="C827" i="13" s="1"/>
  <c r="C1092" i="13" s="1"/>
  <c r="C569" i="13"/>
  <c r="C834" i="13" s="1"/>
  <c r="C1099" i="13" s="1"/>
  <c r="D56" i="9"/>
  <c r="I771" i="13"/>
  <c r="I1036" i="13" s="1"/>
  <c r="I1301" i="13" s="1"/>
  <c r="I714" i="13"/>
  <c r="I979" i="13" s="1"/>
  <c r="I1244" i="13" s="1"/>
  <c r="I614" i="13"/>
  <c r="I879" i="13" s="1"/>
  <c r="I1144" i="13" s="1"/>
  <c r="I612" i="13"/>
  <c r="I877" i="13" s="1"/>
  <c r="I1142" i="13" s="1"/>
  <c r="I729" i="13"/>
  <c r="I994" i="13" s="1"/>
  <c r="I1259" i="13" s="1"/>
  <c r="I602" i="13"/>
  <c r="I867" i="13" s="1"/>
  <c r="I1132" i="13" s="1"/>
  <c r="I603" i="13"/>
  <c r="I868" i="13" s="1"/>
  <c r="I1133" i="13" s="1"/>
  <c r="C634" i="13"/>
  <c r="C899" i="13" s="1"/>
  <c r="C1164" i="13" s="1"/>
  <c r="C604" i="13"/>
  <c r="C869" i="13" s="1"/>
  <c r="C1134" i="13" s="1"/>
  <c r="C617" i="13"/>
  <c r="C882" i="13" s="1"/>
  <c r="C1147" i="13" s="1"/>
  <c r="C56" i="18"/>
  <c r="I727" i="13"/>
  <c r="I992" i="13" s="1"/>
  <c r="I1257" i="13" s="1"/>
  <c r="I635" i="13"/>
  <c r="I900" i="13" s="1"/>
  <c r="I1165" i="13" s="1"/>
  <c r="I781" i="13"/>
  <c r="I1046" i="13" s="1"/>
  <c r="I1311" i="13" s="1"/>
  <c r="I686" i="13"/>
  <c r="I951" i="13" s="1"/>
  <c r="I1216" i="13" s="1"/>
  <c r="C78" i="9"/>
  <c r="C103" i="9" s="1"/>
  <c r="C128" i="9" s="1"/>
  <c r="C65" i="9"/>
  <c r="C90" i="9" s="1"/>
  <c r="C115" i="9" s="1"/>
  <c r="C68" i="9"/>
  <c r="C93" i="9" s="1"/>
  <c r="C118" i="9" s="1"/>
  <c r="C67" i="9"/>
  <c r="C92" i="9" s="1"/>
  <c r="C74" i="9"/>
  <c r="C99" i="9" s="1"/>
  <c r="C124" i="9" s="1"/>
  <c r="C33" i="10" s="1"/>
  <c r="C77" i="9"/>
  <c r="C102" i="9" s="1"/>
  <c r="C127" i="9" s="1"/>
  <c r="C36" i="10" s="1"/>
  <c r="C79" i="9"/>
  <c r="C104" i="9" s="1"/>
  <c r="C129" i="9" s="1"/>
  <c r="C62" i="9"/>
  <c r="C87" i="9" s="1"/>
  <c r="C73" i="9"/>
  <c r="C98" i="9" s="1"/>
  <c r="C123" i="9" s="1"/>
  <c r="C66" i="9"/>
  <c r="C91" i="9" s="1"/>
  <c r="C70" i="9"/>
  <c r="C95" i="9" s="1"/>
  <c r="C120" i="9" s="1"/>
  <c r="C72" i="9"/>
  <c r="C97" i="9" s="1"/>
  <c r="C122" i="9" s="1"/>
  <c r="C593" i="13"/>
  <c r="C858" i="13" s="1"/>
  <c r="C1123" i="13" s="1"/>
  <c r="E779" i="13"/>
  <c r="E1044" i="13" s="1"/>
  <c r="E1309" i="13" s="1"/>
  <c r="E738" i="13"/>
  <c r="E1003" i="13" s="1"/>
  <c r="E1268" i="13" s="1"/>
  <c r="E784" i="13"/>
  <c r="E1049" i="13" s="1"/>
  <c r="E795" i="13"/>
  <c r="E1060" i="13" s="1"/>
  <c r="E586" i="13"/>
  <c r="E851" i="13" s="1"/>
  <c r="E1116" i="13" s="1"/>
  <c r="E680" i="13"/>
  <c r="E945" i="13" s="1"/>
  <c r="E1210" i="13" s="1"/>
  <c r="E780" i="13"/>
  <c r="E1045" i="13" s="1"/>
  <c r="E1310" i="13" s="1"/>
  <c r="E647" i="13"/>
  <c r="E912" i="13" s="1"/>
  <c r="E1177" i="13" s="1"/>
  <c r="E794" i="13"/>
  <c r="E1059" i="13" s="1"/>
  <c r="E1324" i="13" s="1"/>
  <c r="E712" i="13"/>
  <c r="E977" i="13" s="1"/>
  <c r="E1242" i="13" s="1"/>
  <c r="E567" i="13"/>
  <c r="E832" i="13" s="1"/>
  <c r="E1097" i="13" s="1"/>
  <c r="E587" i="13"/>
  <c r="E852" i="13" s="1"/>
  <c r="E1117" i="13" s="1"/>
  <c r="E800" i="13"/>
  <c r="E1065" i="13" s="1"/>
  <c r="E1330" i="13" s="1"/>
  <c r="E584" i="13"/>
  <c r="E849" i="13" s="1"/>
  <c r="E1114" i="13" s="1"/>
  <c r="E792" i="13"/>
  <c r="E1057" i="13" s="1"/>
  <c r="E577" i="13"/>
  <c r="E842" i="13" s="1"/>
  <c r="E1107" i="13" s="1"/>
  <c r="E787" i="13"/>
  <c r="E1052" i="13" s="1"/>
  <c r="E573" i="13"/>
  <c r="E838" i="13" s="1"/>
  <c r="E1103" i="13" s="1"/>
  <c r="E782" i="13"/>
  <c r="E1047" i="13" s="1"/>
  <c r="E1312" i="13" s="1"/>
  <c r="E770" i="13"/>
  <c r="E1035" i="13" s="1"/>
  <c r="E1300" i="13" s="1"/>
  <c r="E721" i="13"/>
  <c r="E986" i="13" s="1"/>
  <c r="E1251" i="13" s="1"/>
  <c r="E765" i="13"/>
  <c r="E1030" i="13" s="1"/>
  <c r="E1295" i="13" s="1"/>
  <c r="E543" i="13"/>
  <c r="E808" i="13" s="1"/>
  <c r="E715" i="13"/>
  <c r="E980" i="13" s="1"/>
  <c r="E1245" i="13" s="1"/>
  <c r="E658" i="13"/>
  <c r="E923" i="13" s="1"/>
  <c r="E1188" i="13" s="1"/>
  <c r="E583" i="13"/>
  <c r="E848" i="13" s="1"/>
  <c r="E1113" i="13" s="1"/>
  <c r="E578" i="13"/>
  <c r="E843" i="13" s="1"/>
  <c r="E1108" i="13" s="1"/>
  <c r="E642" i="13"/>
  <c r="E907" i="13" s="1"/>
  <c r="E688" i="13"/>
  <c r="E953" i="13" s="1"/>
  <c r="E1218" i="13" s="1"/>
  <c r="E678" i="13"/>
  <c r="E943" i="13" s="1"/>
  <c r="E1208" i="13" s="1"/>
  <c r="E603" i="13"/>
  <c r="E868" i="13" s="1"/>
  <c r="E1133" i="13" s="1"/>
  <c r="E570" i="13"/>
  <c r="E835" i="13" s="1"/>
  <c r="E1100" i="13" s="1"/>
  <c r="E600" i="13"/>
  <c r="E865" i="13" s="1"/>
  <c r="E1130" i="13" s="1"/>
  <c r="E566" i="13"/>
  <c r="E831" i="13" s="1"/>
  <c r="E1096" i="13" s="1"/>
  <c r="E597" i="13"/>
  <c r="E862" i="13" s="1"/>
  <c r="E1127" i="13" s="1"/>
  <c r="E559" i="13"/>
  <c r="E824" i="13" s="1"/>
  <c r="E1089" i="13" s="1"/>
  <c r="E594" i="13"/>
  <c r="E859" i="13" s="1"/>
  <c r="E1124" i="13" s="1"/>
  <c r="E555" i="13"/>
  <c r="E820" i="13" s="1"/>
  <c r="E1085" i="13" s="1"/>
  <c r="E544" i="13"/>
  <c r="E809" i="13" s="1"/>
  <c r="E1074" i="13" s="1"/>
  <c r="E754" i="13"/>
  <c r="E1019" i="13" s="1"/>
  <c r="E796" i="13"/>
  <c r="E1061" i="13" s="1"/>
  <c r="E1326" i="13" s="1"/>
  <c r="E749" i="13"/>
  <c r="E1014" i="13" s="1"/>
  <c r="E1279" i="13" s="1"/>
  <c r="E591" i="13"/>
  <c r="E856" i="13" s="1"/>
  <c r="E759" i="13"/>
  <c r="E1024" i="13" s="1"/>
  <c r="E1289" i="13" s="1"/>
  <c r="E623" i="13"/>
  <c r="E888" i="13" s="1"/>
  <c r="E1153" i="13" s="1"/>
  <c r="E797" i="13"/>
  <c r="E1062" i="13" s="1"/>
  <c r="E572" i="13"/>
  <c r="E837" i="13" s="1"/>
  <c r="E1102" i="13" s="1"/>
  <c r="E783" i="13"/>
  <c r="E1048" i="13" s="1"/>
  <c r="E1313" i="13" s="1"/>
  <c r="E568" i="13"/>
  <c r="E833" i="13" s="1"/>
  <c r="E1098" i="13" s="1"/>
  <c r="E778" i="13"/>
  <c r="E1043" i="13" s="1"/>
  <c r="E1308" i="13" s="1"/>
  <c r="E561" i="13"/>
  <c r="E826" i="13" s="1"/>
  <c r="E773" i="13"/>
  <c r="E1038" i="13" s="1"/>
  <c r="E1303" i="13" s="1"/>
  <c r="E557" i="13"/>
  <c r="E822" i="13" s="1"/>
  <c r="E1087" i="13" s="1"/>
  <c r="E764" i="13"/>
  <c r="E1029" i="13" s="1"/>
  <c r="E1294" i="13" s="1"/>
  <c r="E560" i="13"/>
  <c r="E825" i="13" s="1"/>
  <c r="E767" i="13"/>
  <c r="E1032" i="13" s="1"/>
  <c r="E1297" i="13" s="1"/>
  <c r="E630" i="13"/>
  <c r="E895" i="13" s="1"/>
  <c r="E692" i="13"/>
  <c r="E957" i="13" s="1"/>
  <c r="E1222" i="13" s="1"/>
  <c r="E598" i="13"/>
  <c r="E863" i="13" s="1"/>
  <c r="E1128" i="13" s="1"/>
  <c r="E706" i="13"/>
  <c r="E971" i="13" s="1"/>
  <c r="E1236" i="13" s="1"/>
  <c r="E693" i="13"/>
  <c r="E958" i="13" s="1"/>
  <c r="E1223" i="13" s="1"/>
  <c r="E740" i="13"/>
  <c r="E1005" i="13" s="1"/>
  <c r="E1270" i="13" s="1"/>
  <c r="E619" i="13"/>
  <c r="E884" i="13" s="1"/>
  <c r="E1149" i="13" s="1"/>
  <c r="E648" i="13"/>
  <c r="E913" i="13" s="1"/>
  <c r="E1178" i="13" s="1"/>
  <c r="E616" i="13"/>
  <c r="E881" i="13" s="1"/>
  <c r="E1146" i="13" s="1"/>
  <c r="E643" i="13"/>
  <c r="E908" i="13" s="1"/>
  <c r="E1173" i="13" s="1"/>
  <c r="E613" i="13"/>
  <c r="E878" i="13" s="1"/>
  <c r="E1143" i="13" s="1"/>
  <c r="E635" i="13"/>
  <c r="E900" i="13" s="1"/>
  <c r="E1165" i="13" s="1"/>
  <c r="E610" i="13"/>
  <c r="E875" i="13" s="1"/>
  <c r="E1140" i="13" s="1"/>
  <c r="E634" i="13"/>
  <c r="E899" i="13" s="1"/>
  <c r="E1164" i="13" s="1"/>
  <c r="E576" i="13"/>
  <c r="E841" i="13" s="1"/>
  <c r="E1106" i="13" s="1"/>
  <c r="E785" i="13"/>
  <c r="E1050" i="13" s="1"/>
  <c r="E1315" i="13" s="1"/>
  <c r="E563" i="13"/>
  <c r="E828" i="13" s="1"/>
  <c r="E1093" i="13" s="1"/>
  <c r="E724" i="13"/>
  <c r="E989" i="13" s="1"/>
  <c r="E1254" i="13" s="1"/>
  <c r="E758" i="13"/>
  <c r="E1023" i="13" s="1"/>
  <c r="E1288" i="13" s="1"/>
  <c r="E737" i="13"/>
  <c r="E1002" i="13" s="1"/>
  <c r="E1267" i="13" s="1"/>
  <c r="E672" i="13"/>
  <c r="E937" i="13" s="1"/>
  <c r="E1202" i="13" s="1"/>
  <c r="E788" i="13"/>
  <c r="E1053" i="13" s="1"/>
  <c r="E627" i="13"/>
  <c r="E892" i="13" s="1"/>
  <c r="E664" i="13"/>
  <c r="E929" i="13" s="1"/>
  <c r="E1194" i="13" s="1"/>
  <c r="E624" i="13"/>
  <c r="E889" i="13" s="1"/>
  <c r="E1154" i="13" s="1"/>
  <c r="E659" i="13"/>
  <c r="E924" i="13" s="1"/>
  <c r="E1189" i="13" s="1"/>
  <c r="E621" i="13"/>
  <c r="E886" i="13" s="1"/>
  <c r="E1151" i="13" s="1"/>
  <c r="E651" i="13"/>
  <c r="E916" i="13" s="1"/>
  <c r="E1181" i="13" s="1"/>
  <c r="E618" i="13"/>
  <c r="E883" i="13" s="1"/>
  <c r="E1148" i="13" s="1"/>
  <c r="E650" i="13"/>
  <c r="E915" i="13" s="1"/>
  <c r="E1180" i="13" s="1"/>
  <c r="E588" i="13"/>
  <c r="E853" i="13" s="1"/>
  <c r="E1118" i="13" s="1"/>
  <c r="E542" i="13"/>
  <c r="E807" i="13" s="1"/>
  <c r="E799" i="13"/>
  <c r="E1064" i="13" s="1"/>
  <c r="E1329" i="13" s="1"/>
  <c r="E757" i="13"/>
  <c r="E1022" i="13" s="1"/>
  <c r="E1287" i="13" s="1"/>
  <c r="E735" i="13"/>
  <c r="E1000" i="13" s="1"/>
  <c r="E1265" i="13" s="1"/>
  <c r="E774" i="13"/>
  <c r="E1039" i="13" s="1"/>
  <c r="E1304" i="13" s="1"/>
  <c r="E553" i="13"/>
  <c r="E818" i="13" s="1"/>
  <c r="E1083" i="13" s="1"/>
  <c r="E590" i="13"/>
  <c r="E855" i="13" s="1"/>
  <c r="E1120" i="13" s="1"/>
  <c r="E641" i="13"/>
  <c r="E906" i="13" s="1"/>
  <c r="E1171" i="13" s="1"/>
  <c r="E681" i="13"/>
  <c r="E946" i="13" s="1"/>
  <c r="E1211" i="13" s="1"/>
  <c r="E633" i="13"/>
  <c r="E898" i="13" s="1"/>
  <c r="E1163" i="13" s="1"/>
  <c r="E676" i="13"/>
  <c r="E941" i="13" s="1"/>
  <c r="E1206" i="13" s="1"/>
  <c r="E629" i="13"/>
  <c r="E894" i="13" s="1"/>
  <c r="E1159" i="13" s="1"/>
  <c r="E667" i="13"/>
  <c r="E932" i="13" s="1"/>
  <c r="E1197" i="13" s="1"/>
  <c r="E626" i="13"/>
  <c r="E891" i="13" s="1"/>
  <c r="E1156" i="13" s="1"/>
  <c r="E666" i="13"/>
  <c r="E931" i="13" s="1"/>
  <c r="E1196" i="13" s="1"/>
  <c r="E596" i="13"/>
  <c r="E861" i="13" s="1"/>
  <c r="E1126" i="13" s="1"/>
  <c r="E558" i="13"/>
  <c r="E823" i="13" s="1"/>
  <c r="E1088" i="13" s="1"/>
  <c r="E607" i="13"/>
  <c r="E872" i="13" s="1"/>
  <c r="E1137" i="13" s="1"/>
  <c r="E661" i="13"/>
  <c r="E926" i="13" s="1"/>
  <c r="E1191" i="13" s="1"/>
  <c r="E720" i="13"/>
  <c r="E985" i="13" s="1"/>
  <c r="E1250" i="13" s="1"/>
  <c r="E674" i="13"/>
  <c r="E939" i="13" s="1"/>
  <c r="E1204" i="13" s="1"/>
  <c r="E549" i="13"/>
  <c r="E814" i="13" s="1"/>
  <c r="E1079" i="13" s="1"/>
  <c r="E710" i="13"/>
  <c r="E975" i="13" s="1"/>
  <c r="E1240" i="13" s="1"/>
  <c r="E611" i="13"/>
  <c r="E876" i="13" s="1"/>
  <c r="E1141" i="13" s="1"/>
  <c r="E632" i="13"/>
  <c r="E897" i="13" s="1"/>
  <c r="E1162" i="13" s="1"/>
  <c r="E608" i="13"/>
  <c r="E873" i="13" s="1"/>
  <c r="E1138" i="13" s="1"/>
  <c r="E582" i="13"/>
  <c r="E847" i="13" s="1"/>
  <c r="E1112" i="13" s="1"/>
  <c r="E605" i="13"/>
  <c r="E870" i="13" s="1"/>
  <c r="E1135" i="13" s="1"/>
  <c r="E575" i="13"/>
  <c r="E840" i="13" s="1"/>
  <c r="E1105" i="13" s="1"/>
  <c r="E602" i="13"/>
  <c r="E867" i="13" s="1"/>
  <c r="E1132" i="13" s="1"/>
  <c r="E571" i="13"/>
  <c r="E836" i="13" s="1"/>
  <c r="E1101" i="13" s="1"/>
  <c r="E604" i="13"/>
  <c r="E869" i="13" s="1"/>
  <c r="E1134" i="13" s="1"/>
  <c r="E574" i="13"/>
  <c r="E839" i="13" s="1"/>
  <c r="E1104" i="13" s="1"/>
  <c r="E569" i="13"/>
  <c r="E834" i="13" s="1"/>
  <c r="E1099" i="13" s="1"/>
  <c r="E606" i="13"/>
  <c r="E871" i="13" s="1"/>
  <c r="E1136" i="13" s="1"/>
  <c r="E580" i="13"/>
  <c r="E845" i="13" s="1"/>
  <c r="E1110" i="13" s="1"/>
  <c r="E614" i="13"/>
  <c r="E879" i="13" s="1"/>
  <c r="E1144" i="13" s="1"/>
  <c r="E601" i="13"/>
  <c r="E866" i="13" s="1"/>
  <c r="E1131" i="13" s="1"/>
  <c r="E675" i="13"/>
  <c r="E940" i="13" s="1"/>
  <c r="E673" i="13"/>
  <c r="E938" i="13" s="1"/>
  <c r="E1203" i="13" s="1"/>
  <c r="E713" i="13"/>
  <c r="E978" i="13" s="1"/>
  <c r="E665" i="13"/>
  <c r="E930" i="13" s="1"/>
  <c r="E1195" i="13" s="1"/>
  <c r="E708" i="13"/>
  <c r="E973" i="13" s="1"/>
  <c r="E1238" i="13" s="1"/>
  <c r="E660" i="13"/>
  <c r="E925" i="13" s="1"/>
  <c r="E1190" i="13" s="1"/>
  <c r="E699" i="13"/>
  <c r="E964" i="13" s="1"/>
  <c r="E652" i="13"/>
  <c r="E917" i="13" s="1"/>
  <c r="E1182" i="13" s="1"/>
  <c r="E697" i="13"/>
  <c r="E962" i="13" s="1"/>
  <c r="E1227" i="13" s="1"/>
  <c r="E612" i="13"/>
  <c r="E877" i="13" s="1"/>
  <c r="E1142" i="13" s="1"/>
  <c r="E637" i="13"/>
  <c r="E902" i="13" s="1"/>
  <c r="E1167" i="13" s="1"/>
  <c r="E593" i="13"/>
  <c r="E858" i="13" s="1"/>
  <c r="E1123" i="13" s="1"/>
  <c r="E646" i="13"/>
  <c r="E911" i="13" s="1"/>
  <c r="E1176" i="13" s="1"/>
  <c r="E599" i="13"/>
  <c r="E864" i="13" s="1"/>
  <c r="E662" i="13"/>
  <c r="E927" i="13" s="1"/>
  <c r="E1192" i="13" s="1"/>
  <c r="E617" i="13"/>
  <c r="E882" i="13" s="1"/>
  <c r="E1147" i="13" s="1"/>
  <c r="E741" i="13"/>
  <c r="E1006" i="13" s="1"/>
  <c r="E1271" i="13" s="1"/>
  <c r="E687" i="13"/>
  <c r="E952" i="13" s="1"/>
  <c r="E727" i="13"/>
  <c r="E992" i="13" s="1"/>
  <c r="E1257" i="13" s="1"/>
  <c r="E682" i="13"/>
  <c r="E947" i="13" s="1"/>
  <c r="E1212" i="13" s="1"/>
  <c r="E726" i="13"/>
  <c r="E991" i="13" s="1"/>
  <c r="E1256" i="13" s="1"/>
  <c r="E677" i="13"/>
  <c r="E942" i="13" s="1"/>
  <c r="E1207" i="13" s="1"/>
  <c r="E717" i="13"/>
  <c r="E982" i="13" s="1"/>
  <c r="E1247" i="13" s="1"/>
  <c r="E668" i="13"/>
  <c r="E933" i="13" s="1"/>
  <c r="E1198" i="13" s="1"/>
  <c r="E711" i="13"/>
  <c r="E976" i="13" s="1"/>
  <c r="E1241" i="13" s="1"/>
  <c r="E620" i="13"/>
  <c r="E885" i="13" s="1"/>
  <c r="E1150" i="13" s="1"/>
  <c r="E609" i="13"/>
  <c r="E874" i="13" s="1"/>
  <c r="E1139" i="13" s="1"/>
  <c r="E707" i="13"/>
  <c r="E972" i="13" s="1"/>
  <c r="E1237" i="13" s="1"/>
  <c r="E615" i="13"/>
  <c r="E880" i="13" s="1"/>
  <c r="E1145" i="13" s="1"/>
  <c r="E725" i="13"/>
  <c r="E990" i="13" s="1"/>
  <c r="E1255" i="13" s="1"/>
  <c r="E638" i="13"/>
  <c r="E903" i="13" s="1"/>
  <c r="E1168" i="13" s="1"/>
  <c r="E547" i="13"/>
  <c r="E812" i="13" s="1"/>
  <c r="E1077" i="13" s="1"/>
  <c r="E705" i="13"/>
  <c r="E970" i="13" s="1"/>
  <c r="E1235" i="13" s="1"/>
  <c r="E743" i="13"/>
  <c r="E1008" i="13" s="1"/>
  <c r="E1273" i="13" s="1"/>
  <c r="E696" i="13"/>
  <c r="E961" i="13" s="1"/>
  <c r="E742" i="13"/>
  <c r="E1007" i="13" s="1"/>
  <c r="E1272" i="13" s="1"/>
  <c r="E691" i="13"/>
  <c r="E956" i="13" s="1"/>
  <c r="E1221" i="13" s="1"/>
  <c r="E734" i="13"/>
  <c r="E999" i="13" s="1"/>
  <c r="E1264" i="13" s="1"/>
  <c r="E686" i="13"/>
  <c r="E951" i="13" s="1"/>
  <c r="E1216" i="13" s="1"/>
  <c r="E729" i="13"/>
  <c r="E994" i="13" s="1"/>
  <c r="E1259" i="13" s="1"/>
  <c r="E628" i="13"/>
  <c r="E893" i="13" s="1"/>
  <c r="E1158" i="13" s="1"/>
  <c r="E669" i="13"/>
  <c r="E934" i="13" s="1"/>
  <c r="E1199" i="13" s="1"/>
  <c r="E753" i="13"/>
  <c r="E1018" i="13" s="1"/>
  <c r="E1283" i="13" s="1"/>
  <c r="E565" i="13"/>
  <c r="E830" i="13" s="1"/>
  <c r="E1095" i="13" s="1"/>
  <c r="E548" i="13"/>
  <c r="E813" i="13" s="1"/>
  <c r="E1078" i="13" s="1"/>
  <c r="E581" i="13"/>
  <c r="E846" i="13" s="1"/>
  <c r="E1111" i="13" s="1"/>
  <c r="E585" i="13"/>
  <c r="E850" i="13" s="1"/>
  <c r="E1115" i="13" s="1"/>
  <c r="E622" i="13"/>
  <c r="E887" i="13" s="1"/>
  <c r="E1152" i="13" s="1"/>
  <c r="E657" i="13"/>
  <c r="E922" i="13" s="1"/>
  <c r="E1187" i="13" s="1"/>
  <c r="E695" i="13"/>
  <c r="E960" i="13" s="1"/>
  <c r="E1225" i="13" s="1"/>
  <c r="E649" i="13"/>
  <c r="E914" i="13" s="1"/>
  <c r="E1179" i="13" s="1"/>
  <c r="E694" i="13"/>
  <c r="E959" i="13" s="1"/>
  <c r="E1224" i="13" s="1"/>
  <c r="E644" i="13"/>
  <c r="E909" i="13" s="1"/>
  <c r="E1174" i="13" s="1"/>
  <c r="E685" i="13"/>
  <c r="E950" i="13" s="1"/>
  <c r="E1215" i="13" s="1"/>
  <c r="E636" i="13"/>
  <c r="E901" i="13" s="1"/>
  <c r="E1166" i="13" s="1"/>
  <c r="E679" i="13"/>
  <c r="E944" i="13" s="1"/>
  <c r="E1209" i="13" s="1"/>
  <c r="E639" i="13"/>
  <c r="E904" i="13" s="1"/>
  <c r="E1169" i="13" s="1"/>
  <c r="E683" i="13"/>
  <c r="E948" i="13" s="1"/>
  <c r="E589" i="13"/>
  <c r="E854" i="13" s="1"/>
  <c r="E1119" i="13" s="1"/>
  <c r="E550" i="13"/>
  <c r="E815" i="13" s="1"/>
  <c r="E1080" i="13" s="1"/>
  <c r="E592" i="13"/>
  <c r="E857" i="13" s="1"/>
  <c r="E1122" i="13" s="1"/>
  <c r="E554" i="13"/>
  <c r="E819" i="13" s="1"/>
  <c r="E595" i="13"/>
  <c r="E860" i="13" s="1"/>
  <c r="E1125" i="13" s="1"/>
  <c r="E645" i="13"/>
  <c r="E910" i="13" s="1"/>
  <c r="E1175" i="13" s="1"/>
  <c r="E546" i="13"/>
  <c r="E811" i="13" s="1"/>
  <c r="E1076" i="13" s="1"/>
  <c r="E562" i="13"/>
  <c r="E827" i="13" s="1"/>
  <c r="E1092" i="13" s="1"/>
  <c r="E746" i="13"/>
  <c r="E1011" i="13" s="1"/>
  <c r="E1276" i="13" s="1"/>
  <c r="E551" i="13"/>
  <c r="E816" i="13" s="1"/>
  <c r="E1081" i="13" s="1"/>
  <c r="E776" i="13"/>
  <c r="E1041" i="13" s="1"/>
  <c r="E1306" i="13" s="1"/>
  <c r="I631" i="13"/>
  <c r="I896" i="13" s="1"/>
  <c r="I1161" i="13" s="1"/>
  <c r="I613" i="13"/>
  <c r="I878" i="13" s="1"/>
  <c r="I1143" i="13" s="1"/>
  <c r="I782" i="13"/>
  <c r="I1047" i="13" s="1"/>
  <c r="I1312" i="13" s="1"/>
  <c r="I625" i="13"/>
  <c r="I890" i="13" s="1"/>
  <c r="E75" i="9"/>
  <c r="E100" i="9" s="1"/>
  <c r="E125" i="9" s="1"/>
  <c r="E34" i="10" s="1"/>
  <c r="E72" i="9"/>
  <c r="E97" i="9" s="1"/>
  <c r="E122" i="9" s="1"/>
  <c r="E77" i="9"/>
  <c r="E102" i="9" s="1"/>
  <c r="E127" i="9" s="1"/>
  <c r="E36" i="10" s="1"/>
  <c r="E66" i="9"/>
  <c r="E91" i="9" s="1"/>
  <c r="E70" i="9"/>
  <c r="E95" i="9" s="1"/>
  <c r="E120" i="9" s="1"/>
  <c r="E79" i="9"/>
  <c r="E104" i="9" s="1"/>
  <c r="E129" i="9" s="1"/>
  <c r="E71" i="9"/>
  <c r="E96" i="9" s="1"/>
  <c r="E121" i="9" s="1"/>
  <c r="E80" i="9"/>
  <c r="E105" i="9" s="1"/>
  <c r="E130" i="9" s="1"/>
  <c r="E62" i="9"/>
  <c r="E536" i="17"/>
  <c r="C769" i="13"/>
  <c r="C1034" i="13" s="1"/>
  <c r="C1299" i="13" s="1"/>
  <c r="C782" i="13"/>
  <c r="C1047" i="13" s="1"/>
  <c r="C1312" i="13" s="1"/>
  <c r="C790" i="13"/>
  <c r="C1055" i="13" s="1"/>
  <c r="C762" i="13"/>
  <c r="C1027" i="13" s="1"/>
  <c r="C1292" i="13" s="1"/>
  <c r="C726" i="13"/>
  <c r="C991" i="13" s="1"/>
  <c r="C1256" i="13" s="1"/>
  <c r="C738" i="13"/>
  <c r="C1003" i="13" s="1"/>
  <c r="C1268" i="13" s="1"/>
  <c r="C763" i="13"/>
  <c r="C1028" i="13" s="1"/>
  <c r="C1293" i="13" s="1"/>
  <c r="C715" i="13"/>
  <c r="C980" i="13" s="1"/>
  <c r="C1245" i="13" s="1"/>
  <c r="C671" i="13"/>
  <c r="C936" i="13" s="1"/>
  <c r="C1201" i="13" s="1"/>
  <c r="C606" i="13"/>
  <c r="C871" i="13" s="1"/>
  <c r="C1136" i="13" s="1"/>
  <c r="C759" i="13"/>
  <c r="C1024" i="13" s="1"/>
  <c r="C1289" i="13" s="1"/>
  <c r="C742" i="13"/>
  <c r="C1007" i="13" s="1"/>
  <c r="C1272" i="13" s="1"/>
  <c r="C749" i="13"/>
  <c r="C1014" i="13" s="1"/>
  <c r="C1279" i="13" s="1"/>
  <c r="C752" i="13"/>
  <c r="C1017" i="13" s="1"/>
  <c r="C1282" i="13" s="1"/>
  <c r="C771" i="13"/>
  <c r="C1036" i="13" s="1"/>
  <c r="C1301" i="13" s="1"/>
  <c r="C754" i="13"/>
  <c r="C1019" i="13" s="1"/>
  <c r="C761" i="13"/>
  <c r="C1026" i="13" s="1"/>
  <c r="C1291" i="13" s="1"/>
  <c r="C764" i="13"/>
  <c r="C1029" i="13" s="1"/>
  <c r="C1294" i="13" s="1"/>
  <c r="C799" i="13"/>
  <c r="C1064" i="13" s="1"/>
  <c r="C1329" i="13" s="1"/>
  <c r="C544" i="13"/>
  <c r="C809" i="13" s="1"/>
  <c r="C1074" i="13" s="1"/>
  <c r="C789" i="13"/>
  <c r="C1054" i="13" s="1"/>
  <c r="C687" i="13"/>
  <c r="C952" i="13" s="1"/>
  <c r="C602" i="13"/>
  <c r="C867" i="13" s="1"/>
  <c r="C1132" i="13" s="1"/>
  <c r="C795" i="13"/>
  <c r="C1060" i="13" s="1"/>
  <c r="C552" i="13"/>
  <c r="C817" i="13" s="1"/>
  <c r="C797" i="13"/>
  <c r="C1062" i="13" s="1"/>
  <c r="C800" i="13"/>
  <c r="C1065" i="13" s="1"/>
  <c r="C1330" i="13" s="1"/>
  <c r="C564" i="13"/>
  <c r="C829" i="13" s="1"/>
  <c r="C1094" i="13" s="1"/>
  <c r="C546" i="13"/>
  <c r="C811" i="13" s="1"/>
  <c r="C1076" i="13" s="1"/>
  <c r="C553" i="13"/>
  <c r="C818" i="13" s="1"/>
  <c r="C1083" i="13" s="1"/>
  <c r="C555" i="13"/>
  <c r="C820" i="13" s="1"/>
  <c r="C1085" i="13" s="1"/>
  <c r="C746" i="13"/>
  <c r="C1011" i="13" s="1"/>
  <c r="C1276" i="13" s="1"/>
  <c r="C709" i="13"/>
  <c r="C974" i="13" s="1"/>
  <c r="C1239" i="13" s="1"/>
  <c r="C677" i="13"/>
  <c r="C942" i="13" s="1"/>
  <c r="C1207" i="13" s="1"/>
  <c r="C586" i="13"/>
  <c r="C851" i="13" s="1"/>
  <c r="C1116" i="13" s="1"/>
  <c r="C695" i="13"/>
  <c r="C960" i="13" s="1"/>
  <c r="C1225" i="13" s="1"/>
  <c r="C675" i="13"/>
  <c r="C940" i="13" s="1"/>
  <c r="C684" i="13"/>
  <c r="C949" i="13" s="1"/>
  <c r="C1214" i="13" s="1"/>
  <c r="C690" i="13"/>
  <c r="C955" i="13" s="1"/>
  <c r="C708" i="13"/>
  <c r="C973" i="13" s="1"/>
  <c r="C1238" i="13" s="1"/>
  <c r="C688" i="13"/>
  <c r="C953" i="13" s="1"/>
  <c r="C1218" i="13" s="1"/>
  <c r="C697" i="13"/>
  <c r="C962" i="13" s="1"/>
  <c r="C1227" i="13" s="1"/>
  <c r="C699" i="13"/>
  <c r="C964" i="13" s="1"/>
  <c r="C735" i="13"/>
  <c r="C1000" i="13" s="1"/>
  <c r="C1265" i="13" s="1"/>
  <c r="C725" i="13"/>
  <c r="C990" i="13" s="1"/>
  <c r="C1255" i="13" s="1"/>
  <c r="C693" i="13"/>
  <c r="C958" i="13" s="1"/>
  <c r="C1223" i="13" s="1"/>
  <c r="C607" i="13"/>
  <c r="C872" i="13" s="1"/>
  <c r="C1137" i="13" s="1"/>
  <c r="C778" i="13"/>
  <c r="C1043" i="13" s="1"/>
  <c r="C1308" i="13" s="1"/>
  <c r="C743" i="13"/>
  <c r="C1008" i="13" s="1"/>
  <c r="C1273" i="13" s="1"/>
  <c r="C733" i="13"/>
  <c r="C998" i="13" s="1"/>
  <c r="C1263" i="13" s="1"/>
  <c r="C736" i="13"/>
  <c r="C1001" i="13" s="1"/>
  <c r="C1266" i="13" s="1"/>
  <c r="C755" i="13"/>
  <c r="C1020" i="13" s="1"/>
  <c r="C1285" i="13" s="1"/>
  <c r="C745" i="13"/>
  <c r="C1010" i="13" s="1"/>
  <c r="C1275" i="13" s="1"/>
  <c r="C748" i="13"/>
  <c r="C1013" i="13" s="1"/>
  <c r="C1278" i="13" s="1"/>
  <c r="C766" i="13"/>
  <c r="C1031" i="13" s="1"/>
  <c r="C1296" i="13" s="1"/>
  <c r="C773" i="13"/>
  <c r="C1038" i="13" s="1"/>
  <c r="C1303" i="13" s="1"/>
  <c r="C776" i="13"/>
  <c r="C1041" i="13" s="1"/>
  <c r="C1306" i="13" s="1"/>
  <c r="C772" i="13"/>
  <c r="C1037" i="13" s="1"/>
  <c r="C1302" i="13" s="1"/>
  <c r="C629" i="13"/>
  <c r="C894" i="13" s="1"/>
  <c r="C1159" i="13" s="1"/>
  <c r="C536" i="13"/>
  <c r="C753" i="13"/>
  <c r="C1018" i="13" s="1"/>
  <c r="C1283" i="13" s="1"/>
  <c r="C686" i="13"/>
  <c r="C951" i="13" s="1"/>
  <c r="C1216" i="13" s="1"/>
  <c r="C590" i="13"/>
  <c r="C855" i="13" s="1"/>
  <c r="C1120" i="13" s="1"/>
  <c r="C591" i="13"/>
  <c r="C856" i="13" s="1"/>
  <c r="C631" i="13"/>
  <c r="C896" i="13" s="1"/>
  <c r="C1161" i="13" s="1"/>
  <c r="C611" i="13"/>
  <c r="C876" i="13" s="1"/>
  <c r="C1141" i="13" s="1"/>
  <c r="C620" i="13"/>
  <c r="C885" i="13" s="1"/>
  <c r="C1150" i="13" s="1"/>
  <c r="C626" i="13"/>
  <c r="C891" i="13" s="1"/>
  <c r="C1156" i="13" s="1"/>
  <c r="C644" i="13"/>
  <c r="C909" i="13" s="1"/>
  <c r="C1174" i="13" s="1"/>
  <c r="C624" i="13"/>
  <c r="C889" i="13" s="1"/>
  <c r="C1154" i="13" s="1"/>
  <c r="C633" i="13"/>
  <c r="C898" i="13" s="1"/>
  <c r="C1163" i="13" s="1"/>
  <c r="C635" i="13"/>
  <c r="C900" i="13" s="1"/>
  <c r="C1165" i="13" s="1"/>
  <c r="C673" i="13"/>
  <c r="C938" i="13" s="1"/>
  <c r="C1203" i="13" s="1"/>
  <c r="C653" i="13"/>
  <c r="C918" i="13" s="1"/>
  <c r="C1183" i="13" s="1"/>
  <c r="C662" i="13"/>
  <c r="C927" i="13" s="1"/>
  <c r="C1192" i="13" s="1"/>
  <c r="C664" i="13"/>
  <c r="C929" i="13" s="1"/>
  <c r="C1194" i="13" s="1"/>
  <c r="C702" i="13"/>
  <c r="C967" i="13" s="1"/>
  <c r="C1232" i="13" s="1"/>
  <c r="C613" i="13"/>
  <c r="C878" i="13" s="1"/>
  <c r="C1143" i="13" s="1"/>
  <c r="C785" i="13"/>
  <c r="C1050" i="13" s="1"/>
  <c r="C1315" i="13" s="1"/>
  <c r="C679" i="13"/>
  <c r="C944" i="13" s="1"/>
  <c r="C1209" i="13" s="1"/>
  <c r="C659" i="13"/>
  <c r="C924" i="13" s="1"/>
  <c r="C1189" i="13" s="1"/>
  <c r="C668" i="13"/>
  <c r="C933" i="13" s="1"/>
  <c r="C1198" i="13" s="1"/>
  <c r="C674" i="13"/>
  <c r="C939" i="13" s="1"/>
  <c r="C1204" i="13" s="1"/>
  <c r="C692" i="13"/>
  <c r="C957" i="13" s="1"/>
  <c r="C1222" i="13" s="1"/>
  <c r="C719" i="13"/>
  <c r="C984" i="13" s="1"/>
  <c r="C1249" i="13" s="1"/>
  <c r="C701" i="13"/>
  <c r="C966" i="13" s="1"/>
  <c r="C710" i="13"/>
  <c r="C975" i="13" s="1"/>
  <c r="C1240" i="13" s="1"/>
  <c r="C712" i="13"/>
  <c r="C977" i="13" s="1"/>
  <c r="C1242" i="13" s="1"/>
  <c r="C703" i="13"/>
  <c r="C968" i="13" s="1"/>
  <c r="C1233" i="13" s="1"/>
  <c r="C724" i="13"/>
  <c r="C989" i="13" s="1"/>
  <c r="C1254" i="13" s="1"/>
  <c r="C599" i="13"/>
  <c r="C864" i="13" s="1"/>
  <c r="C718" i="13"/>
  <c r="C983" i="13" s="1"/>
  <c r="C1248" i="13" s="1"/>
  <c r="C792" i="13"/>
  <c r="C1057" i="13" s="1"/>
  <c r="C683" i="13"/>
  <c r="C948" i="13" s="1"/>
  <c r="C783" i="13"/>
  <c r="C1048" i="13" s="1"/>
  <c r="C1313" i="13" s="1"/>
  <c r="C728" i="13"/>
  <c r="C993" i="13" s="1"/>
  <c r="C1258" i="13" s="1"/>
  <c r="C536" i="17"/>
  <c r="C573" i="13"/>
  <c r="C838" i="13" s="1"/>
  <c r="C1103" i="13" s="1"/>
  <c r="C582" i="13"/>
  <c r="C847" i="13" s="1"/>
  <c r="C1112" i="13" s="1"/>
  <c r="C584" i="13"/>
  <c r="C849" i="13" s="1"/>
  <c r="C1114" i="13" s="1"/>
  <c r="I760" i="13"/>
  <c r="I1025" i="13" s="1"/>
  <c r="I1290" i="13" s="1"/>
  <c r="I670" i="13"/>
  <c r="I935" i="13" s="1"/>
  <c r="I1200" i="13" s="1"/>
  <c r="I740" i="13"/>
  <c r="I1005" i="13" s="1"/>
  <c r="I1270" i="13" s="1"/>
  <c r="I606" i="13"/>
  <c r="I871" i="13" s="1"/>
  <c r="I1136" i="13" s="1"/>
  <c r="I638" i="13"/>
  <c r="I903" i="13" s="1"/>
  <c r="I1168" i="13" s="1"/>
  <c r="I796" i="13"/>
  <c r="I1061" i="13" s="1"/>
  <c r="I1326" i="13" s="1"/>
  <c r="I674" i="13"/>
  <c r="I939" i="13" s="1"/>
  <c r="I1204" i="13" s="1"/>
  <c r="I769" i="13"/>
  <c r="I1034" i="13" s="1"/>
  <c r="I1299" i="13" s="1"/>
  <c r="I764" i="13"/>
  <c r="I1029" i="13" s="1"/>
  <c r="I1294" i="13" s="1"/>
  <c r="I644" i="13"/>
  <c r="I909" i="13" s="1"/>
  <c r="I1174" i="13" s="1"/>
  <c r="I616" i="13"/>
  <c r="I881" i="13" s="1"/>
  <c r="I1146" i="13" s="1"/>
  <c r="I651" i="13"/>
  <c r="I916" i="13" s="1"/>
  <c r="I1181" i="13" s="1"/>
  <c r="I775" i="13"/>
  <c r="I1040" i="13" s="1"/>
  <c r="I1305" i="13" s="1"/>
  <c r="I774" i="13"/>
  <c r="I1039" i="13" s="1"/>
  <c r="I1304" i="13" s="1"/>
  <c r="E67" i="9"/>
  <c r="E92" i="9" s="1"/>
  <c r="E56" i="18"/>
  <c r="C672" i="13"/>
  <c r="C937" i="13" s="1"/>
  <c r="C1202" i="13" s="1"/>
  <c r="C616" i="13"/>
  <c r="C881" i="13" s="1"/>
  <c r="C1146" i="13" s="1"/>
  <c r="C614" i="13"/>
  <c r="C879" i="13" s="1"/>
  <c r="C1144" i="13" s="1"/>
  <c r="C605" i="13"/>
  <c r="C870" i="13" s="1"/>
  <c r="C1135" i="13" s="1"/>
  <c r="C625" i="13"/>
  <c r="C890" i="13" s="1"/>
  <c r="C587" i="13"/>
  <c r="C852" i="13" s="1"/>
  <c r="C1117" i="13" s="1"/>
  <c r="C585" i="13"/>
  <c r="C850" i="13" s="1"/>
  <c r="C1115" i="13" s="1"/>
  <c r="C576" i="13"/>
  <c r="C841" i="13" s="1"/>
  <c r="C1106" i="13" s="1"/>
  <c r="C596" i="13"/>
  <c r="C861" i="13" s="1"/>
  <c r="C1126" i="13" s="1"/>
  <c r="C578" i="13"/>
  <c r="C843" i="13" s="1"/>
  <c r="C1108" i="13" s="1"/>
  <c r="C572" i="13"/>
  <c r="C837" i="13" s="1"/>
  <c r="C1102" i="13" s="1"/>
  <c r="C563" i="13"/>
  <c r="C828" i="13" s="1"/>
  <c r="C1093" i="13" s="1"/>
  <c r="C583" i="13"/>
  <c r="C848" i="13" s="1"/>
  <c r="C1113" i="13" s="1"/>
  <c r="C661" i="13"/>
  <c r="C926" i="13" s="1"/>
  <c r="C1191" i="13" s="1"/>
  <c r="C575" i="13"/>
  <c r="C840" i="13" s="1"/>
  <c r="C1105" i="13" s="1"/>
  <c r="C730" i="13"/>
  <c r="C995" i="13" s="1"/>
  <c r="C1260" i="13" s="1"/>
  <c r="C559" i="13"/>
  <c r="C824" i="13" s="1"/>
  <c r="C1089" i="13" s="1"/>
  <c r="C654" i="13"/>
  <c r="C919" i="13" s="1"/>
  <c r="C1184" i="13" s="1"/>
  <c r="E74" i="9"/>
  <c r="E99" i="9" s="1"/>
  <c r="E124" i="9" s="1"/>
  <c r="E33" i="10" s="1"/>
  <c r="C64" i="9"/>
  <c r="C89" i="9" s="1"/>
  <c r="C30" i="10" s="1"/>
  <c r="C14" i="18" s="1"/>
  <c r="C696" i="13"/>
  <c r="C961" i="13" s="1"/>
  <c r="C694" i="13"/>
  <c r="C959" i="13" s="1"/>
  <c r="C1224" i="13" s="1"/>
  <c r="C685" i="13"/>
  <c r="C950" i="13" s="1"/>
  <c r="C1215" i="13" s="1"/>
  <c r="C705" i="13"/>
  <c r="C970" i="13" s="1"/>
  <c r="C1235" i="13" s="1"/>
  <c r="C732" i="13"/>
  <c r="C997" i="13" s="1"/>
  <c r="C1262" i="13" s="1"/>
  <c r="C729" i="13"/>
  <c r="C994" i="13" s="1"/>
  <c r="C1259" i="13" s="1"/>
  <c r="C722" i="13"/>
  <c r="C987" i="13" s="1"/>
  <c r="C1252" i="13" s="1"/>
  <c r="C739" i="13"/>
  <c r="C1004" i="13" s="1"/>
  <c r="C1269" i="13" s="1"/>
  <c r="C720" i="13"/>
  <c r="C985" i="13" s="1"/>
  <c r="C1250" i="13" s="1"/>
  <c r="C717" i="13"/>
  <c r="C982" i="13" s="1"/>
  <c r="C1247" i="13" s="1"/>
  <c r="C707" i="13"/>
  <c r="C972" i="13" s="1"/>
  <c r="C1237" i="13" s="1"/>
  <c r="C791" i="13"/>
  <c r="C1056" i="13" s="1"/>
  <c r="C547" i="13"/>
  <c r="C812" i="13" s="1"/>
  <c r="C1077" i="13" s="1"/>
  <c r="C798" i="13"/>
  <c r="C1063" i="13" s="1"/>
  <c r="C1328" i="13" s="1"/>
  <c r="C638" i="13"/>
  <c r="C903" i="13" s="1"/>
  <c r="C1168" i="13" s="1"/>
  <c r="E56" i="9"/>
  <c r="C648" i="13"/>
  <c r="C913" i="13" s="1"/>
  <c r="C1178" i="13" s="1"/>
  <c r="C619" i="13"/>
  <c r="C884" i="13" s="1"/>
  <c r="C1149" i="13" s="1"/>
  <c r="C610" i="13"/>
  <c r="C875" i="13" s="1"/>
  <c r="C1140" i="13" s="1"/>
  <c r="C788" i="13"/>
  <c r="C1053" i="13" s="1"/>
  <c r="C71" i="9"/>
  <c r="C96" i="9" s="1"/>
  <c r="C121" i="9" s="1"/>
  <c r="E700" i="13"/>
  <c r="E965" i="13" s="1"/>
  <c r="E1230" i="13" s="1"/>
  <c r="E714" i="13"/>
  <c r="E979" i="13" s="1"/>
  <c r="E1244" i="13" s="1"/>
  <c r="E670" i="13"/>
  <c r="E935" i="13" s="1"/>
  <c r="E1200" i="13" s="1"/>
  <c r="E625" i="13"/>
  <c r="E890" i="13" s="1"/>
  <c r="I543" i="13"/>
  <c r="I808" i="13" s="1"/>
  <c r="I1073" i="13" s="1"/>
  <c r="I588" i="13"/>
  <c r="I853" i="13" s="1"/>
  <c r="I1118" i="13" s="1"/>
  <c r="I585" i="13"/>
  <c r="I850" i="13" s="1"/>
  <c r="I1115" i="13" s="1"/>
  <c r="E671" i="13"/>
  <c r="E936" i="13" s="1"/>
  <c r="E1201" i="13" s="1"/>
  <c r="E739" i="13"/>
  <c r="E1004" i="13" s="1"/>
  <c r="E1269" i="13" s="1"/>
  <c r="E752" i="13"/>
  <c r="E1017" i="13" s="1"/>
  <c r="E1282" i="13" s="1"/>
  <c r="E698" i="13"/>
  <c r="E963" i="13" s="1"/>
  <c r="E1228" i="13" s="1"/>
  <c r="I574" i="13"/>
  <c r="I839" i="13" s="1"/>
  <c r="I1104" i="13" s="1"/>
  <c r="I571" i="13"/>
  <c r="I836" i="13" s="1"/>
  <c r="I1101" i="13" s="1"/>
  <c r="C600" i="13"/>
  <c r="C865" i="13" s="1"/>
  <c r="C1130" i="13" s="1"/>
  <c r="C571" i="13"/>
  <c r="C836" i="13" s="1"/>
  <c r="C1101" i="13" s="1"/>
  <c r="E718" i="13"/>
  <c r="E983" i="13" s="1"/>
  <c r="E1248" i="13" s="1"/>
  <c r="E728" i="13"/>
  <c r="E993" i="13" s="1"/>
  <c r="E1258" i="13" s="1"/>
  <c r="E702" i="13"/>
  <c r="E967" i="13" s="1"/>
  <c r="E1232" i="13" s="1"/>
  <c r="E654" i="13"/>
  <c r="E919" i="13" s="1"/>
  <c r="E1184" i="13" s="1"/>
  <c r="I622" i="13"/>
  <c r="I887" i="13" s="1"/>
  <c r="I1152" i="13" s="1"/>
  <c r="I733" i="13"/>
  <c r="I998" i="13" s="1"/>
  <c r="I1263" i="13" s="1"/>
  <c r="I673" i="13"/>
  <c r="I938" i="13" s="1"/>
  <c r="I1203" i="13" s="1"/>
  <c r="I689" i="13"/>
  <c r="I954" i="13" s="1"/>
  <c r="I1219" i="13" s="1"/>
  <c r="I572" i="13"/>
  <c r="I837" i="13" s="1"/>
  <c r="I1102" i="13" s="1"/>
  <c r="I754" i="13"/>
  <c r="I1019" i="13" s="1"/>
  <c r="I549" i="13"/>
  <c r="I814" i="13" s="1"/>
  <c r="I1079" i="13" s="1"/>
  <c r="I763" i="13"/>
  <c r="I1028" i="13" s="1"/>
  <c r="I1293" i="13" s="1"/>
  <c r="I579" i="13"/>
  <c r="I844" i="13" s="1"/>
  <c r="I1109" i="13" s="1"/>
  <c r="I628" i="13"/>
  <c r="I893" i="13" s="1"/>
  <c r="I1158" i="13" s="1"/>
  <c r="I663" i="13"/>
  <c r="I928" i="13" s="1"/>
  <c r="I569" i="13"/>
  <c r="I834" i="13" s="1"/>
  <c r="I1099" i="13" s="1"/>
  <c r="I725" i="13"/>
  <c r="I990" i="13" s="1"/>
  <c r="I1255" i="13" s="1"/>
  <c r="I627" i="13"/>
  <c r="I892" i="13" s="1"/>
  <c r="I699" i="13"/>
  <c r="I964" i="13" s="1"/>
  <c r="I739" i="13"/>
  <c r="I1004" i="13" s="1"/>
  <c r="I1269" i="13" s="1"/>
  <c r="I776" i="13"/>
  <c r="I1041" i="13" s="1"/>
  <c r="I1306" i="13" s="1"/>
  <c r="I656" i="13"/>
  <c r="I921" i="13" s="1"/>
  <c r="I735" i="13"/>
  <c r="I1000" i="13" s="1"/>
  <c r="I1265" i="13" s="1"/>
  <c r="I610" i="13"/>
  <c r="I875" i="13" s="1"/>
  <c r="I1140" i="13" s="1"/>
  <c r="I716" i="13"/>
  <c r="I981" i="13" s="1"/>
  <c r="I1246" i="13" s="1"/>
  <c r="I724" i="13"/>
  <c r="I989" i="13" s="1"/>
  <c r="I1254" i="13" s="1"/>
  <c r="I750" i="13"/>
  <c r="I1015" i="13" s="1"/>
  <c r="I1280" i="13" s="1"/>
  <c r="I744" i="13"/>
  <c r="I1009" i="13" s="1"/>
  <c r="I1274" i="13" s="1"/>
  <c r="I554" i="13"/>
  <c r="I819" i="13" s="1"/>
  <c r="I559" i="13"/>
  <c r="I824" i="13" s="1"/>
  <c r="I1089" i="13" s="1"/>
  <c r="I552" i="13"/>
  <c r="I817" i="13" s="1"/>
  <c r="I730" i="13"/>
  <c r="I995" i="13" s="1"/>
  <c r="I1260" i="13" s="1"/>
  <c r="I573" i="13"/>
  <c r="I838" i="13" s="1"/>
  <c r="I1103" i="13" s="1"/>
  <c r="I551" i="13"/>
  <c r="I816" i="13" s="1"/>
  <c r="I1081" i="13" s="1"/>
  <c r="I718" i="13"/>
  <c r="I983" i="13" s="1"/>
  <c r="I1248" i="13" s="1"/>
  <c r="I749" i="13"/>
  <c r="I1014" i="13" s="1"/>
  <c r="I1279" i="13" s="1"/>
  <c r="I765" i="13"/>
  <c r="I1030" i="13" s="1"/>
  <c r="I1295" i="13" s="1"/>
  <c r="I753" i="13"/>
  <c r="I1018" i="13" s="1"/>
  <c r="I1283" i="13" s="1"/>
  <c r="I757" i="13"/>
  <c r="I1022" i="13" s="1"/>
  <c r="I1287" i="13" s="1"/>
  <c r="I649" i="13"/>
  <c r="I914" i="13" s="1"/>
  <c r="I1179" i="13" s="1"/>
  <c r="I608" i="13"/>
  <c r="I873" i="13" s="1"/>
  <c r="I1138" i="13" s="1"/>
  <c r="I745" i="13"/>
  <c r="I1010" i="13" s="1"/>
  <c r="I1275" i="13" s="1"/>
  <c r="I645" i="13"/>
  <c r="I910" i="13" s="1"/>
  <c r="I1175" i="13" s="1"/>
  <c r="I563" i="13"/>
  <c r="I828" i="13" s="1"/>
  <c r="I1093" i="13" s="1"/>
  <c r="I702" i="13"/>
  <c r="I967" i="13" s="1"/>
  <c r="I1232" i="13" s="1"/>
  <c r="I650" i="13"/>
  <c r="I915" i="13" s="1"/>
  <c r="I1180" i="13" s="1"/>
  <c r="I777" i="13"/>
  <c r="I1042" i="13" s="1"/>
  <c r="I1307" i="13" s="1"/>
  <c r="I798" i="13"/>
  <c r="I1063" i="13" s="1"/>
  <c r="I1328" i="13" s="1"/>
  <c r="I678" i="13"/>
  <c r="I943" i="13" s="1"/>
  <c r="I1208" i="13" s="1"/>
  <c r="I640" i="13"/>
  <c r="I905" i="13" s="1"/>
  <c r="I1170" i="13" s="1"/>
  <c r="I629" i="13"/>
  <c r="I894" i="13" s="1"/>
  <c r="I1159" i="13" s="1"/>
  <c r="I643" i="13"/>
  <c r="I908" i="13" s="1"/>
  <c r="I1173" i="13" s="1"/>
  <c r="I642" i="13"/>
  <c r="I907" i="13" s="1"/>
  <c r="I630" i="13"/>
  <c r="I895" i="13" s="1"/>
  <c r="I641" i="13"/>
  <c r="I906" i="13" s="1"/>
  <c r="I1171" i="13" s="1"/>
  <c r="I648" i="13"/>
  <c r="I913" i="13" s="1"/>
  <c r="I1178" i="13" s="1"/>
  <c r="I636" i="13"/>
  <c r="I901" i="13" s="1"/>
  <c r="I1166" i="13" s="1"/>
  <c r="I659" i="13"/>
  <c r="I924" i="13" s="1"/>
  <c r="I1189" i="13" s="1"/>
  <c r="I647" i="13"/>
  <c r="I912" i="13" s="1"/>
  <c r="I1177" i="13" s="1"/>
  <c r="I658" i="13"/>
  <c r="I923" i="13" s="1"/>
  <c r="I1188" i="13" s="1"/>
  <c r="I646" i="13"/>
  <c r="I911" i="13" s="1"/>
  <c r="I1176" i="13" s="1"/>
  <c r="I604" i="13"/>
  <c r="I869" i="13" s="1"/>
  <c r="I1134" i="13" s="1"/>
  <c r="I607" i="13"/>
  <c r="I872" i="13" s="1"/>
  <c r="I1137" i="13" s="1"/>
  <c r="I600" i="13"/>
  <c r="I865" i="13" s="1"/>
  <c r="I1130" i="13" s="1"/>
  <c r="I790" i="13"/>
  <c r="I1055" i="13" s="1"/>
  <c r="I599" i="13"/>
  <c r="I864" i="13" s="1"/>
  <c r="I601" i="13"/>
  <c r="I866" i="13" s="1"/>
  <c r="I1131" i="13" s="1"/>
  <c r="I597" i="13"/>
  <c r="I862" i="13" s="1"/>
  <c r="I1127" i="13" s="1"/>
  <c r="I661" i="13"/>
  <c r="I926" i="13" s="1"/>
  <c r="I1191" i="13" s="1"/>
  <c r="I668" i="13"/>
  <c r="I933" i="13" s="1"/>
  <c r="I1198" i="13" s="1"/>
  <c r="I618" i="13"/>
  <c r="I883" i="13" s="1"/>
  <c r="I1148" i="13" s="1"/>
  <c r="I747" i="13"/>
  <c r="I1012" i="13" s="1"/>
  <c r="I1277" i="13" s="1"/>
  <c r="I799" i="13"/>
  <c r="I1064" i="13" s="1"/>
  <c r="I1329" i="13" s="1"/>
  <c r="I623" i="13"/>
  <c r="I888" i="13" s="1"/>
  <c r="I1153" i="13" s="1"/>
  <c r="I761" i="13"/>
  <c r="I1026" i="13" s="1"/>
  <c r="I1291" i="13" s="1"/>
  <c r="I654" i="13"/>
  <c r="I919" i="13" s="1"/>
  <c r="I1184" i="13" s="1"/>
  <c r="I737" i="13"/>
  <c r="I1002" i="13" s="1"/>
  <c r="I1267" i="13" s="1"/>
  <c r="I634" i="13"/>
  <c r="I899" i="13" s="1"/>
  <c r="I1164" i="13" s="1"/>
  <c r="I633" i="13"/>
  <c r="I898" i="13" s="1"/>
  <c r="I1163" i="13" s="1"/>
  <c r="I734" i="13"/>
  <c r="I999" i="13" s="1"/>
  <c r="I1264" i="13" s="1"/>
  <c r="I567" i="13"/>
  <c r="I832" i="13" s="1"/>
  <c r="I1097" i="13" s="1"/>
  <c r="I560" i="13"/>
  <c r="I825" i="13" s="1"/>
  <c r="I566" i="13"/>
  <c r="I831" i="13" s="1"/>
  <c r="I1096" i="13" s="1"/>
  <c r="I621" i="13"/>
  <c r="I886" i="13" s="1"/>
  <c r="I1151" i="13" s="1"/>
  <c r="I580" i="13"/>
  <c r="I845" i="13" s="1"/>
  <c r="I1110" i="13" s="1"/>
  <c r="I550" i="13"/>
  <c r="I815" i="13" s="1"/>
  <c r="I1080" i="13" s="1"/>
  <c r="I557" i="13"/>
  <c r="I822" i="13" s="1"/>
  <c r="I1087" i="13" s="1"/>
  <c r="I698" i="13"/>
  <c r="I963" i="13" s="1"/>
  <c r="I1228" i="13" s="1"/>
  <c r="I709" i="13"/>
  <c r="I974" i="13" s="1"/>
  <c r="I1239" i="13" s="1"/>
  <c r="I794" i="13"/>
  <c r="I1059" i="13" s="1"/>
  <c r="I1324" i="13" s="1"/>
  <c r="I548" i="13"/>
  <c r="I813" i="13" s="1"/>
  <c r="I1078" i="13" s="1"/>
  <c r="I547" i="13"/>
  <c r="I812" i="13" s="1"/>
  <c r="I1077" i="13" s="1"/>
  <c r="I742" i="13"/>
  <c r="I1007" i="13" s="1"/>
  <c r="I1272" i="13" s="1"/>
  <c r="I626" i="13"/>
  <c r="I891" i="13" s="1"/>
  <c r="I1156" i="13" s="1"/>
  <c r="I704" i="13"/>
  <c r="I969" i="13" s="1"/>
  <c r="I1234" i="13" s="1"/>
  <c r="I692" i="13"/>
  <c r="I957" i="13" s="1"/>
  <c r="I1222" i="13" s="1"/>
  <c r="I687" i="13"/>
  <c r="I952" i="13" s="1"/>
  <c r="I707" i="13"/>
  <c r="I972" i="13" s="1"/>
  <c r="I1237" i="13" s="1"/>
  <c r="I695" i="13"/>
  <c r="I960" i="13" s="1"/>
  <c r="I1225" i="13" s="1"/>
  <c r="I706" i="13"/>
  <c r="I971" i="13" s="1"/>
  <c r="I1236" i="13" s="1"/>
  <c r="I793" i="13"/>
  <c r="I1058" i="13" s="1"/>
  <c r="I1323" i="13" s="1"/>
  <c r="I705" i="13"/>
  <c r="I970" i="13" s="1"/>
  <c r="I1235" i="13" s="1"/>
  <c r="I712" i="13"/>
  <c r="I977" i="13" s="1"/>
  <c r="I1242" i="13" s="1"/>
  <c r="I700" i="13"/>
  <c r="I965" i="13" s="1"/>
  <c r="I1230" i="13" s="1"/>
  <c r="I720" i="13"/>
  <c r="I985" i="13" s="1"/>
  <c r="I1250" i="13" s="1"/>
  <c r="I708" i="13"/>
  <c r="I973" i="13" s="1"/>
  <c r="I1238" i="13" s="1"/>
  <c r="I715" i="13"/>
  <c r="I980" i="13" s="1"/>
  <c r="I1245" i="13" s="1"/>
  <c r="I703" i="13"/>
  <c r="I968" i="13" s="1"/>
  <c r="I1233" i="13" s="1"/>
  <c r="I723" i="13"/>
  <c r="I988" i="13" s="1"/>
  <c r="I1253" i="13" s="1"/>
  <c r="I711" i="13"/>
  <c r="I976" i="13" s="1"/>
  <c r="I1241" i="13" s="1"/>
  <c r="I722" i="13"/>
  <c r="I987" i="13" s="1"/>
  <c r="I1252" i="13" s="1"/>
  <c r="I710" i="13"/>
  <c r="I975" i="13" s="1"/>
  <c r="I1240" i="13" s="1"/>
  <c r="I655" i="13"/>
  <c r="I920" i="13" s="1"/>
  <c r="I1185" i="13" s="1"/>
  <c r="I675" i="13"/>
  <c r="I940" i="13" s="1"/>
  <c r="I778" i="13"/>
  <c r="I1043" i="13" s="1"/>
  <c r="I1308" i="13" s="1"/>
  <c r="I592" i="13"/>
  <c r="I857" i="13" s="1"/>
  <c r="I1122" i="13" s="1"/>
  <c r="I736" i="13"/>
  <c r="I1001" i="13" s="1"/>
  <c r="I1266" i="13" s="1"/>
  <c r="I731" i="13"/>
  <c r="I996" i="13" s="1"/>
  <c r="I1261" i="13" s="1"/>
  <c r="I562" i="13"/>
  <c r="I827" i="13" s="1"/>
  <c r="I1092" i="13" s="1"/>
  <c r="I617" i="13"/>
  <c r="I882" i="13" s="1"/>
  <c r="I1147" i="13" s="1"/>
  <c r="I555" i="13"/>
  <c r="I820" i="13" s="1"/>
  <c r="I1085" i="13" s="1"/>
  <c r="I620" i="13"/>
  <c r="I885" i="13" s="1"/>
  <c r="I1150" i="13" s="1"/>
  <c r="I679" i="13"/>
  <c r="I944" i="13" s="1"/>
  <c r="I1209" i="13" s="1"/>
  <c r="I690" i="13"/>
  <c r="I955" i="13" s="1"/>
  <c r="I693" i="13"/>
  <c r="I958" i="13" s="1"/>
  <c r="I1223" i="13" s="1"/>
  <c r="I717" i="13"/>
  <c r="I982" i="13" s="1"/>
  <c r="I1247" i="13" s="1"/>
  <c r="I680" i="13"/>
  <c r="I945" i="13" s="1"/>
  <c r="I1210" i="13" s="1"/>
  <c r="I609" i="13"/>
  <c r="I874" i="13" s="1"/>
  <c r="I1139" i="13" s="1"/>
  <c r="I713" i="13"/>
  <c r="I978" i="13" s="1"/>
  <c r="I741" i="13"/>
  <c r="I1006" i="13" s="1"/>
  <c r="I1271" i="13" s="1"/>
  <c r="I632" i="13"/>
  <c r="I897" i="13" s="1"/>
  <c r="I1162" i="13" s="1"/>
  <c r="I637" i="13"/>
  <c r="I902" i="13" s="1"/>
  <c r="I1167" i="13" s="1"/>
  <c r="I578" i="13"/>
  <c r="I843" i="13" s="1"/>
  <c r="I1108" i="13" s="1"/>
  <c r="I677" i="13"/>
  <c r="I942" i="13" s="1"/>
  <c r="I1207" i="13" s="1"/>
  <c r="I732" i="13"/>
  <c r="I997" i="13" s="1"/>
  <c r="I1262" i="13" s="1"/>
  <c r="I624" i="13"/>
  <c r="I889" i="13" s="1"/>
  <c r="I1154" i="13" s="1"/>
  <c r="I762" i="13"/>
  <c r="I1027" i="13" s="1"/>
  <c r="I1292" i="13" s="1"/>
  <c r="I596" i="13"/>
  <c r="I861" i="13" s="1"/>
  <c r="I1126" i="13" s="1"/>
  <c r="I697" i="13"/>
  <c r="I962" i="13" s="1"/>
  <c r="I1227" i="13" s="1"/>
  <c r="I653" i="13"/>
  <c r="I918" i="13" s="1"/>
  <c r="I1183" i="13" s="1"/>
  <c r="I558" i="13"/>
  <c r="I823" i="13" s="1"/>
  <c r="I1088" i="13" s="1"/>
  <c r="I684" i="13"/>
  <c r="I949" i="13" s="1"/>
  <c r="I1214" i="13" s="1"/>
  <c r="I768" i="13"/>
  <c r="I1033" i="13" s="1"/>
  <c r="I1298" i="13" s="1"/>
  <c r="I756" i="13"/>
  <c r="I1021" i="13" s="1"/>
  <c r="I1286" i="13" s="1"/>
  <c r="I751" i="13"/>
  <c r="I1016" i="13" s="1"/>
  <c r="I1281" i="13" s="1"/>
  <c r="I759" i="13"/>
  <c r="I1024" i="13" s="1"/>
  <c r="I1289" i="13" s="1"/>
  <c r="I770" i="13"/>
  <c r="I1035" i="13" s="1"/>
  <c r="I1300" i="13" s="1"/>
  <c r="I758" i="13"/>
  <c r="I1023" i="13" s="1"/>
  <c r="I1288" i="13" s="1"/>
  <c r="I784" i="13"/>
  <c r="I1049" i="13" s="1"/>
  <c r="I772" i="13"/>
  <c r="I1037" i="13" s="1"/>
  <c r="I1302" i="13" s="1"/>
  <c r="I779" i="13"/>
  <c r="I1044" i="13" s="1"/>
  <c r="I1309" i="13" s="1"/>
  <c r="I767" i="13"/>
  <c r="I1032" i="13" s="1"/>
  <c r="I1297" i="13" s="1"/>
  <c r="I719" i="13"/>
  <c r="I984" i="13" s="1"/>
  <c r="I1249" i="13" s="1"/>
  <c r="I738" i="13"/>
  <c r="I1003" i="13" s="1"/>
  <c r="I1268" i="13" s="1"/>
  <c r="I662" i="13"/>
  <c r="I927" i="13" s="1"/>
  <c r="I1192" i="13" s="1"/>
  <c r="I694" i="13"/>
  <c r="I959" i="13" s="1"/>
  <c r="I1224" i="13" s="1"/>
  <c r="I639" i="13"/>
  <c r="I904" i="13" s="1"/>
  <c r="I1169" i="13" s="1"/>
  <c r="I787" i="13"/>
  <c r="I1052" i="13" s="1"/>
  <c r="I786" i="13"/>
  <c r="I1051" i="13" s="1"/>
  <c r="I1316" i="13" s="1"/>
  <c r="C680" i="13"/>
  <c r="C945" i="13" s="1"/>
  <c r="C1210" i="13" s="1"/>
  <c r="C678" i="13"/>
  <c r="C943" i="13" s="1"/>
  <c r="C1208" i="13" s="1"/>
  <c r="C669" i="13"/>
  <c r="C934" i="13" s="1"/>
  <c r="C1199" i="13" s="1"/>
  <c r="C689" i="13"/>
  <c r="C954" i="13" s="1"/>
  <c r="C1219" i="13" s="1"/>
  <c r="C651" i="13"/>
  <c r="C916" i="13" s="1"/>
  <c r="C1181" i="13" s="1"/>
  <c r="C649" i="13"/>
  <c r="C914" i="13" s="1"/>
  <c r="C1179" i="13" s="1"/>
  <c r="C640" i="13"/>
  <c r="C905" i="13" s="1"/>
  <c r="C1170" i="13" s="1"/>
  <c r="C660" i="13"/>
  <c r="C925" i="13" s="1"/>
  <c r="C1190" i="13" s="1"/>
  <c r="C642" i="13"/>
  <c r="C907" i="13" s="1"/>
  <c r="C636" i="13"/>
  <c r="C901" i="13" s="1"/>
  <c r="C1166" i="13" s="1"/>
  <c r="C627" i="13"/>
  <c r="C892" i="13" s="1"/>
  <c r="C647" i="13"/>
  <c r="C912" i="13" s="1"/>
  <c r="C1177" i="13" s="1"/>
  <c r="C655" i="13"/>
  <c r="C920" i="13" s="1"/>
  <c r="C1185" i="13" s="1"/>
  <c r="C779" i="13"/>
  <c r="C1044" i="13" s="1"/>
  <c r="C1309" i="13" s="1"/>
  <c r="C747" i="13"/>
  <c r="C1012" i="13" s="1"/>
  <c r="C1277" i="13" s="1"/>
  <c r="C554" i="13"/>
  <c r="C819" i="13" s="1"/>
  <c r="C69" i="9"/>
  <c r="C94" i="9" s="1"/>
  <c r="C119" i="9" s="1"/>
  <c r="E76" i="9"/>
  <c r="E101" i="9" s="1"/>
  <c r="E126" i="9" s="1"/>
  <c r="E35" i="10" s="1"/>
  <c r="E51" i="10" s="1"/>
  <c r="E35" i="12" s="1"/>
  <c r="E64" i="9"/>
  <c r="E89" i="9" s="1"/>
  <c r="E30" i="10" s="1"/>
  <c r="C760" i="13"/>
  <c r="C1025" i="13" s="1"/>
  <c r="C1290" i="13" s="1"/>
  <c r="C757" i="13"/>
  <c r="C1022" i="13" s="1"/>
  <c r="C1287" i="13" s="1"/>
  <c r="C750" i="13"/>
  <c r="C1015" i="13" s="1"/>
  <c r="C1280" i="13" s="1"/>
  <c r="C767" i="13"/>
  <c r="C1032" i="13" s="1"/>
  <c r="C1297" i="13" s="1"/>
  <c r="C796" i="13"/>
  <c r="C1061" i="13" s="1"/>
  <c r="C1326" i="13" s="1"/>
  <c r="C793" i="13"/>
  <c r="C1058" i="13" s="1"/>
  <c r="C1323" i="13" s="1"/>
  <c r="C549" i="13"/>
  <c r="C814" i="13" s="1"/>
  <c r="C1079" i="13" s="1"/>
  <c r="C794" i="13"/>
  <c r="C1059" i="13" s="1"/>
  <c r="C1324" i="13" s="1"/>
  <c r="C784" i="13"/>
  <c r="C1049" i="13" s="1"/>
  <c r="C781" i="13"/>
  <c r="C1046" i="13" s="1"/>
  <c r="C1311" i="13" s="1"/>
  <c r="C774" i="13"/>
  <c r="C1039" i="13" s="1"/>
  <c r="C1304" i="13" s="1"/>
  <c r="C721" i="13"/>
  <c r="C986" i="13" s="1"/>
  <c r="C1251" i="13" s="1"/>
  <c r="C545" i="13"/>
  <c r="C810" i="13" s="1"/>
  <c r="C1075" i="13" s="1"/>
  <c r="C570" i="13"/>
  <c r="C835" i="13" s="1"/>
  <c r="C1100" i="13" s="1"/>
  <c r="E63" i="9"/>
  <c r="E88" i="9" s="1"/>
  <c r="E113" i="9" s="1"/>
  <c r="E29" i="10" s="1"/>
  <c r="E13" i="18" s="1"/>
  <c r="C646" i="13"/>
  <c r="C911" i="13" s="1"/>
  <c r="C1176" i="13" s="1"/>
  <c r="E748" i="13"/>
  <c r="E1013" i="13" s="1"/>
  <c r="E1278" i="13" s="1"/>
  <c r="E750" i="13"/>
  <c r="E1015" i="13" s="1"/>
  <c r="E1280" i="13" s="1"/>
  <c r="E760" i="13"/>
  <c r="E1025" i="13" s="1"/>
  <c r="E1290" i="13" s="1"/>
  <c r="E789" i="13"/>
  <c r="E1054" i="13" s="1"/>
  <c r="I726" i="13"/>
  <c r="I991" i="13" s="1"/>
  <c r="I1256" i="13" s="1"/>
  <c r="I783" i="13"/>
  <c r="I1048" i="13" s="1"/>
  <c r="I1313" i="13" s="1"/>
  <c r="I590" i="13"/>
  <c r="I855" i="13" s="1"/>
  <c r="I1120" i="13" s="1"/>
  <c r="I587" i="13"/>
  <c r="I852" i="13" s="1"/>
  <c r="I1117" i="13" s="1"/>
  <c r="I582" i="13"/>
  <c r="I847" i="13" s="1"/>
  <c r="I1112" i="13" s="1"/>
  <c r="D64" i="9"/>
  <c r="D89" i="9" s="1"/>
  <c r="D114" i="9" s="1"/>
  <c r="E775" i="13"/>
  <c r="E1040" i="13" s="1"/>
  <c r="E1305" i="13" s="1"/>
  <c r="E790" i="13"/>
  <c r="E1055" i="13" s="1"/>
  <c r="E786" i="13"/>
  <c r="E1051" i="13" s="1"/>
  <c r="E1316" i="13" s="1"/>
  <c r="E690" i="13"/>
  <c r="E955" i="13" s="1"/>
  <c r="I568" i="13"/>
  <c r="I833" i="13" s="1"/>
  <c r="I1098" i="13" s="1"/>
  <c r="I565" i="13"/>
  <c r="I830" i="13" s="1"/>
  <c r="I1095" i="13" s="1"/>
  <c r="C598" i="13"/>
  <c r="C863" i="13" s="1"/>
  <c r="C1128" i="13" s="1"/>
  <c r="E701" i="13"/>
  <c r="E966" i="13" s="1"/>
  <c r="E763" i="13"/>
  <c r="E1028" i="13" s="1"/>
  <c r="E1293" i="13" s="1"/>
  <c r="E777" i="13"/>
  <c r="E1042" i="13" s="1"/>
  <c r="E1307" i="13" s="1"/>
  <c r="E640" i="13"/>
  <c r="E905" i="13" s="1"/>
  <c r="E1170" i="13" s="1"/>
  <c r="I546" i="13"/>
  <c r="I811" i="13" s="1"/>
  <c r="I1076" i="13" s="1"/>
  <c r="I553" i="13"/>
  <c r="I818" i="13" s="1"/>
  <c r="I1083" i="13" s="1"/>
  <c r="I743" i="13"/>
  <c r="I1008" i="13" s="1"/>
  <c r="I1273" i="13" s="1"/>
  <c r="I752" i="13"/>
  <c r="I1017" i="13" s="1"/>
  <c r="I1282" i="13" s="1"/>
  <c r="C568" i="13"/>
  <c r="C833" i="13" s="1"/>
  <c r="C1098" i="13" s="1"/>
  <c r="C566" i="13"/>
  <c r="C831" i="13" s="1"/>
  <c r="C1096" i="13" s="1"/>
  <c r="C557" i="13"/>
  <c r="C822" i="13" s="1"/>
  <c r="C1087" i="13" s="1"/>
  <c r="C577" i="13"/>
  <c r="C842" i="13" s="1"/>
  <c r="C1107" i="13" s="1"/>
  <c r="C603" i="13"/>
  <c r="C868" i="13" s="1"/>
  <c r="C1133" i="13" s="1"/>
  <c r="C601" i="13"/>
  <c r="C866" i="13" s="1"/>
  <c r="C1131" i="13" s="1"/>
  <c r="C592" i="13"/>
  <c r="C857" i="13" s="1"/>
  <c r="C1122" i="13" s="1"/>
  <c r="C612" i="13"/>
  <c r="C877" i="13" s="1"/>
  <c r="C1142" i="13" s="1"/>
  <c r="C594" i="13"/>
  <c r="C859" i="13" s="1"/>
  <c r="C1124" i="13" s="1"/>
  <c r="C588" i="13"/>
  <c r="C853" i="13" s="1"/>
  <c r="C1118" i="13" s="1"/>
  <c r="C579" i="13"/>
  <c r="C844" i="13" s="1"/>
  <c r="C1109" i="13" s="1"/>
  <c r="C663" i="13"/>
  <c r="C928" i="13" s="1"/>
  <c r="C714" i="13"/>
  <c r="C979" i="13" s="1"/>
  <c r="C1244" i="13" s="1"/>
  <c r="C542" i="13"/>
  <c r="C623" i="13"/>
  <c r="C888" i="13" s="1"/>
  <c r="C1153" i="13" s="1"/>
  <c r="C637" i="13"/>
  <c r="C902" i="13" s="1"/>
  <c r="C1167" i="13" s="1"/>
  <c r="C608" i="13"/>
  <c r="C873" i="13" s="1"/>
  <c r="C1138" i="13" s="1"/>
  <c r="C595" i="13"/>
  <c r="C860" i="13" s="1"/>
  <c r="C1125" i="13" s="1"/>
  <c r="C622" i="13"/>
  <c r="C887" i="13" s="1"/>
  <c r="C1152" i="13" s="1"/>
  <c r="H64" i="9"/>
  <c r="H89" i="9" s="1"/>
  <c r="H114" i="9" s="1"/>
  <c r="E703" i="13"/>
  <c r="E968" i="13" s="1"/>
  <c r="E1233" i="13" s="1"/>
  <c r="E709" i="13"/>
  <c r="E974" i="13" s="1"/>
  <c r="E1239" i="13" s="1"/>
  <c r="E719" i="13"/>
  <c r="E984" i="13" s="1"/>
  <c r="E1249" i="13" s="1"/>
  <c r="E631" i="13"/>
  <c r="E896" i="13" s="1"/>
  <c r="E1161" i="13" s="1"/>
  <c r="I542" i="13"/>
  <c r="I807" i="13" s="1"/>
  <c r="I584" i="13"/>
  <c r="I849" i="13" s="1"/>
  <c r="I1114" i="13" s="1"/>
  <c r="I581" i="13"/>
  <c r="I846" i="13" s="1"/>
  <c r="I1111" i="13" s="1"/>
  <c r="I576" i="13"/>
  <c r="I841" i="13" s="1"/>
  <c r="I1106" i="13" s="1"/>
  <c r="E731" i="13"/>
  <c r="E996" i="13" s="1"/>
  <c r="E1261" i="13" s="1"/>
  <c r="E744" i="13"/>
  <c r="E1009" i="13" s="1"/>
  <c r="E1274" i="13" s="1"/>
  <c r="E733" i="13"/>
  <c r="E998" i="13" s="1"/>
  <c r="E1263" i="13" s="1"/>
  <c r="E684" i="13"/>
  <c r="E949" i="13" s="1"/>
  <c r="E1214" i="13" s="1"/>
  <c r="I575" i="13"/>
  <c r="I840" i="13" s="1"/>
  <c r="I1105" i="13" s="1"/>
  <c r="I570" i="13"/>
  <c r="I835" i="13" s="1"/>
  <c r="I1100" i="13" s="1"/>
  <c r="C589" i="13"/>
  <c r="C854" i="13" s="1"/>
  <c r="C1119" i="13" s="1"/>
  <c r="C560" i="13"/>
  <c r="C825" i="13" s="1"/>
  <c r="C551" i="13"/>
  <c r="C816" i="13" s="1"/>
  <c r="C1081" i="13" s="1"/>
  <c r="C666" i="13"/>
  <c r="C931" i="13" s="1"/>
  <c r="C1196" i="13" s="1"/>
  <c r="E655" i="13"/>
  <c r="E920" i="13" s="1"/>
  <c r="E1185" i="13" s="1"/>
  <c r="E723" i="13"/>
  <c r="E988" i="13" s="1"/>
  <c r="E1253" i="13" s="1"/>
  <c r="E736" i="13"/>
  <c r="E1001" i="13" s="1"/>
  <c r="E1266" i="13" s="1"/>
  <c r="E663" i="13"/>
  <c r="E928" i="13" s="1"/>
  <c r="I789" i="13"/>
  <c r="I1054" i="13" s="1"/>
  <c r="I701" i="13"/>
  <c r="I966" i="13" s="1"/>
  <c r="I773" i="13"/>
  <c r="I1038" i="13" s="1"/>
  <c r="I1303" i="13" s="1"/>
  <c r="I665" i="13"/>
  <c r="I930" i="13" s="1"/>
  <c r="I1195" i="13" s="1"/>
  <c r="I755" i="13"/>
  <c r="I1020" i="13" s="1"/>
  <c r="I1285" i="13" s="1"/>
  <c r="I615" i="13"/>
  <c r="I880" i="13" s="1"/>
  <c r="I1145" i="13" s="1"/>
  <c r="I598" i="13"/>
  <c r="I863" i="13" s="1"/>
  <c r="I1128" i="13" s="1"/>
  <c r="I667" i="13"/>
  <c r="I932" i="13" s="1"/>
  <c r="I1197" i="13" s="1"/>
  <c r="I664" i="13"/>
  <c r="I929" i="13" s="1"/>
  <c r="I1194" i="13" s="1"/>
  <c r="I797" i="13"/>
  <c r="I1062" i="13" s="1"/>
  <c r="I1327" i="13" s="1"/>
  <c r="I561" i="13"/>
  <c r="I826" i="13" s="1"/>
  <c r="I577" i="13"/>
  <c r="I842" i="13" s="1"/>
  <c r="I1107" i="13" s="1"/>
  <c r="I792" i="13"/>
  <c r="I1057" i="13" s="1"/>
  <c r="I666" i="13"/>
  <c r="I931" i="13" s="1"/>
  <c r="I1196" i="13" s="1"/>
  <c r="E73" i="9"/>
  <c r="E98" i="9" s="1"/>
  <c r="E123" i="9" s="1"/>
  <c r="H65" i="9"/>
  <c r="H90" i="9" s="1"/>
  <c r="H115" i="9" s="1"/>
  <c r="D70" i="9"/>
  <c r="D95" i="9" s="1"/>
  <c r="D120" i="9" s="1"/>
  <c r="I681" i="13"/>
  <c r="I946" i="13" s="1"/>
  <c r="I1211" i="13" s="1"/>
  <c r="G69" i="9"/>
  <c r="G94" i="9" s="1"/>
  <c r="G119" i="9" s="1"/>
  <c r="I691" i="13"/>
  <c r="I956" i="13" s="1"/>
  <c r="I1221" i="13" s="1"/>
  <c r="I671" i="13"/>
  <c r="I936" i="13" s="1"/>
  <c r="I1201" i="13" s="1"/>
  <c r="I683" i="13"/>
  <c r="I948" i="13" s="1"/>
  <c r="I676" i="13"/>
  <c r="I941" i="13" s="1"/>
  <c r="I1206" i="13" s="1"/>
  <c r="I688" i="13"/>
  <c r="I953" i="13" s="1"/>
  <c r="I1218" i="13" s="1"/>
  <c r="I544" i="13"/>
  <c r="I809" i="13" s="1"/>
  <c r="I1074" i="13" s="1"/>
  <c r="I766" i="13"/>
  <c r="I1031" i="13" s="1"/>
  <c r="I1296" i="13" s="1"/>
  <c r="I795" i="13"/>
  <c r="I1060" i="13" s="1"/>
  <c r="I1325" i="13" s="1"/>
  <c r="I788" i="13"/>
  <c r="I1053" i="13" s="1"/>
  <c r="I800" i="13"/>
  <c r="I1065" i="13" s="1"/>
  <c r="I1330" i="13" s="1"/>
  <c r="I780" i="13"/>
  <c r="I1045" i="13" s="1"/>
  <c r="I1310" i="13" s="1"/>
  <c r="I785" i="13"/>
  <c r="I1050" i="13" s="1"/>
  <c r="I1315" i="13" s="1"/>
  <c r="I685" i="13"/>
  <c r="I950" i="13" s="1"/>
  <c r="I1215" i="13" s="1"/>
  <c r="I594" i="13"/>
  <c r="I859" i="13" s="1"/>
  <c r="I1124" i="13" s="1"/>
  <c r="G62" i="9"/>
  <c r="G87" i="9" s="1"/>
  <c r="I728" i="13"/>
  <c r="I993" i="13" s="1"/>
  <c r="I1258" i="13" s="1"/>
  <c r="I721" i="13"/>
  <c r="I986" i="13" s="1"/>
  <c r="I1251" i="13" s="1"/>
  <c r="I611" i="13"/>
  <c r="I876" i="13" s="1"/>
  <c r="I1141" i="13" s="1"/>
  <c r="I564" i="13"/>
  <c r="I829" i="13" s="1"/>
  <c r="I1094" i="13" s="1"/>
  <c r="I682" i="13"/>
  <c r="I947" i="13" s="1"/>
  <c r="I1212" i="13" s="1"/>
  <c r="D78" i="9"/>
  <c r="D103" i="9" s="1"/>
  <c r="D128" i="9" s="1"/>
  <c r="I660" i="13"/>
  <c r="I925" i="13" s="1"/>
  <c r="I1190" i="13" s="1"/>
  <c r="I672" i="13"/>
  <c r="I937" i="13" s="1"/>
  <c r="I1202" i="13" s="1"/>
  <c r="I652" i="13"/>
  <c r="I917" i="13" s="1"/>
  <c r="I1182" i="13" s="1"/>
  <c r="I657" i="13"/>
  <c r="I922" i="13" s="1"/>
  <c r="I1187" i="13" s="1"/>
  <c r="I605" i="13"/>
  <c r="I870" i="13" s="1"/>
  <c r="I1135" i="13" s="1"/>
  <c r="I595" i="13"/>
  <c r="I860" i="13" s="1"/>
  <c r="I1125" i="13" s="1"/>
  <c r="G31" i="9"/>
  <c r="G32" i="9" s="1"/>
  <c r="H761" i="13"/>
  <c r="H1026" i="13" s="1"/>
  <c r="H1291" i="13" s="1"/>
  <c r="H766" i="13"/>
  <c r="H1031" i="13" s="1"/>
  <c r="H1296" i="13" s="1"/>
  <c r="H724" i="13"/>
  <c r="H989" i="13" s="1"/>
  <c r="H1254" i="13" s="1"/>
  <c r="H621" i="13"/>
  <c r="H886" i="13" s="1"/>
  <c r="H1151" i="13" s="1"/>
  <c r="G68" i="9"/>
  <c r="G93" i="9" s="1"/>
  <c r="G118" i="9" s="1"/>
  <c r="H80" i="9"/>
  <c r="H105" i="9" s="1"/>
  <c r="H130" i="9" s="1"/>
  <c r="D74" i="9"/>
  <c r="D99" i="9" s="1"/>
  <c r="D124" i="9" s="1"/>
  <c r="D33" i="10" s="1"/>
  <c r="D77" i="9"/>
  <c r="D102" i="9" s="1"/>
  <c r="D127" i="9" s="1"/>
  <c r="D36" i="10" s="1"/>
  <c r="D52" i="10" s="1"/>
  <c r="D36" i="12" s="1"/>
  <c r="F581" i="13"/>
  <c r="F846" i="13" s="1"/>
  <c r="F1111" i="13" s="1"/>
  <c r="F779" i="13"/>
  <c r="F1044" i="13" s="1"/>
  <c r="F1309" i="13" s="1"/>
  <c r="F783" i="13"/>
  <c r="F1048" i="13" s="1"/>
  <c r="F1313" i="13" s="1"/>
  <c r="G553" i="13"/>
  <c r="G818" i="13" s="1"/>
  <c r="G1083" i="13" s="1"/>
  <c r="G550" i="13"/>
  <c r="G815" i="13" s="1"/>
  <c r="G1080" i="13" s="1"/>
  <c r="H596" i="13"/>
  <c r="H861" i="13" s="1"/>
  <c r="H1126" i="13" s="1"/>
  <c r="G64" i="9"/>
  <c r="G89" i="9" s="1"/>
  <c r="G30" i="10" s="1"/>
  <c r="G14" i="18" s="1"/>
  <c r="H659" i="13"/>
  <c r="H924" i="13" s="1"/>
  <c r="H1189" i="13" s="1"/>
  <c r="G75" i="9"/>
  <c r="G100" i="9" s="1"/>
  <c r="G125" i="9" s="1"/>
  <c r="G34" i="10" s="1"/>
  <c r="G50" i="10" s="1"/>
  <c r="G34" i="12" s="1"/>
  <c r="G70" i="9"/>
  <c r="G95" i="9" s="1"/>
  <c r="G120" i="9" s="1"/>
  <c r="G554" i="13"/>
  <c r="G819" i="13" s="1"/>
  <c r="G567" i="13"/>
  <c r="G832" i="13" s="1"/>
  <c r="G1097" i="13" s="1"/>
  <c r="G578" i="13"/>
  <c r="G843" i="13" s="1"/>
  <c r="G1108" i="13" s="1"/>
  <c r="G669" i="13"/>
  <c r="G934" i="13" s="1"/>
  <c r="G1199" i="13" s="1"/>
  <c r="F699" i="13"/>
  <c r="F964" i="13" s="1"/>
  <c r="G790" i="13"/>
  <c r="G1055" i="13" s="1"/>
  <c r="G800" i="13"/>
  <c r="G1065" i="13" s="1"/>
  <c r="G1330" i="13" s="1"/>
  <c r="G561" i="13"/>
  <c r="G826" i="13" s="1"/>
  <c r="G654" i="13"/>
  <c r="G919" i="13" s="1"/>
  <c r="G1184" i="13" s="1"/>
  <c r="H758" i="13"/>
  <c r="H1023" i="13" s="1"/>
  <c r="H1288" i="13" s="1"/>
  <c r="H793" i="13"/>
  <c r="H1058" i="13" s="1"/>
  <c r="H752" i="13"/>
  <c r="H1017" i="13" s="1"/>
  <c r="H1282" i="13" s="1"/>
  <c r="H615" i="13"/>
  <c r="H880" i="13" s="1"/>
  <c r="H1145" i="13" s="1"/>
  <c r="H712" i="13"/>
  <c r="H977" i="13" s="1"/>
  <c r="H1242" i="13" s="1"/>
  <c r="H760" i="13"/>
  <c r="H1025" i="13" s="1"/>
  <c r="H1290" i="13" s="1"/>
  <c r="H662" i="13"/>
  <c r="H927" i="13" s="1"/>
  <c r="H1192" i="13" s="1"/>
  <c r="I87" i="9"/>
  <c r="I81" i="9"/>
  <c r="G272" i="13"/>
  <c r="F675" i="13"/>
  <c r="F940" i="13" s="1"/>
  <c r="F627" i="13"/>
  <c r="F892" i="13" s="1"/>
  <c r="F601" i="13"/>
  <c r="F866" i="13" s="1"/>
  <c r="F1131" i="13" s="1"/>
  <c r="G557" i="13"/>
  <c r="G822" i="13" s="1"/>
  <c r="G1087" i="13" s="1"/>
  <c r="G568" i="13"/>
  <c r="G833" i="13" s="1"/>
  <c r="G1098" i="13" s="1"/>
  <c r="G581" i="13"/>
  <c r="G846" i="13" s="1"/>
  <c r="G1111" i="13" s="1"/>
  <c r="G749" i="13"/>
  <c r="G1014" i="13" s="1"/>
  <c r="G1279" i="13" s="1"/>
  <c r="F798" i="13"/>
  <c r="F1063" i="13" s="1"/>
  <c r="F1328" i="13" s="1"/>
  <c r="G796" i="13"/>
  <c r="G1061" i="13" s="1"/>
  <c r="G1326" i="13" s="1"/>
  <c r="G547" i="13"/>
  <c r="G812" i="13" s="1"/>
  <c r="G1077" i="13" s="1"/>
  <c r="G558" i="13"/>
  <c r="G823" i="13" s="1"/>
  <c r="G1088" i="13" s="1"/>
  <c r="G571" i="13"/>
  <c r="G836" i="13" s="1"/>
  <c r="G1101" i="13" s="1"/>
  <c r="H749" i="13"/>
  <c r="H1014" i="13" s="1"/>
  <c r="H1279" i="13" s="1"/>
  <c r="F646" i="13"/>
  <c r="F911" i="13" s="1"/>
  <c r="F1176" i="13" s="1"/>
  <c r="G747" i="13"/>
  <c r="G1012" i="13" s="1"/>
  <c r="G1277" i="13" s="1"/>
  <c r="G754" i="13"/>
  <c r="G1019" i="13" s="1"/>
  <c r="G768" i="13"/>
  <c r="G1033" i="13" s="1"/>
  <c r="G1298" i="13" s="1"/>
  <c r="G772" i="13"/>
  <c r="G1037" i="13" s="1"/>
  <c r="G1302" i="13" s="1"/>
  <c r="G641" i="13"/>
  <c r="G906" i="13" s="1"/>
  <c r="G1171" i="13" s="1"/>
  <c r="H711" i="13"/>
  <c r="H976" i="13" s="1"/>
  <c r="H1241" i="13" s="1"/>
  <c r="H720" i="13"/>
  <c r="H985" i="13" s="1"/>
  <c r="H1250" i="13" s="1"/>
  <c r="H672" i="13"/>
  <c r="H937" i="13" s="1"/>
  <c r="H1202" i="13" s="1"/>
  <c r="H740" i="13"/>
  <c r="H1005" i="13" s="1"/>
  <c r="H1270" i="13" s="1"/>
  <c r="H706" i="13"/>
  <c r="H971" i="13" s="1"/>
  <c r="H1236" i="13" s="1"/>
  <c r="H705" i="13"/>
  <c r="H970" i="13" s="1"/>
  <c r="H1235" i="13" s="1"/>
  <c r="H743" i="13"/>
  <c r="H1008" i="13" s="1"/>
  <c r="H1273" i="13" s="1"/>
  <c r="H646" i="13"/>
  <c r="H911" i="13" s="1"/>
  <c r="H1176" i="13" s="1"/>
  <c r="H733" i="13"/>
  <c r="H998" i="13" s="1"/>
  <c r="H1263" i="13" s="1"/>
  <c r="H702" i="13"/>
  <c r="H967" i="13" s="1"/>
  <c r="H1232" i="13" s="1"/>
  <c r="H701" i="13"/>
  <c r="H966" i="13" s="1"/>
  <c r="H685" i="13"/>
  <c r="H950" i="13" s="1"/>
  <c r="H1215" i="13" s="1"/>
  <c r="H667" i="13"/>
  <c r="H932" i="13" s="1"/>
  <c r="H1197" i="13" s="1"/>
  <c r="H666" i="13"/>
  <c r="H931" i="13" s="1"/>
  <c r="H1196" i="13" s="1"/>
  <c r="H638" i="13"/>
  <c r="H903" i="13" s="1"/>
  <c r="H1168" i="13" s="1"/>
  <c r="H564" i="13"/>
  <c r="H829" i="13" s="1"/>
  <c r="H1094" i="13" s="1"/>
  <c r="G116" i="9"/>
  <c r="F769" i="13"/>
  <c r="F1034" i="13" s="1"/>
  <c r="F1299" i="13" s="1"/>
  <c r="F592" i="13"/>
  <c r="F857" i="13" s="1"/>
  <c r="F1122" i="13" s="1"/>
  <c r="F747" i="13"/>
  <c r="F1012" i="13" s="1"/>
  <c r="F1277" i="13" s="1"/>
  <c r="F695" i="13"/>
  <c r="F960" i="13" s="1"/>
  <c r="F1225" i="13" s="1"/>
  <c r="F740" i="13"/>
  <c r="F1005" i="13" s="1"/>
  <c r="F1270" i="13" s="1"/>
  <c r="F553" i="13"/>
  <c r="F818" i="13" s="1"/>
  <c r="F1083" i="13" s="1"/>
  <c r="F775" i="13"/>
  <c r="F1040" i="13" s="1"/>
  <c r="F1305" i="13" s="1"/>
  <c r="F548" i="13"/>
  <c r="F813" i="13" s="1"/>
  <c r="F1078" i="13" s="1"/>
  <c r="F619" i="13"/>
  <c r="F884" i="13" s="1"/>
  <c r="F1149" i="13" s="1"/>
  <c r="F706" i="13"/>
  <c r="F971" i="13" s="1"/>
  <c r="F1236" i="13" s="1"/>
  <c r="F618" i="13"/>
  <c r="F883" i="13" s="1"/>
  <c r="F1148" i="13" s="1"/>
  <c r="F703" i="13"/>
  <c r="F968" i="13" s="1"/>
  <c r="F1233" i="13" s="1"/>
  <c r="F550" i="13"/>
  <c r="F815" i="13" s="1"/>
  <c r="F1080" i="13" s="1"/>
  <c r="F795" i="13"/>
  <c r="F1060" i="13" s="1"/>
  <c r="F621" i="13"/>
  <c r="F886" i="13" s="1"/>
  <c r="F1151" i="13" s="1"/>
  <c r="F739" i="13"/>
  <c r="F1004" i="13" s="1"/>
  <c r="F1269" i="13" s="1"/>
  <c r="F754" i="13"/>
  <c r="F1019" i="13" s="1"/>
  <c r="F698" i="13"/>
  <c r="F963" i="13" s="1"/>
  <c r="F1228" i="13" s="1"/>
  <c r="F607" i="13"/>
  <c r="F872" i="13" s="1"/>
  <c r="F1137" i="13" s="1"/>
  <c r="F796" i="13"/>
  <c r="F1061" i="13" s="1"/>
  <c r="F1326" i="13" s="1"/>
  <c r="F672" i="13"/>
  <c r="F937" i="13" s="1"/>
  <c r="F1202" i="13" s="1"/>
  <c r="F626" i="13"/>
  <c r="F891" i="13" s="1"/>
  <c r="F1156" i="13" s="1"/>
  <c r="F719" i="13"/>
  <c r="F984" i="13" s="1"/>
  <c r="F1249" i="13" s="1"/>
  <c r="F710" i="13"/>
  <c r="F975" i="13" s="1"/>
  <c r="F1240" i="13" s="1"/>
  <c r="F656" i="13"/>
  <c r="F921" i="13" s="1"/>
  <c r="F768" i="13"/>
  <c r="F1033" i="13" s="1"/>
  <c r="F1298" i="13" s="1"/>
  <c r="F667" i="13"/>
  <c r="F932" i="13" s="1"/>
  <c r="F1197" i="13" s="1"/>
  <c r="F577" i="13"/>
  <c r="F842" i="13" s="1"/>
  <c r="F1107" i="13" s="1"/>
  <c r="F645" i="13"/>
  <c r="F910" i="13" s="1"/>
  <c r="F1175" i="13" s="1"/>
  <c r="F622" i="13"/>
  <c r="F887" i="13" s="1"/>
  <c r="F1152" i="13" s="1"/>
  <c r="F565" i="13"/>
  <c r="F830" i="13" s="1"/>
  <c r="F1095" i="13" s="1"/>
  <c r="F713" i="13"/>
  <c r="F978" i="13" s="1"/>
  <c r="F608" i="13"/>
  <c r="F873" i="13" s="1"/>
  <c r="F1138" i="13" s="1"/>
  <c r="F551" i="13"/>
  <c r="F816" i="13" s="1"/>
  <c r="F1081" i="13" s="1"/>
  <c r="F763" i="13"/>
  <c r="F1028" i="13" s="1"/>
  <c r="F1293" i="13" s="1"/>
  <c r="F772" i="13"/>
  <c r="F1037" i="13" s="1"/>
  <c r="F1302" i="13" s="1"/>
  <c r="F683" i="13"/>
  <c r="F948" i="13" s="1"/>
  <c r="F585" i="13"/>
  <c r="F850" i="13" s="1"/>
  <c r="F1115" i="13" s="1"/>
  <c r="F792" i="13"/>
  <c r="F1057" i="13" s="1"/>
  <c r="F580" i="13"/>
  <c r="F845" i="13" s="1"/>
  <c r="F1110" i="13" s="1"/>
  <c r="F673" i="13"/>
  <c r="F938" i="13" s="1"/>
  <c r="F1203" i="13" s="1"/>
  <c r="F579" i="13"/>
  <c r="F844" i="13" s="1"/>
  <c r="F1109" i="13" s="1"/>
  <c r="F668" i="13"/>
  <c r="F933" i="13" s="1"/>
  <c r="F1198" i="13" s="1"/>
  <c r="F767" i="13"/>
  <c r="F1032" i="13" s="1"/>
  <c r="F1297" i="13" s="1"/>
  <c r="F566" i="13"/>
  <c r="F831" i="13" s="1"/>
  <c r="F1096" i="13" s="1"/>
  <c r="F659" i="13"/>
  <c r="F924" i="13" s="1"/>
  <c r="F1189" i="13" s="1"/>
  <c r="F644" i="13"/>
  <c r="F909" i="13" s="1"/>
  <c r="F1174" i="13" s="1"/>
  <c r="F771" i="13"/>
  <c r="F1036" i="13" s="1"/>
  <c r="F1301" i="13" s="1"/>
  <c r="F552" i="13"/>
  <c r="F817" i="13" s="1"/>
  <c r="F634" i="13"/>
  <c r="F899" i="13" s="1"/>
  <c r="F1164" i="13" s="1"/>
  <c r="F623" i="13"/>
  <c r="F888" i="13" s="1"/>
  <c r="F1153" i="13" s="1"/>
  <c r="F746" i="13"/>
  <c r="F1011" i="13" s="1"/>
  <c r="F1276" i="13" s="1"/>
  <c r="F606" i="13"/>
  <c r="F871" i="13" s="1"/>
  <c r="F1136" i="13" s="1"/>
  <c r="F790" i="13"/>
  <c r="F1055" i="13" s="1"/>
  <c r="F594" i="13"/>
  <c r="F859" i="13" s="1"/>
  <c r="F1124" i="13" s="1"/>
  <c r="G729" i="13"/>
  <c r="G994" i="13" s="1"/>
  <c r="G1259" i="13" s="1"/>
  <c r="G726" i="13"/>
  <c r="G991" i="13" s="1"/>
  <c r="G1256" i="13" s="1"/>
  <c r="G731" i="13"/>
  <c r="G996" i="13" s="1"/>
  <c r="G1261" i="13" s="1"/>
  <c r="G730" i="13"/>
  <c r="G995" i="13" s="1"/>
  <c r="G1260" i="13" s="1"/>
  <c r="G739" i="13"/>
  <c r="G1004" i="13" s="1"/>
  <c r="G1269" i="13" s="1"/>
  <c r="G738" i="13"/>
  <c r="G1003" i="13" s="1"/>
  <c r="G1268" i="13" s="1"/>
  <c r="G744" i="13"/>
  <c r="G1009" i="13" s="1"/>
  <c r="G1274" i="13" s="1"/>
  <c r="G743" i="13"/>
  <c r="G1008" i="13" s="1"/>
  <c r="G1273" i="13" s="1"/>
  <c r="G752" i="13"/>
  <c r="G1017" i="13" s="1"/>
  <c r="G1282" i="13" s="1"/>
  <c r="G751" i="13"/>
  <c r="G1016" i="13" s="1"/>
  <c r="G1281" i="13" s="1"/>
  <c r="G757" i="13"/>
  <c r="G1022" i="13" s="1"/>
  <c r="G1287" i="13" s="1"/>
  <c r="G756" i="13"/>
  <c r="G1021" i="13" s="1"/>
  <c r="G1286" i="13" s="1"/>
  <c r="G653" i="13"/>
  <c r="G918" i="13" s="1"/>
  <c r="G1183" i="13" s="1"/>
  <c r="G604" i="13"/>
  <c r="G869" i="13" s="1"/>
  <c r="G1134" i="13" s="1"/>
  <c r="G576" i="13"/>
  <c r="G841" i="13" s="1"/>
  <c r="G1106" i="13" s="1"/>
  <c r="G684" i="13"/>
  <c r="G949" i="13" s="1"/>
  <c r="G1214" i="13" s="1"/>
  <c r="F717" i="13"/>
  <c r="F982" i="13" s="1"/>
  <c r="F1247" i="13" s="1"/>
  <c r="F728" i="13"/>
  <c r="F993" i="13" s="1"/>
  <c r="F1258" i="13" s="1"/>
  <c r="G633" i="13"/>
  <c r="G898" i="13" s="1"/>
  <c r="G1163" i="13" s="1"/>
  <c r="G630" i="13"/>
  <c r="G895" i="13" s="1"/>
  <c r="G635" i="13"/>
  <c r="G900" i="13" s="1"/>
  <c r="G1165" i="13" s="1"/>
  <c r="G634" i="13"/>
  <c r="G899" i="13" s="1"/>
  <c r="G1164" i="13" s="1"/>
  <c r="G643" i="13"/>
  <c r="G908" i="13" s="1"/>
  <c r="G1173" i="13" s="1"/>
  <c r="G642" i="13"/>
  <c r="G907" i="13" s="1"/>
  <c r="G648" i="13"/>
  <c r="G913" i="13" s="1"/>
  <c r="G1178" i="13" s="1"/>
  <c r="G647" i="13"/>
  <c r="G912" i="13" s="1"/>
  <c r="G1177" i="13" s="1"/>
  <c r="G656" i="13"/>
  <c r="G921" i="13" s="1"/>
  <c r="G655" i="13"/>
  <c r="G920" i="13" s="1"/>
  <c r="G1185" i="13" s="1"/>
  <c r="G661" i="13"/>
  <c r="G926" i="13" s="1"/>
  <c r="G1191" i="13" s="1"/>
  <c r="G660" i="13"/>
  <c r="G925" i="13" s="1"/>
  <c r="G1190" i="13" s="1"/>
  <c r="G785" i="13"/>
  <c r="G1050" i="13" s="1"/>
  <c r="G1315" i="13" s="1"/>
  <c r="G701" i="13"/>
  <c r="G966" i="13" s="1"/>
  <c r="G793" i="13"/>
  <c r="G1058" i="13" s="1"/>
  <c r="G560" i="13"/>
  <c r="G825" i="13" s="1"/>
  <c r="G563" i="13"/>
  <c r="G828" i="13" s="1"/>
  <c r="G1093" i="13" s="1"/>
  <c r="G574" i="13"/>
  <c r="G839" i="13" s="1"/>
  <c r="G1104" i="13" s="1"/>
  <c r="G636" i="13"/>
  <c r="G901" i="13" s="1"/>
  <c r="G1166" i="13" s="1"/>
  <c r="F549" i="13"/>
  <c r="F814" i="13" s="1"/>
  <c r="F1079" i="13" s="1"/>
  <c r="G794" i="13"/>
  <c r="G1059" i="13" s="1"/>
  <c r="G1324" i="13" s="1"/>
  <c r="G548" i="13"/>
  <c r="G813" i="13" s="1"/>
  <c r="G1078" i="13" s="1"/>
  <c r="G551" i="13"/>
  <c r="G816" i="13" s="1"/>
  <c r="G1081" i="13" s="1"/>
  <c r="G562" i="13"/>
  <c r="G827" i="13" s="1"/>
  <c r="G1092" i="13" s="1"/>
  <c r="G732" i="13"/>
  <c r="G997" i="13" s="1"/>
  <c r="G1262" i="13" s="1"/>
  <c r="H753" i="13"/>
  <c r="H1018" i="13" s="1"/>
  <c r="H1283" i="13" s="1"/>
  <c r="H745" i="13"/>
  <c r="H1010" i="13" s="1"/>
  <c r="H1275" i="13" s="1"/>
  <c r="H747" i="13"/>
  <c r="H1012" i="13" s="1"/>
  <c r="H1277" i="13" s="1"/>
  <c r="F14" i="16"/>
  <c r="F17" i="16" s="1"/>
  <c r="F17" i="15"/>
  <c r="F18" i="15" s="1"/>
  <c r="F684" i="13"/>
  <c r="F949" i="13" s="1"/>
  <c r="F1214" i="13" s="1"/>
  <c r="G742" i="13"/>
  <c r="G1007" i="13" s="1"/>
  <c r="G1272" i="13" s="1"/>
  <c r="G755" i="13"/>
  <c r="G1020" i="13" s="1"/>
  <c r="G1285" i="13" s="1"/>
  <c r="G759" i="13"/>
  <c r="G1024" i="13" s="1"/>
  <c r="G1289" i="13" s="1"/>
  <c r="G773" i="13"/>
  <c r="G1038" i="13" s="1"/>
  <c r="G1303" i="13" s="1"/>
  <c r="G717" i="13"/>
  <c r="G982" i="13" s="1"/>
  <c r="G1247" i="13" s="1"/>
  <c r="G748" i="13"/>
  <c r="G1013" i="13" s="1"/>
  <c r="G1278" i="13" s="1"/>
  <c r="F114" i="9"/>
  <c r="F30" i="10"/>
  <c r="F773" i="13"/>
  <c r="F1038" i="13" s="1"/>
  <c r="F1303" i="13" s="1"/>
  <c r="G678" i="13"/>
  <c r="G943" i="13" s="1"/>
  <c r="G1208" i="13" s="1"/>
  <c r="G682" i="13"/>
  <c r="G947" i="13" s="1"/>
  <c r="G1212" i="13" s="1"/>
  <c r="G690" i="13"/>
  <c r="G955" i="13" s="1"/>
  <c r="G695" i="13"/>
  <c r="G960" i="13" s="1"/>
  <c r="G1225" i="13" s="1"/>
  <c r="G703" i="13"/>
  <c r="G968" i="13" s="1"/>
  <c r="G1233" i="13" s="1"/>
  <c r="G708" i="13"/>
  <c r="G973" i="13" s="1"/>
  <c r="G1238" i="13" s="1"/>
  <c r="G544" i="13"/>
  <c r="G809" i="13" s="1"/>
  <c r="G1074" i="13" s="1"/>
  <c r="G753" i="13"/>
  <c r="G1018" i="13" s="1"/>
  <c r="G1283" i="13" s="1"/>
  <c r="H643" i="13"/>
  <c r="H908" i="13" s="1"/>
  <c r="H1173" i="13" s="1"/>
  <c r="H658" i="13"/>
  <c r="H923" i="13" s="1"/>
  <c r="H1188" i="13" s="1"/>
  <c r="H654" i="13"/>
  <c r="H919" i="13" s="1"/>
  <c r="H1184" i="13" s="1"/>
  <c r="H644" i="13"/>
  <c r="H909" i="13" s="1"/>
  <c r="H1174" i="13" s="1"/>
  <c r="H581" i="13"/>
  <c r="H846" i="13" s="1"/>
  <c r="H1111" i="13" s="1"/>
  <c r="H780" i="13"/>
  <c r="H1045" i="13" s="1"/>
  <c r="H1310" i="13" s="1"/>
  <c r="H648" i="13"/>
  <c r="H913" i="13" s="1"/>
  <c r="H1178" i="13" s="1"/>
  <c r="H641" i="13"/>
  <c r="H906" i="13" s="1"/>
  <c r="H1171" i="13" s="1"/>
  <c r="H637" i="13"/>
  <c r="H902" i="13" s="1"/>
  <c r="H1167" i="13" s="1"/>
  <c r="H700" i="13"/>
  <c r="H965" i="13" s="1"/>
  <c r="H1230" i="13" s="1"/>
  <c r="H600" i="13"/>
  <c r="H865" i="13" s="1"/>
  <c r="H1130" i="13" s="1"/>
  <c r="H602" i="13"/>
  <c r="H867" i="13" s="1"/>
  <c r="H1132" i="13" s="1"/>
  <c r="H601" i="13"/>
  <c r="H866" i="13" s="1"/>
  <c r="H1131" i="13" s="1"/>
  <c r="H756" i="13"/>
  <c r="H1021" i="13" s="1"/>
  <c r="H1286" i="13" s="1"/>
  <c r="G33" i="10"/>
  <c r="C272" i="13"/>
  <c r="C45" i="10"/>
  <c r="C29" i="12" s="1"/>
  <c r="C13" i="18"/>
  <c r="F745" i="13"/>
  <c r="F1010" i="13" s="1"/>
  <c r="F1275" i="13" s="1"/>
  <c r="F648" i="13"/>
  <c r="F913" i="13" s="1"/>
  <c r="F1178" i="13" s="1"/>
  <c r="F624" i="13"/>
  <c r="F889" i="13" s="1"/>
  <c r="F1154" i="13" s="1"/>
  <c r="F567" i="13"/>
  <c r="F832" i="13" s="1"/>
  <c r="F1097" i="13" s="1"/>
  <c r="F716" i="13"/>
  <c r="F981" i="13" s="1"/>
  <c r="F1246" i="13" s="1"/>
  <c r="F546" i="13"/>
  <c r="F811" i="13" s="1"/>
  <c r="F1076" i="13" s="1"/>
  <c r="F617" i="13"/>
  <c r="F882" i="13" s="1"/>
  <c r="F1147" i="13" s="1"/>
  <c r="F639" i="13"/>
  <c r="F904" i="13" s="1"/>
  <c r="F1169" i="13" s="1"/>
  <c r="F612" i="13"/>
  <c r="F877" i="13" s="1"/>
  <c r="F1142" i="13" s="1"/>
  <c r="F789" i="13"/>
  <c r="F1054" i="13" s="1"/>
  <c r="F725" i="13"/>
  <c r="F990" i="13" s="1"/>
  <c r="F1255" i="13" s="1"/>
  <c r="F637" i="13"/>
  <c r="F902" i="13" s="1"/>
  <c r="F1167" i="13" s="1"/>
  <c r="F749" i="13"/>
  <c r="F1014" i="13" s="1"/>
  <c r="F1279" i="13" s="1"/>
  <c r="F582" i="13"/>
  <c r="F847" i="13" s="1"/>
  <c r="F1112" i="13" s="1"/>
  <c r="F691" i="13"/>
  <c r="F956" i="13" s="1"/>
  <c r="F1221" i="13" s="1"/>
  <c r="F676" i="13"/>
  <c r="F941" i="13" s="1"/>
  <c r="F1206" i="13" s="1"/>
  <c r="F721" i="13"/>
  <c r="F986" i="13" s="1"/>
  <c r="F1251" i="13" s="1"/>
  <c r="F568" i="13"/>
  <c r="F833" i="13" s="1"/>
  <c r="F1098" i="13" s="1"/>
  <c r="F666" i="13"/>
  <c r="F931" i="13" s="1"/>
  <c r="F1196" i="13" s="1"/>
  <c r="F647" i="13"/>
  <c r="F912" i="13" s="1"/>
  <c r="F1177" i="13" s="1"/>
  <c r="F778" i="13"/>
  <c r="F1043" i="13" s="1"/>
  <c r="F1308" i="13" s="1"/>
  <c r="F536" i="17"/>
  <c r="F742" i="13"/>
  <c r="F1007" i="13" s="1"/>
  <c r="F1272" i="13" s="1"/>
  <c r="F653" i="13"/>
  <c r="F918" i="13" s="1"/>
  <c r="F1183" i="13" s="1"/>
  <c r="F765" i="13"/>
  <c r="F1030" i="13" s="1"/>
  <c r="F1295" i="13" s="1"/>
  <c r="F658" i="13"/>
  <c r="F923" i="13" s="1"/>
  <c r="F1188" i="13" s="1"/>
  <c r="F571" i="13"/>
  <c r="F836" i="13" s="1"/>
  <c r="F1101" i="13" s="1"/>
  <c r="F705" i="13"/>
  <c r="F970" i="13" s="1"/>
  <c r="F1235" i="13" s="1"/>
  <c r="F570" i="13"/>
  <c r="F835" i="13" s="1"/>
  <c r="F1100" i="13" s="1"/>
  <c r="F654" i="13"/>
  <c r="F919" i="13" s="1"/>
  <c r="F1184" i="13" s="1"/>
  <c r="F709" i="13"/>
  <c r="F974" i="13" s="1"/>
  <c r="F1239" i="13" s="1"/>
  <c r="F678" i="13"/>
  <c r="F943" i="13" s="1"/>
  <c r="F1208" i="13" s="1"/>
  <c r="F597" i="13"/>
  <c r="F862" i="13" s="1"/>
  <c r="F1127" i="13" s="1"/>
  <c r="F777" i="13"/>
  <c r="F1042" i="13" s="1"/>
  <c r="F1307" i="13" s="1"/>
  <c r="F680" i="13"/>
  <c r="F945" i="13" s="1"/>
  <c r="F1210" i="13" s="1"/>
  <c r="F649" i="13"/>
  <c r="F914" i="13" s="1"/>
  <c r="F1179" i="13" s="1"/>
  <c r="F583" i="13"/>
  <c r="F848" i="13" s="1"/>
  <c r="F1113" i="13" s="1"/>
  <c r="F748" i="13"/>
  <c r="F1013" i="13" s="1"/>
  <c r="F1278" i="13" s="1"/>
  <c r="F556" i="13"/>
  <c r="F821" i="13" s="1"/>
  <c r="F1086" i="13" s="1"/>
  <c r="F578" i="13"/>
  <c r="F843" i="13" s="1"/>
  <c r="F1108" i="13" s="1"/>
  <c r="F670" i="13"/>
  <c r="F935" i="13" s="1"/>
  <c r="F1200" i="13" s="1"/>
  <c r="F547" i="13"/>
  <c r="F812" i="13" s="1"/>
  <c r="F1077" i="13" s="1"/>
  <c r="F655" i="13"/>
  <c r="F920" i="13" s="1"/>
  <c r="F1185" i="13" s="1"/>
  <c r="F758" i="13"/>
  <c r="F1023" i="13" s="1"/>
  <c r="F1288" i="13" s="1"/>
  <c r="F784" i="13"/>
  <c r="F1049" i="13" s="1"/>
  <c r="F711" i="13"/>
  <c r="F976" i="13" s="1"/>
  <c r="F1241" i="13" s="1"/>
  <c r="F727" i="13"/>
  <c r="F992" i="13" s="1"/>
  <c r="F1257" i="13" s="1"/>
  <c r="F598" i="13"/>
  <c r="F863" i="13" s="1"/>
  <c r="F1128" i="13" s="1"/>
  <c r="F786" i="13"/>
  <c r="F1051" i="13" s="1"/>
  <c r="F1316" i="13" s="1"/>
  <c r="F708" i="13"/>
  <c r="F973" i="13" s="1"/>
  <c r="F1238" i="13" s="1"/>
  <c r="F753" i="13"/>
  <c r="F1018" i="13" s="1"/>
  <c r="F1283" i="13" s="1"/>
  <c r="F584" i="13"/>
  <c r="F849" i="13" s="1"/>
  <c r="F1114" i="13" s="1"/>
  <c r="F707" i="13"/>
  <c r="F972" i="13" s="1"/>
  <c r="F1237" i="13" s="1"/>
  <c r="F679" i="13"/>
  <c r="F944" i="13" s="1"/>
  <c r="F1209" i="13" s="1"/>
  <c r="F724" i="13"/>
  <c r="F989" i="13" s="1"/>
  <c r="F1254" i="13" s="1"/>
  <c r="H741" i="13"/>
  <c r="H1006" i="13" s="1"/>
  <c r="H1271" i="13" s="1"/>
  <c r="H750" i="13"/>
  <c r="H1015" i="13" s="1"/>
  <c r="H1280" i="13" s="1"/>
  <c r="H704" i="13"/>
  <c r="H969" i="13" s="1"/>
  <c r="H1234" i="13" s="1"/>
  <c r="H776" i="13"/>
  <c r="H1041" i="13" s="1"/>
  <c r="H1306" i="13" s="1"/>
  <c r="H736" i="13"/>
  <c r="H1001" i="13" s="1"/>
  <c r="H1266" i="13" s="1"/>
  <c r="H739" i="13"/>
  <c r="H1004" i="13" s="1"/>
  <c r="H1269" i="13" s="1"/>
  <c r="H563" i="13"/>
  <c r="H828" i="13" s="1"/>
  <c r="H1093" i="13" s="1"/>
  <c r="H708" i="13"/>
  <c r="H973" i="13" s="1"/>
  <c r="H1238" i="13" s="1"/>
  <c r="H773" i="13"/>
  <c r="H1038" i="13" s="1"/>
  <c r="H1303" i="13" s="1"/>
  <c r="H732" i="13"/>
  <c r="H997" i="13" s="1"/>
  <c r="H1262" i="13" s="1"/>
  <c r="H735" i="13"/>
  <c r="H1000" i="13" s="1"/>
  <c r="H1265" i="13" s="1"/>
  <c r="H567" i="13"/>
  <c r="H832" i="13" s="1"/>
  <c r="H1097" i="13" s="1"/>
  <c r="H730" i="13"/>
  <c r="H995" i="13" s="1"/>
  <c r="H1260" i="13" s="1"/>
  <c r="H699" i="13"/>
  <c r="H964" i="13" s="1"/>
  <c r="H698" i="13"/>
  <c r="H963" i="13" s="1"/>
  <c r="H1228" i="13" s="1"/>
  <c r="H726" i="13"/>
  <c r="H991" i="13" s="1"/>
  <c r="H1256" i="13" s="1"/>
  <c r="H628" i="13"/>
  <c r="H893" i="13" s="1"/>
  <c r="H1158" i="13" s="1"/>
  <c r="H660" i="13"/>
  <c r="H925" i="13" s="1"/>
  <c r="H1190" i="13" s="1"/>
  <c r="G564" i="13"/>
  <c r="G829" i="13" s="1"/>
  <c r="G1094" i="13" s="1"/>
  <c r="G577" i="13"/>
  <c r="G842" i="13" s="1"/>
  <c r="G1107" i="13" s="1"/>
  <c r="G718" i="13"/>
  <c r="G983" i="13" s="1"/>
  <c r="G1248" i="13" s="1"/>
  <c r="G795" i="13"/>
  <c r="G1060" i="13" s="1"/>
  <c r="G552" i="13"/>
  <c r="G817" i="13" s="1"/>
  <c r="G565" i="13"/>
  <c r="G830" i="13" s="1"/>
  <c r="G1095" i="13" s="1"/>
  <c r="G685" i="13"/>
  <c r="G950" i="13" s="1"/>
  <c r="G1215" i="13" s="1"/>
  <c r="H800" i="13"/>
  <c r="H1065" i="13" s="1"/>
  <c r="H1330" i="13" s="1"/>
  <c r="H606" i="13"/>
  <c r="H871" i="13" s="1"/>
  <c r="H1136" i="13" s="1"/>
  <c r="H713" i="13"/>
  <c r="H978" i="13" s="1"/>
  <c r="F750" i="13"/>
  <c r="F1015" i="13" s="1"/>
  <c r="F1280" i="13" s="1"/>
  <c r="G745" i="13"/>
  <c r="G1010" i="13" s="1"/>
  <c r="G1275" i="13" s="1"/>
  <c r="G746" i="13"/>
  <c r="G1011" i="13" s="1"/>
  <c r="G1276" i="13" s="1"/>
  <c r="G760" i="13"/>
  <c r="G1025" i="13" s="1"/>
  <c r="G1290" i="13" s="1"/>
  <c r="G767" i="13"/>
  <c r="G1032" i="13" s="1"/>
  <c r="G1297" i="13" s="1"/>
  <c r="G798" i="13"/>
  <c r="G1063" i="13" s="1"/>
  <c r="G1328" i="13" s="1"/>
  <c r="G670" i="13"/>
  <c r="G935" i="13" s="1"/>
  <c r="G1200" i="13" s="1"/>
  <c r="F677" i="13"/>
  <c r="F942" i="13" s="1"/>
  <c r="F1207" i="13" s="1"/>
  <c r="F611" i="13"/>
  <c r="F876" i="13" s="1"/>
  <c r="F1141" i="13" s="1"/>
  <c r="G681" i="13"/>
  <c r="G946" i="13" s="1"/>
  <c r="G1211" i="13" s="1"/>
  <c r="G683" i="13"/>
  <c r="G948" i="13" s="1"/>
  <c r="G691" i="13"/>
  <c r="G956" i="13" s="1"/>
  <c r="G1221" i="13" s="1"/>
  <c r="G696" i="13"/>
  <c r="G961" i="13" s="1"/>
  <c r="G704" i="13"/>
  <c r="G969" i="13" s="1"/>
  <c r="G1234" i="13" s="1"/>
  <c r="G709" i="13"/>
  <c r="G974" i="13" s="1"/>
  <c r="G1239" i="13" s="1"/>
  <c r="G716" i="13"/>
  <c r="G981" i="13" s="1"/>
  <c r="G1246" i="13" s="1"/>
  <c r="G638" i="13"/>
  <c r="G903" i="13" s="1"/>
  <c r="G1168" i="13" s="1"/>
  <c r="H783" i="13"/>
  <c r="H1048" i="13" s="1"/>
  <c r="H1313" i="13" s="1"/>
  <c r="H640" i="13"/>
  <c r="H905" i="13" s="1"/>
  <c r="H1170" i="13" s="1"/>
  <c r="F32" i="9"/>
  <c r="F609" i="13"/>
  <c r="F874" i="13" s="1"/>
  <c r="F1139" i="13" s="1"/>
  <c r="F766" i="13"/>
  <c r="F1031" i="13" s="1"/>
  <c r="F1296" i="13" s="1"/>
  <c r="G617" i="13"/>
  <c r="G882" i="13" s="1"/>
  <c r="G1147" i="13" s="1"/>
  <c r="G614" i="13"/>
  <c r="G879" i="13" s="1"/>
  <c r="G1144" i="13" s="1"/>
  <c r="G621" i="13"/>
  <c r="G886" i="13" s="1"/>
  <c r="G1151" i="13" s="1"/>
  <c r="G618" i="13"/>
  <c r="G883" i="13" s="1"/>
  <c r="G1148" i="13" s="1"/>
  <c r="G628" i="13"/>
  <c r="G893" i="13" s="1"/>
  <c r="G1158" i="13" s="1"/>
  <c r="G627" i="13"/>
  <c r="G892" i="13" s="1"/>
  <c r="G632" i="13"/>
  <c r="G897" i="13" s="1"/>
  <c r="G1162" i="13" s="1"/>
  <c r="G631" i="13"/>
  <c r="G896" i="13" s="1"/>
  <c r="G1161" i="13" s="1"/>
  <c r="G640" i="13"/>
  <c r="G905" i="13" s="1"/>
  <c r="G1170" i="13" s="1"/>
  <c r="G639" i="13"/>
  <c r="G904" i="13" s="1"/>
  <c r="G1169" i="13" s="1"/>
  <c r="G645" i="13"/>
  <c r="G910" i="13" s="1"/>
  <c r="G1175" i="13" s="1"/>
  <c r="G644" i="13"/>
  <c r="G909" i="13" s="1"/>
  <c r="G1174" i="13" s="1"/>
  <c r="G721" i="13"/>
  <c r="G986" i="13" s="1"/>
  <c r="G1251" i="13" s="1"/>
  <c r="G637" i="13"/>
  <c r="G902" i="13" s="1"/>
  <c r="G1167" i="13" s="1"/>
  <c r="G603" i="13"/>
  <c r="G868" i="13" s="1"/>
  <c r="G1133" i="13" s="1"/>
  <c r="G750" i="13"/>
  <c r="G1015" i="13" s="1"/>
  <c r="G1280" i="13" s="1"/>
  <c r="H582" i="13"/>
  <c r="H847" i="13" s="1"/>
  <c r="H1112" i="13" s="1"/>
  <c r="H652" i="13"/>
  <c r="H917" i="13" s="1"/>
  <c r="H1182" i="13" s="1"/>
  <c r="H576" i="13"/>
  <c r="H841" i="13" s="1"/>
  <c r="H1106" i="13" s="1"/>
  <c r="H578" i="13"/>
  <c r="H843" i="13" s="1"/>
  <c r="H1108" i="13" s="1"/>
  <c r="H577" i="13"/>
  <c r="H842" i="13" s="1"/>
  <c r="H1107" i="13" s="1"/>
  <c r="H695" i="13"/>
  <c r="H960" i="13" s="1"/>
  <c r="H1225" i="13" s="1"/>
  <c r="H649" i="13"/>
  <c r="H914" i="13" s="1"/>
  <c r="H1179" i="13" s="1"/>
  <c r="H573" i="13"/>
  <c r="H838" i="13" s="1"/>
  <c r="H1103" i="13" s="1"/>
  <c r="H575" i="13"/>
  <c r="H840" i="13" s="1"/>
  <c r="H1105" i="13" s="1"/>
  <c r="H572" i="13"/>
  <c r="H837" i="13" s="1"/>
  <c r="H1102" i="13" s="1"/>
  <c r="H590" i="13"/>
  <c r="H855" i="13" s="1"/>
  <c r="H1120" i="13" s="1"/>
  <c r="H792" i="13"/>
  <c r="H1057" i="13" s="1"/>
  <c r="H798" i="13"/>
  <c r="H1063" i="13" s="1"/>
  <c r="H1328" i="13" s="1"/>
  <c r="H599" i="13"/>
  <c r="H864" i="13" s="1"/>
  <c r="I272" i="13"/>
  <c r="H14" i="16"/>
  <c r="H17" i="16" s="1"/>
  <c r="H17" i="15"/>
  <c r="H18" i="15" s="1"/>
  <c r="C14" i="16"/>
  <c r="C17" i="16" s="1"/>
  <c r="C17" i="15"/>
  <c r="C18" i="15" s="1"/>
  <c r="F723" i="13"/>
  <c r="F988" i="13" s="1"/>
  <c r="F1253" i="13" s="1"/>
  <c r="F714" i="13"/>
  <c r="F979" i="13" s="1"/>
  <c r="F1244" i="13" s="1"/>
  <c r="F681" i="13"/>
  <c r="F946" i="13" s="1"/>
  <c r="F1211" i="13" s="1"/>
  <c r="F599" i="13"/>
  <c r="F864" i="13" s="1"/>
  <c r="F780" i="13"/>
  <c r="F1045" i="13" s="1"/>
  <c r="F1310" i="13" s="1"/>
  <c r="F671" i="13"/>
  <c r="F936" i="13" s="1"/>
  <c r="F1201" i="13" s="1"/>
  <c r="F610" i="13"/>
  <c r="F875" i="13" s="1"/>
  <c r="F1140" i="13" s="1"/>
  <c r="F776" i="13"/>
  <c r="F1041" i="13" s="1"/>
  <c r="F1306" i="13" s="1"/>
  <c r="F657" i="13"/>
  <c r="F922" i="13" s="1"/>
  <c r="F1187" i="13" s="1"/>
  <c r="F770" i="13"/>
  <c r="F1035" i="13" s="1"/>
  <c r="F1300" i="13" s="1"/>
  <c r="F736" i="13"/>
  <c r="F1001" i="13" s="1"/>
  <c r="F1266" i="13" s="1"/>
  <c r="F635" i="13"/>
  <c r="F900" i="13" s="1"/>
  <c r="F1165" i="13" s="1"/>
  <c r="F561" i="13"/>
  <c r="F826" i="13" s="1"/>
  <c r="F791" i="13"/>
  <c r="F1056" i="13" s="1"/>
  <c r="F614" i="13"/>
  <c r="F879" i="13" s="1"/>
  <c r="F1144" i="13" s="1"/>
  <c r="F557" i="13"/>
  <c r="F822" i="13" s="1"/>
  <c r="F1087" i="13" s="1"/>
  <c r="F697" i="13"/>
  <c r="F962" i="13" s="1"/>
  <c r="F1227" i="13" s="1"/>
  <c r="F785" i="13"/>
  <c r="F1050" i="13" s="1"/>
  <c r="F1315" i="13" s="1"/>
  <c r="F600" i="13"/>
  <c r="F865" i="13" s="1"/>
  <c r="F1130" i="13" s="1"/>
  <c r="D32" i="9"/>
  <c r="E45" i="10"/>
  <c r="E29" i="12" s="1"/>
  <c r="G585" i="13"/>
  <c r="G850" i="13" s="1"/>
  <c r="G1115" i="13" s="1"/>
  <c r="G582" i="13"/>
  <c r="G847" i="13" s="1"/>
  <c r="G1112" i="13" s="1"/>
  <c r="G589" i="13"/>
  <c r="G854" i="13" s="1"/>
  <c r="G1119" i="13" s="1"/>
  <c r="G586" i="13"/>
  <c r="G851" i="13" s="1"/>
  <c r="G1116" i="13" s="1"/>
  <c r="G596" i="13"/>
  <c r="G861" i="13" s="1"/>
  <c r="G1126" i="13" s="1"/>
  <c r="G595" i="13"/>
  <c r="G860" i="13" s="1"/>
  <c r="G1125" i="13" s="1"/>
  <c r="G600" i="13"/>
  <c r="G865" i="13" s="1"/>
  <c r="G1130" i="13" s="1"/>
  <c r="G599" i="13"/>
  <c r="G864" i="13" s="1"/>
  <c r="G609" i="13"/>
  <c r="G874" i="13" s="1"/>
  <c r="G1139" i="13" s="1"/>
  <c r="G606" i="13"/>
  <c r="G871" i="13" s="1"/>
  <c r="G1136" i="13" s="1"/>
  <c r="G613" i="13"/>
  <c r="G878" i="13" s="1"/>
  <c r="G1143" i="13" s="1"/>
  <c r="G610" i="13"/>
  <c r="G875" i="13" s="1"/>
  <c r="G1140" i="13" s="1"/>
  <c r="G592" i="13"/>
  <c r="G857" i="13" s="1"/>
  <c r="G1122" i="13" s="1"/>
  <c r="G764" i="13"/>
  <c r="G1029" i="13" s="1"/>
  <c r="G1294" i="13" s="1"/>
  <c r="G734" i="13"/>
  <c r="G999" i="13" s="1"/>
  <c r="G1264" i="13" s="1"/>
  <c r="G623" i="13"/>
  <c r="G888" i="13" s="1"/>
  <c r="G1153" i="13" s="1"/>
  <c r="H671" i="13"/>
  <c r="H936" i="13" s="1"/>
  <c r="H1201" i="13" s="1"/>
  <c r="F543" i="13"/>
  <c r="F808" i="13" s="1"/>
  <c r="F1073" i="13" s="1"/>
  <c r="F712" i="13"/>
  <c r="F977" i="13" s="1"/>
  <c r="F1242" i="13" s="1"/>
  <c r="F756" i="13"/>
  <c r="F1021" i="13" s="1"/>
  <c r="F1286" i="13" s="1"/>
  <c r="F651" i="13"/>
  <c r="F916" i="13" s="1"/>
  <c r="F1181" i="13" s="1"/>
  <c r="F569" i="13"/>
  <c r="F834" i="13" s="1"/>
  <c r="F1099" i="13" s="1"/>
  <c r="F642" i="13"/>
  <c r="F907" i="13" s="1"/>
  <c r="F564" i="13"/>
  <c r="F829" i="13" s="1"/>
  <c r="F1094" i="13" s="1"/>
  <c r="F641" i="13"/>
  <c r="F906" i="13" s="1"/>
  <c r="F1171" i="13" s="1"/>
  <c r="F715" i="13"/>
  <c r="F980" i="13" s="1"/>
  <c r="F1245" i="13" s="1"/>
  <c r="F636" i="13"/>
  <c r="F901" i="13" s="1"/>
  <c r="F1166" i="13" s="1"/>
  <c r="F735" i="13"/>
  <c r="F1000" i="13" s="1"/>
  <c r="F1265" i="13" s="1"/>
  <c r="F558" i="13"/>
  <c r="F823" i="13" s="1"/>
  <c r="F1088" i="13" s="1"/>
  <c r="F643" i="13"/>
  <c r="F908" i="13" s="1"/>
  <c r="F1173" i="13" s="1"/>
  <c r="F629" i="13"/>
  <c r="F894" i="13" s="1"/>
  <c r="F1159" i="13" s="1"/>
  <c r="F755" i="13"/>
  <c r="F1020" i="13" s="1"/>
  <c r="F1285" i="13" s="1"/>
  <c r="F544" i="13"/>
  <c r="F809" i="13" s="1"/>
  <c r="F1074" i="13" s="1"/>
  <c r="F744" i="13"/>
  <c r="F1009" i="13" s="1"/>
  <c r="F1274" i="13" s="1"/>
  <c r="F615" i="13"/>
  <c r="F880" i="13" s="1"/>
  <c r="F1145" i="13" s="1"/>
  <c r="F730" i="13"/>
  <c r="F995" i="13" s="1"/>
  <c r="F1260" i="13" s="1"/>
  <c r="F563" i="13"/>
  <c r="F828" i="13" s="1"/>
  <c r="F1093" i="13" s="1"/>
  <c r="F652" i="13"/>
  <c r="F917" i="13" s="1"/>
  <c r="F1182" i="13" s="1"/>
  <c r="F751" i="13"/>
  <c r="F1016" i="13" s="1"/>
  <c r="F1281" i="13" s="1"/>
  <c r="F720" i="13"/>
  <c r="F985" i="13" s="1"/>
  <c r="F1250" i="13" s="1"/>
  <c r="F688" i="13"/>
  <c r="F953" i="13" s="1"/>
  <c r="F1218" i="13" s="1"/>
  <c r="F800" i="13"/>
  <c r="F1065" i="13" s="1"/>
  <c r="F1330" i="13" s="1"/>
  <c r="F701" i="13"/>
  <c r="F966" i="13" s="1"/>
  <c r="F593" i="13"/>
  <c r="F858" i="13" s="1"/>
  <c r="F1123" i="13" s="1"/>
  <c r="F661" i="13"/>
  <c r="F926" i="13" s="1"/>
  <c r="F1191" i="13" s="1"/>
  <c r="F630" i="13"/>
  <c r="F895" i="13" s="1"/>
  <c r="F573" i="13"/>
  <c r="F838" i="13" s="1"/>
  <c r="F1103" i="13" s="1"/>
  <c r="F729" i="13"/>
  <c r="F994" i="13" s="1"/>
  <c r="F1259" i="13" s="1"/>
  <c r="F632" i="13"/>
  <c r="F897" i="13" s="1"/>
  <c r="F1162" i="13" s="1"/>
  <c r="F616" i="13"/>
  <c r="F881" i="13" s="1"/>
  <c r="F1146" i="13" s="1"/>
  <c r="F559" i="13"/>
  <c r="F824" i="13" s="1"/>
  <c r="F1089" i="13" s="1"/>
  <c r="F700" i="13"/>
  <c r="F965" i="13" s="1"/>
  <c r="F1230" i="13" s="1"/>
  <c r="F788" i="13"/>
  <c r="F1053" i="13" s="1"/>
  <c r="E32" i="9"/>
  <c r="F759" i="13"/>
  <c r="F1024" i="13" s="1"/>
  <c r="F1289" i="13" s="1"/>
  <c r="F687" i="13"/>
  <c r="F952" i="13" s="1"/>
  <c r="F604" i="13"/>
  <c r="F869" i="13" s="1"/>
  <c r="F1134" i="13" s="1"/>
  <c r="G665" i="13"/>
  <c r="G930" i="13" s="1"/>
  <c r="G1195" i="13" s="1"/>
  <c r="G662" i="13"/>
  <c r="G927" i="13" s="1"/>
  <c r="G1192" i="13" s="1"/>
  <c r="G667" i="13"/>
  <c r="G932" i="13" s="1"/>
  <c r="G1197" i="13" s="1"/>
  <c r="G666" i="13"/>
  <c r="G931" i="13" s="1"/>
  <c r="G1196" i="13" s="1"/>
  <c r="G675" i="13"/>
  <c r="G940" i="13" s="1"/>
  <c r="G674" i="13"/>
  <c r="G939" i="13" s="1"/>
  <c r="G1204" i="13" s="1"/>
  <c r="G680" i="13"/>
  <c r="G945" i="13" s="1"/>
  <c r="G1210" i="13" s="1"/>
  <c r="G679" i="13"/>
  <c r="G944" i="13" s="1"/>
  <c r="G1209" i="13" s="1"/>
  <c r="G688" i="13"/>
  <c r="G953" i="13" s="1"/>
  <c r="G1218" i="13" s="1"/>
  <c r="G687" i="13"/>
  <c r="G952" i="13" s="1"/>
  <c r="G693" i="13"/>
  <c r="G958" i="13" s="1"/>
  <c r="G1223" i="13" s="1"/>
  <c r="G692" i="13"/>
  <c r="G957" i="13" s="1"/>
  <c r="G1222" i="13" s="1"/>
  <c r="G652" i="13"/>
  <c r="G917" i="13" s="1"/>
  <c r="G1182" i="13" s="1"/>
  <c r="G607" i="13"/>
  <c r="G872" i="13" s="1"/>
  <c r="G1137" i="13" s="1"/>
  <c r="G575" i="13"/>
  <c r="G840" i="13" s="1"/>
  <c r="G1105" i="13" s="1"/>
  <c r="G689" i="13"/>
  <c r="G954" i="13" s="1"/>
  <c r="G1219" i="13" s="1"/>
  <c r="H693" i="13"/>
  <c r="H958" i="13" s="1"/>
  <c r="H1223" i="13" s="1"/>
  <c r="H707" i="13"/>
  <c r="H972" i="13" s="1"/>
  <c r="H1237" i="13" s="1"/>
  <c r="H655" i="13"/>
  <c r="H920" i="13" s="1"/>
  <c r="H1185" i="13" s="1"/>
  <c r="H717" i="13"/>
  <c r="H982" i="13" s="1"/>
  <c r="H1247" i="13" s="1"/>
  <c r="H688" i="13"/>
  <c r="H953" i="13" s="1"/>
  <c r="H1218" i="13" s="1"/>
  <c r="H691" i="13"/>
  <c r="H956" i="13" s="1"/>
  <c r="H1221" i="13" s="1"/>
  <c r="H703" i="13"/>
  <c r="H968" i="13" s="1"/>
  <c r="H1233" i="13" s="1"/>
  <c r="H612" i="13"/>
  <c r="H877" i="13" s="1"/>
  <c r="H1142" i="13" s="1"/>
  <c r="H714" i="13"/>
  <c r="H979" i="13" s="1"/>
  <c r="H1244" i="13" s="1"/>
  <c r="H684" i="13"/>
  <c r="H949" i="13" s="1"/>
  <c r="H1214" i="13" s="1"/>
  <c r="H687" i="13"/>
  <c r="H952" i="13" s="1"/>
  <c r="H797" i="13"/>
  <c r="H1062" i="13" s="1"/>
  <c r="H664" i="13"/>
  <c r="H929" i="13" s="1"/>
  <c r="H1194" i="13" s="1"/>
  <c r="H651" i="13"/>
  <c r="H916" i="13" s="1"/>
  <c r="H1181" i="13" s="1"/>
  <c r="H650" i="13"/>
  <c r="H915" i="13" s="1"/>
  <c r="H1180" i="13" s="1"/>
  <c r="H597" i="13"/>
  <c r="H862" i="13" s="1"/>
  <c r="H1127" i="13" s="1"/>
  <c r="G14" i="16"/>
  <c r="G17" i="16" s="1"/>
  <c r="G17" i="15"/>
  <c r="G18" i="15" s="1"/>
  <c r="E87" i="9"/>
  <c r="F574" i="13"/>
  <c r="F839" i="13" s="1"/>
  <c r="F1104" i="13" s="1"/>
  <c r="F704" i="13"/>
  <c r="F969" i="13" s="1"/>
  <c r="F1234" i="13" s="1"/>
  <c r="F718" i="13"/>
  <c r="F983" i="13" s="1"/>
  <c r="F1248" i="13" s="1"/>
  <c r="G777" i="13"/>
  <c r="G1042" i="13" s="1"/>
  <c r="G1307" i="13" s="1"/>
  <c r="G774" i="13"/>
  <c r="G1039" i="13" s="1"/>
  <c r="G1304" i="13" s="1"/>
  <c r="G779" i="13"/>
  <c r="G1044" i="13" s="1"/>
  <c r="G1309" i="13" s="1"/>
  <c r="G778" i="13"/>
  <c r="G1043" i="13" s="1"/>
  <c r="G1308" i="13" s="1"/>
  <c r="G787" i="13"/>
  <c r="G1052" i="13" s="1"/>
  <c r="G786" i="13"/>
  <c r="G1051" i="13" s="1"/>
  <c r="G1316" i="13" s="1"/>
  <c r="G792" i="13"/>
  <c r="G1057" i="13" s="1"/>
  <c r="G791" i="13"/>
  <c r="G1056" i="13" s="1"/>
  <c r="G545" i="13"/>
  <c r="G810" i="13" s="1"/>
  <c r="G1075" i="13" s="1"/>
  <c r="G797" i="13"/>
  <c r="G1062" i="13" s="1"/>
  <c r="G542" i="13"/>
  <c r="G549" i="13"/>
  <c r="G814" i="13" s="1"/>
  <c r="G1079" i="13" s="1"/>
  <c r="G546" i="13"/>
  <c r="G811" i="13" s="1"/>
  <c r="G1076" i="13" s="1"/>
  <c r="G591" i="13"/>
  <c r="G856" i="13" s="1"/>
  <c r="G769" i="13"/>
  <c r="G1034" i="13" s="1"/>
  <c r="G1299" i="13" s="1"/>
  <c r="G620" i="13"/>
  <c r="G885" i="13" s="1"/>
  <c r="G1150" i="13" s="1"/>
  <c r="G799" i="13"/>
  <c r="G1064" i="13" s="1"/>
  <c r="G1329" i="13" s="1"/>
  <c r="H679" i="13"/>
  <c r="H944" i="13" s="1"/>
  <c r="H1209" i="13" s="1"/>
  <c r="H689" i="13"/>
  <c r="H954" i="13" s="1"/>
  <c r="H1219" i="13" s="1"/>
  <c r="H639" i="13"/>
  <c r="H904" i="13" s="1"/>
  <c r="H1169" i="13" s="1"/>
  <c r="H696" i="13"/>
  <c r="H961" i="13" s="1"/>
  <c r="H674" i="13"/>
  <c r="H939" i="13" s="1"/>
  <c r="H1204" i="13" s="1"/>
  <c r="H673" i="13"/>
  <c r="H938" i="13" s="1"/>
  <c r="H1203" i="13" s="1"/>
  <c r="H661" i="13"/>
  <c r="H926" i="13" s="1"/>
  <c r="H1191" i="13" s="1"/>
  <c r="H580" i="13"/>
  <c r="H845" i="13" s="1"/>
  <c r="H1110" i="13" s="1"/>
  <c r="H692" i="13"/>
  <c r="H957" i="13" s="1"/>
  <c r="H1222" i="13" s="1"/>
  <c r="H670" i="13"/>
  <c r="H935" i="13" s="1"/>
  <c r="H1200" i="13" s="1"/>
  <c r="H669" i="13"/>
  <c r="H934" i="13" s="1"/>
  <c r="H1199" i="13" s="1"/>
  <c r="H767" i="13"/>
  <c r="H1032" i="13" s="1"/>
  <c r="H1297" i="13" s="1"/>
  <c r="H645" i="13"/>
  <c r="H910" i="13" s="1"/>
  <c r="H1175" i="13" s="1"/>
  <c r="H635" i="13"/>
  <c r="H900" i="13" s="1"/>
  <c r="H1165" i="13" s="1"/>
  <c r="H634" i="13"/>
  <c r="H899" i="13" s="1"/>
  <c r="H1164" i="13" s="1"/>
  <c r="H565" i="13"/>
  <c r="H830" i="13" s="1"/>
  <c r="H1095" i="13" s="1"/>
  <c r="G63" i="9"/>
  <c r="G88" i="9" s="1"/>
  <c r="G113" i="9" s="1"/>
  <c r="G29" i="10" s="1"/>
  <c r="C27" i="18"/>
  <c r="C52" i="10"/>
  <c r="C36" i="12" s="1"/>
  <c r="F613" i="13"/>
  <c r="F878" i="13" s="1"/>
  <c r="F1143" i="13" s="1"/>
  <c r="F602" i="13"/>
  <c r="F867" i="13" s="1"/>
  <c r="F1132" i="13" s="1"/>
  <c r="F743" i="13"/>
  <c r="F1008" i="13" s="1"/>
  <c r="F1273" i="13" s="1"/>
  <c r="G569" i="13"/>
  <c r="G834" i="13" s="1"/>
  <c r="G1099" i="13" s="1"/>
  <c r="G566" i="13"/>
  <c r="G831" i="13" s="1"/>
  <c r="G1096" i="13" s="1"/>
  <c r="G573" i="13"/>
  <c r="G838" i="13" s="1"/>
  <c r="G1103" i="13" s="1"/>
  <c r="G570" i="13"/>
  <c r="G835" i="13" s="1"/>
  <c r="G1100" i="13" s="1"/>
  <c r="G580" i="13"/>
  <c r="G845" i="13" s="1"/>
  <c r="G1110" i="13" s="1"/>
  <c r="G579" i="13"/>
  <c r="G844" i="13" s="1"/>
  <c r="G1109" i="13" s="1"/>
  <c r="G584" i="13"/>
  <c r="G849" i="13" s="1"/>
  <c r="G1114" i="13" s="1"/>
  <c r="G583" i="13"/>
  <c r="G848" i="13" s="1"/>
  <c r="G1113" i="13" s="1"/>
  <c r="G593" i="13"/>
  <c r="G858" i="13" s="1"/>
  <c r="G1123" i="13" s="1"/>
  <c r="G590" i="13"/>
  <c r="G855" i="13" s="1"/>
  <c r="G1120" i="13" s="1"/>
  <c r="G597" i="13"/>
  <c r="G862" i="13" s="1"/>
  <c r="G1127" i="13" s="1"/>
  <c r="G594" i="13"/>
  <c r="G859" i="13" s="1"/>
  <c r="G1124" i="13" s="1"/>
  <c r="G782" i="13"/>
  <c r="G1047" i="13" s="1"/>
  <c r="G1312" i="13" s="1"/>
  <c r="G700" i="13"/>
  <c r="G965" i="13" s="1"/>
  <c r="G1230" i="13" s="1"/>
  <c r="G543" i="13"/>
  <c r="G808" i="13" s="1"/>
  <c r="G1073" i="13" s="1"/>
  <c r="G559" i="13"/>
  <c r="G824" i="13" s="1"/>
  <c r="G1089" i="13" s="1"/>
  <c r="H675" i="13"/>
  <c r="H940" i="13" s="1"/>
  <c r="H656" i="13"/>
  <c r="H921" i="13" s="1"/>
  <c r="H657" i="13"/>
  <c r="H922" i="13" s="1"/>
  <c r="H1187" i="13" s="1"/>
  <c r="H618" i="13"/>
  <c r="H883" i="13" s="1"/>
  <c r="H1148" i="13" s="1"/>
  <c r="I50" i="10"/>
  <c r="I34" i="12" s="1"/>
  <c r="I25" i="18"/>
  <c r="G76" i="9"/>
  <c r="G101" i="9" s="1"/>
  <c r="G126" i="9" s="1"/>
  <c r="G35" i="10" s="1"/>
  <c r="E116" i="9"/>
  <c r="H592" i="13"/>
  <c r="H857" i="13" s="1"/>
  <c r="H1122" i="13" s="1"/>
  <c r="H683" i="13"/>
  <c r="H948" i="13" s="1"/>
  <c r="H611" i="13"/>
  <c r="H876" i="13" s="1"/>
  <c r="H1141" i="13" s="1"/>
  <c r="H647" i="13"/>
  <c r="H912" i="13" s="1"/>
  <c r="H1177" i="13" s="1"/>
  <c r="G67" i="9"/>
  <c r="G92" i="9" s="1"/>
  <c r="G31" i="10" s="1"/>
  <c r="H579" i="13"/>
  <c r="H844" i="13" s="1"/>
  <c r="H1109" i="13" s="1"/>
  <c r="H583" i="13"/>
  <c r="H848" i="13" s="1"/>
  <c r="H1113" i="13" s="1"/>
  <c r="H633" i="13"/>
  <c r="H898" i="13" s="1"/>
  <c r="H1163" i="13" s="1"/>
  <c r="H587" i="13"/>
  <c r="H852" i="13" s="1"/>
  <c r="H1117" i="13" s="1"/>
  <c r="D67" i="9"/>
  <c r="D92" i="9" s="1"/>
  <c r="D56" i="18"/>
  <c r="H727" i="13"/>
  <c r="H992" i="13" s="1"/>
  <c r="H1257" i="13" s="1"/>
  <c r="H719" i="13"/>
  <c r="H984" i="13" s="1"/>
  <c r="H1249" i="13" s="1"/>
  <c r="H754" i="13"/>
  <c r="H1019" i="13" s="1"/>
  <c r="H710" i="13"/>
  <c r="H975" i="13" s="1"/>
  <c r="H1240" i="13" s="1"/>
  <c r="H70" i="9"/>
  <c r="H95" i="9" s="1"/>
  <c r="H120" i="9" s="1"/>
  <c r="H72" i="9"/>
  <c r="H97" i="9" s="1"/>
  <c r="H122" i="9" s="1"/>
  <c r="H68" i="9"/>
  <c r="H93" i="9" s="1"/>
  <c r="H66" i="9"/>
  <c r="H91" i="9" s="1"/>
  <c r="E14" i="16"/>
  <c r="E17" i="16" s="1"/>
  <c r="E17" i="15"/>
  <c r="E18" i="15" s="1"/>
  <c r="I31" i="10"/>
  <c r="I116" i="9"/>
  <c r="D710" i="13"/>
  <c r="D975" i="13" s="1"/>
  <c r="D1240" i="13" s="1"/>
  <c r="D767" i="13"/>
  <c r="D1032" i="13" s="1"/>
  <c r="D1297" i="13" s="1"/>
  <c r="D588" i="13"/>
  <c r="D853" i="13" s="1"/>
  <c r="D1118" i="13" s="1"/>
  <c r="D574" i="13"/>
  <c r="D839" i="13" s="1"/>
  <c r="D1104" i="13" s="1"/>
  <c r="D568" i="13"/>
  <c r="D833" i="13" s="1"/>
  <c r="D1098" i="13" s="1"/>
  <c r="D743" i="13"/>
  <c r="D1008" i="13" s="1"/>
  <c r="D1273" i="13" s="1"/>
  <c r="D652" i="13"/>
  <c r="D917" i="13" s="1"/>
  <c r="D1182" i="13" s="1"/>
  <c r="D645" i="13"/>
  <c r="D910" i="13" s="1"/>
  <c r="D1175" i="13" s="1"/>
  <c r="D635" i="13"/>
  <c r="D900" i="13" s="1"/>
  <c r="D1165" i="13" s="1"/>
  <c r="D716" i="13"/>
  <c r="D981" i="13" s="1"/>
  <c r="D1246" i="13" s="1"/>
  <c r="D709" i="13"/>
  <c r="D974" i="13" s="1"/>
  <c r="D1239" i="13" s="1"/>
  <c r="D699" i="13"/>
  <c r="D964" i="13" s="1"/>
  <c r="D536" i="17"/>
  <c r="D751" i="13"/>
  <c r="D1016" i="13" s="1"/>
  <c r="D1281" i="13" s="1"/>
  <c r="D786" i="13"/>
  <c r="D1051" i="13" s="1"/>
  <c r="D1316" i="13" s="1"/>
  <c r="D776" i="13"/>
  <c r="D1041" i="13" s="1"/>
  <c r="D1306" i="13" s="1"/>
  <c r="D753" i="13"/>
  <c r="D1018" i="13" s="1"/>
  <c r="D1283" i="13" s="1"/>
  <c r="D782" i="13"/>
  <c r="D1047" i="13" s="1"/>
  <c r="D1312" i="13" s="1"/>
  <c r="D605" i="13"/>
  <c r="D870" i="13" s="1"/>
  <c r="D1135" i="13" s="1"/>
  <c r="D559" i="13"/>
  <c r="D824" i="13" s="1"/>
  <c r="D1089" i="13" s="1"/>
  <c r="D569" i="13"/>
  <c r="D834" i="13" s="1"/>
  <c r="D1099" i="13" s="1"/>
  <c r="D676" i="13"/>
  <c r="D941" i="13" s="1"/>
  <c r="D1206" i="13" s="1"/>
  <c r="D674" i="13"/>
  <c r="D939" i="13" s="1"/>
  <c r="D1204" i="13" s="1"/>
  <c r="D668" i="13"/>
  <c r="D933" i="13" s="1"/>
  <c r="D1198" i="13" s="1"/>
  <c r="D666" i="13"/>
  <c r="D931" i="13" s="1"/>
  <c r="D1196" i="13" s="1"/>
  <c r="D664" i="13"/>
  <c r="D929" i="13" s="1"/>
  <c r="D1194" i="13" s="1"/>
  <c r="D661" i="13"/>
  <c r="D926" i="13" s="1"/>
  <c r="D1191" i="13" s="1"/>
  <c r="D656" i="13"/>
  <c r="D921" i="13" s="1"/>
  <c r="D653" i="13"/>
  <c r="D918" i="13" s="1"/>
  <c r="D1183" i="13" s="1"/>
  <c r="D651" i="13"/>
  <c r="D916" i="13" s="1"/>
  <c r="D1181" i="13" s="1"/>
  <c r="D649" i="13"/>
  <c r="D914" i="13" s="1"/>
  <c r="D1179" i="13" s="1"/>
  <c r="D643" i="13"/>
  <c r="D908" i="13" s="1"/>
  <c r="D1173" i="13" s="1"/>
  <c r="D641" i="13"/>
  <c r="D906" i="13" s="1"/>
  <c r="D1171" i="13" s="1"/>
  <c r="D718" i="13"/>
  <c r="D983" i="13" s="1"/>
  <c r="D1248" i="13" s="1"/>
  <c r="D585" i="13"/>
  <c r="D850" i="13" s="1"/>
  <c r="D1115" i="13" s="1"/>
  <c r="D663" i="13"/>
  <c r="D928" i="13" s="1"/>
  <c r="D614" i="13"/>
  <c r="D879" i="13" s="1"/>
  <c r="D1144" i="13" s="1"/>
  <c r="D639" i="13"/>
  <c r="D904" i="13" s="1"/>
  <c r="D1169" i="13" s="1"/>
  <c r="D562" i="13"/>
  <c r="D827" i="13" s="1"/>
  <c r="D1092" i="13" s="1"/>
  <c r="D560" i="13"/>
  <c r="D825" i="13" s="1"/>
  <c r="D555" i="13"/>
  <c r="D820" i="13" s="1"/>
  <c r="D1085" i="13" s="1"/>
  <c r="D556" i="13"/>
  <c r="D821" i="13" s="1"/>
  <c r="D1086" i="13" s="1"/>
  <c r="D551" i="13"/>
  <c r="D816" i="13" s="1"/>
  <c r="D1081" i="13" s="1"/>
  <c r="D549" i="13"/>
  <c r="D814" i="13" s="1"/>
  <c r="D1079" i="13" s="1"/>
  <c r="D542" i="13"/>
  <c r="D545" i="13"/>
  <c r="D810" i="13" s="1"/>
  <c r="D1075" i="13" s="1"/>
  <c r="D798" i="13"/>
  <c r="D1063" i="13" s="1"/>
  <c r="D1328" i="13" s="1"/>
  <c r="D795" i="13"/>
  <c r="D1060" i="13" s="1"/>
  <c r="D793" i="13"/>
  <c r="D1058" i="13" s="1"/>
  <c r="D787" i="13"/>
  <c r="D1052" i="13" s="1"/>
  <c r="D785" i="13"/>
  <c r="D1050" i="13" s="1"/>
  <c r="D1315" i="13" s="1"/>
  <c r="D774" i="13"/>
  <c r="D1039" i="13" s="1"/>
  <c r="D1304" i="13" s="1"/>
  <c r="D735" i="13"/>
  <c r="D1000" i="13" s="1"/>
  <c r="D1265" i="13" s="1"/>
  <c r="D686" i="13"/>
  <c r="D951" i="13" s="1"/>
  <c r="D1216" i="13" s="1"/>
  <c r="D695" i="13"/>
  <c r="D960" i="13" s="1"/>
  <c r="D1225" i="13" s="1"/>
  <c r="D708" i="13"/>
  <c r="D973" i="13" s="1"/>
  <c r="D1238" i="13" s="1"/>
  <c r="D706" i="13"/>
  <c r="D971" i="13" s="1"/>
  <c r="D1236" i="13" s="1"/>
  <c r="D700" i="13"/>
  <c r="D965" i="13" s="1"/>
  <c r="D1230" i="13" s="1"/>
  <c r="D698" i="13"/>
  <c r="D963" i="13" s="1"/>
  <c r="D1228" i="13" s="1"/>
  <c r="D696" i="13"/>
  <c r="D961" i="13" s="1"/>
  <c r="D693" i="13"/>
  <c r="D958" i="13" s="1"/>
  <c r="D1223" i="13" s="1"/>
  <c r="D688" i="13"/>
  <c r="D953" i="13" s="1"/>
  <c r="D1218" i="13" s="1"/>
  <c r="D685" i="13"/>
  <c r="D950" i="13" s="1"/>
  <c r="D1215" i="13" s="1"/>
  <c r="D683" i="13"/>
  <c r="D948" i="13" s="1"/>
  <c r="D681" i="13"/>
  <c r="D946" i="13" s="1"/>
  <c r="D1211" i="13" s="1"/>
  <c r="D675" i="13"/>
  <c r="D940" i="13" s="1"/>
  <c r="D673" i="13"/>
  <c r="D938" i="13" s="1"/>
  <c r="D1203" i="13" s="1"/>
  <c r="F78" i="9"/>
  <c r="F103" i="9" s="1"/>
  <c r="F128" i="9" s="1"/>
  <c r="F71" i="9"/>
  <c r="F96" i="9" s="1"/>
  <c r="F121" i="9" s="1"/>
  <c r="F72" i="9"/>
  <c r="F97" i="9" s="1"/>
  <c r="F122" i="9" s="1"/>
  <c r="F68" i="9"/>
  <c r="F93" i="9" s="1"/>
  <c r="H777" i="13"/>
  <c r="H1042" i="13" s="1"/>
  <c r="H1307" i="13" s="1"/>
  <c r="H782" i="13"/>
  <c r="H1047" i="13" s="1"/>
  <c r="H1312" i="13" s="1"/>
  <c r="H738" i="13"/>
  <c r="H1003" i="13" s="1"/>
  <c r="H1268" i="13" s="1"/>
  <c r="H558" i="13"/>
  <c r="H823" i="13" s="1"/>
  <c r="H1088" i="13" s="1"/>
  <c r="H769" i="13"/>
  <c r="H1034" i="13" s="1"/>
  <c r="H1299" i="13" s="1"/>
  <c r="H774" i="13"/>
  <c r="H1039" i="13" s="1"/>
  <c r="H1304" i="13" s="1"/>
  <c r="H697" i="13"/>
  <c r="H962" i="13" s="1"/>
  <c r="H1227" i="13" s="1"/>
  <c r="H795" i="13"/>
  <c r="H1060" i="13" s="1"/>
  <c r="H555" i="13"/>
  <c r="H820" i="13" s="1"/>
  <c r="H1085" i="13" s="1"/>
  <c r="H763" i="13"/>
  <c r="H1028" i="13" s="1"/>
  <c r="H1293" i="13" s="1"/>
  <c r="H768" i="13"/>
  <c r="H1033" i="13" s="1"/>
  <c r="H1298" i="13" s="1"/>
  <c r="H709" i="13"/>
  <c r="H974" i="13" s="1"/>
  <c r="H1239" i="13" s="1"/>
  <c r="H770" i="13"/>
  <c r="H1035" i="13" s="1"/>
  <c r="H1300" i="13" s="1"/>
  <c r="H729" i="13"/>
  <c r="H994" i="13" s="1"/>
  <c r="H1259" i="13" s="1"/>
  <c r="H728" i="13"/>
  <c r="H993" i="13" s="1"/>
  <c r="H1258" i="13" s="1"/>
  <c r="H542" i="13"/>
  <c r="H694" i="13"/>
  <c r="H959" i="13" s="1"/>
  <c r="H1224" i="13" s="1"/>
  <c r="I14" i="16"/>
  <c r="I17" i="16" s="1"/>
  <c r="I17" i="15"/>
  <c r="I18" i="15" s="1"/>
  <c r="I52" i="10"/>
  <c r="I36" i="12" s="1"/>
  <c r="I27" i="18"/>
  <c r="C26" i="18"/>
  <c r="C51" i="10"/>
  <c r="C35" i="12" s="1"/>
  <c r="F787" i="13"/>
  <c r="F1052" i="13" s="1"/>
  <c r="F560" i="13"/>
  <c r="F825" i="13" s="1"/>
  <c r="F650" i="13"/>
  <c r="F915" i="13" s="1"/>
  <c r="F1180" i="13" s="1"/>
  <c r="F631" i="13"/>
  <c r="F896" i="13" s="1"/>
  <c r="F1161" i="13" s="1"/>
  <c r="F762" i="13"/>
  <c r="F1027" i="13" s="1"/>
  <c r="F1292" i="13" s="1"/>
  <c r="F689" i="13"/>
  <c r="F954" i="13" s="1"/>
  <c r="F1219" i="13" s="1"/>
  <c r="F757" i="13"/>
  <c r="F1022" i="13" s="1"/>
  <c r="F1287" i="13" s="1"/>
  <c r="F733" i="13"/>
  <c r="F998" i="13" s="1"/>
  <c r="F1263" i="13" s="1"/>
  <c r="F555" i="13"/>
  <c r="F820" i="13" s="1"/>
  <c r="F1085" i="13" s="1"/>
  <c r="F782" i="13"/>
  <c r="F1047" i="13" s="1"/>
  <c r="F1312" i="13" s="1"/>
  <c r="F554" i="13"/>
  <c r="F819" i="13" s="1"/>
  <c r="F625" i="13"/>
  <c r="F890" i="13" s="1"/>
  <c r="F693" i="13"/>
  <c r="F958" i="13" s="1"/>
  <c r="F1223" i="13" s="1"/>
  <c r="F662" i="13"/>
  <c r="F927" i="13" s="1"/>
  <c r="F1192" i="13" s="1"/>
  <c r="F589" i="13"/>
  <c r="F854" i="13" s="1"/>
  <c r="F1119" i="13" s="1"/>
  <c r="F761" i="13"/>
  <c r="F1026" i="13" s="1"/>
  <c r="F1291" i="13" s="1"/>
  <c r="F664" i="13"/>
  <c r="F929" i="13" s="1"/>
  <c r="F1194" i="13" s="1"/>
  <c r="F633" i="13"/>
  <c r="F898" i="13" s="1"/>
  <c r="F1163" i="13" s="1"/>
  <c r="F575" i="13"/>
  <c r="F840" i="13" s="1"/>
  <c r="F1105" i="13" s="1"/>
  <c r="F732" i="13"/>
  <c r="F997" i="13" s="1"/>
  <c r="F1262" i="13" s="1"/>
  <c r="F674" i="13"/>
  <c r="F939" i="13" s="1"/>
  <c r="F1204" i="13" s="1"/>
  <c r="F562" i="13"/>
  <c r="F827" i="13" s="1"/>
  <c r="F1092" i="13" s="1"/>
  <c r="F638" i="13"/>
  <c r="F903" i="13" s="1"/>
  <c r="F1168" i="13" s="1"/>
  <c r="F640" i="13"/>
  <c r="F905" i="13" s="1"/>
  <c r="F1170" i="13" s="1"/>
  <c r="F628" i="13"/>
  <c r="F893" i="13" s="1"/>
  <c r="F1158" i="13" s="1"/>
  <c r="F726" i="13"/>
  <c r="F991" i="13" s="1"/>
  <c r="F1256" i="13" s="1"/>
  <c r="F774" i="13"/>
  <c r="F1039" i="13" s="1"/>
  <c r="F1304" i="13" s="1"/>
  <c r="F669" i="13"/>
  <c r="F934" i="13" s="1"/>
  <c r="F1199" i="13" s="1"/>
  <c r="F781" i="13"/>
  <c r="F1046" i="13" s="1"/>
  <c r="F1311" i="13" s="1"/>
  <c r="F590" i="13"/>
  <c r="F855" i="13" s="1"/>
  <c r="F1120" i="13" s="1"/>
  <c r="F722" i="13"/>
  <c r="F987" i="13" s="1"/>
  <c r="F1252" i="13" s="1"/>
  <c r="F692" i="13"/>
  <c r="F957" i="13" s="1"/>
  <c r="F1222" i="13" s="1"/>
  <c r="F737" i="13"/>
  <c r="F1002" i="13" s="1"/>
  <c r="F1267" i="13" s="1"/>
  <c r="F576" i="13"/>
  <c r="F841" i="13" s="1"/>
  <c r="F1106" i="13" s="1"/>
  <c r="F682" i="13"/>
  <c r="F947" i="13" s="1"/>
  <c r="F1212" i="13" s="1"/>
  <c r="F663" i="13"/>
  <c r="F928" i="13" s="1"/>
  <c r="F794" i="13"/>
  <c r="F1059" i="13" s="1"/>
  <c r="F1324" i="13" s="1"/>
  <c r="F752" i="13"/>
  <c r="F1017" i="13" s="1"/>
  <c r="F1282" i="13" s="1"/>
  <c r="F685" i="13"/>
  <c r="F950" i="13" s="1"/>
  <c r="F1215" i="13" s="1"/>
  <c r="F797" i="13"/>
  <c r="F1062" i="13" s="1"/>
  <c r="F690" i="13"/>
  <c r="F955" i="13" s="1"/>
  <c r="F587" i="13"/>
  <c r="F852" i="13" s="1"/>
  <c r="F1117" i="13" s="1"/>
  <c r="F572" i="13"/>
  <c r="F837" i="13" s="1"/>
  <c r="F1102" i="13" s="1"/>
  <c r="F586" i="13"/>
  <c r="F851" i="13" s="1"/>
  <c r="F1116" i="13" s="1"/>
  <c r="F686" i="13"/>
  <c r="F951" i="13" s="1"/>
  <c r="F1216" i="13" s="1"/>
  <c r="F741" i="13"/>
  <c r="F1006" i="13" s="1"/>
  <c r="F1271" i="13" s="1"/>
  <c r="F694" i="13"/>
  <c r="F959" i="13" s="1"/>
  <c r="F1224" i="13" s="1"/>
  <c r="F605" i="13"/>
  <c r="F870" i="13" s="1"/>
  <c r="F1135" i="13" s="1"/>
  <c r="F793" i="13"/>
  <c r="F1058" i="13" s="1"/>
  <c r="F696" i="13"/>
  <c r="F961" i="13" s="1"/>
  <c r="F665" i="13"/>
  <c r="F930" i="13" s="1"/>
  <c r="F1195" i="13" s="1"/>
  <c r="F591" i="13"/>
  <c r="F856" i="13" s="1"/>
  <c r="F764" i="13"/>
  <c r="F1029" i="13" s="1"/>
  <c r="F1294" i="13" s="1"/>
  <c r="F545" i="13"/>
  <c r="F810" i="13" s="1"/>
  <c r="F1075" i="13" s="1"/>
  <c r="F595" i="13"/>
  <c r="F860" i="13" s="1"/>
  <c r="F1125" i="13" s="1"/>
  <c r="G601" i="13"/>
  <c r="G866" i="13" s="1"/>
  <c r="G1131" i="13" s="1"/>
  <c r="G598" i="13"/>
  <c r="G863" i="13" s="1"/>
  <c r="G1128" i="13" s="1"/>
  <c r="G605" i="13"/>
  <c r="G870" i="13" s="1"/>
  <c r="G1135" i="13" s="1"/>
  <c r="G602" i="13"/>
  <c r="G867" i="13" s="1"/>
  <c r="G1132" i="13" s="1"/>
  <c r="G612" i="13"/>
  <c r="G877" i="13" s="1"/>
  <c r="G1142" i="13" s="1"/>
  <c r="G611" i="13"/>
  <c r="G876" i="13" s="1"/>
  <c r="G1141" i="13" s="1"/>
  <c r="G616" i="13"/>
  <c r="G881" i="13" s="1"/>
  <c r="G1146" i="13" s="1"/>
  <c r="G615" i="13"/>
  <c r="G880" i="13" s="1"/>
  <c r="G1145" i="13" s="1"/>
  <c r="G625" i="13"/>
  <c r="G890" i="13" s="1"/>
  <c r="G622" i="13"/>
  <c r="G887" i="13" s="1"/>
  <c r="G1152" i="13" s="1"/>
  <c r="G629" i="13"/>
  <c r="G894" i="13" s="1"/>
  <c r="G1159" i="13" s="1"/>
  <c r="G626" i="13"/>
  <c r="G891" i="13" s="1"/>
  <c r="G1156" i="13" s="1"/>
  <c r="G657" i="13"/>
  <c r="G922" i="13" s="1"/>
  <c r="G1187" i="13" s="1"/>
  <c r="G572" i="13"/>
  <c r="G837" i="13" s="1"/>
  <c r="G1102" i="13" s="1"/>
  <c r="G673" i="13"/>
  <c r="G938" i="13" s="1"/>
  <c r="G1203" i="13" s="1"/>
  <c r="G686" i="13"/>
  <c r="G951" i="13" s="1"/>
  <c r="G1216" i="13" s="1"/>
  <c r="C32" i="9"/>
  <c r="H630" i="13"/>
  <c r="H895" i="13" s="1"/>
  <c r="H642" i="13"/>
  <c r="H907" i="13" s="1"/>
  <c r="H751" i="13"/>
  <c r="H1016" i="13" s="1"/>
  <c r="H1281" i="13" s="1"/>
  <c r="H632" i="13"/>
  <c r="H897" i="13" s="1"/>
  <c r="H1162" i="13" s="1"/>
  <c r="H626" i="13"/>
  <c r="H891" i="13" s="1"/>
  <c r="H1156" i="13" s="1"/>
  <c r="H625" i="13"/>
  <c r="H890" i="13" s="1"/>
  <c r="H549" i="13"/>
  <c r="H814" i="13" s="1"/>
  <c r="H1079" i="13" s="1"/>
  <c r="H744" i="13"/>
  <c r="H1009" i="13" s="1"/>
  <c r="H1274" i="13" s="1"/>
  <c r="H629" i="13"/>
  <c r="H894" i="13" s="1"/>
  <c r="H1159" i="13" s="1"/>
  <c r="H623" i="13"/>
  <c r="H888" i="13" s="1"/>
  <c r="H1153" i="13" s="1"/>
  <c r="H620" i="13"/>
  <c r="H885" i="13" s="1"/>
  <c r="H1150" i="13" s="1"/>
  <c r="H668" i="13"/>
  <c r="H933" i="13" s="1"/>
  <c r="H1198" i="13" s="1"/>
  <c r="H584" i="13"/>
  <c r="H849" i="13" s="1"/>
  <c r="H1114" i="13" s="1"/>
  <c r="H586" i="13"/>
  <c r="H851" i="13" s="1"/>
  <c r="H1116" i="13" s="1"/>
  <c r="H585" i="13"/>
  <c r="H850" i="13" s="1"/>
  <c r="H1115" i="13" s="1"/>
  <c r="H723" i="13"/>
  <c r="H988" i="13" s="1"/>
  <c r="H1253" i="13" s="1"/>
  <c r="I45" i="10"/>
  <c r="I29" i="12" s="1"/>
  <c r="I13" i="18"/>
  <c r="I26" i="18"/>
  <c r="I51" i="10"/>
  <c r="I35" i="12" s="1"/>
  <c r="F799" i="13"/>
  <c r="F1064" i="13" s="1"/>
  <c r="F1329" i="13" s="1"/>
  <c r="F596" i="13"/>
  <c r="F861" i="13" s="1"/>
  <c r="F1126" i="13" s="1"/>
  <c r="G713" i="13"/>
  <c r="G978" i="13" s="1"/>
  <c r="G710" i="13"/>
  <c r="G975" i="13" s="1"/>
  <c r="G1240" i="13" s="1"/>
  <c r="G715" i="13"/>
  <c r="G980" i="13" s="1"/>
  <c r="G1245" i="13" s="1"/>
  <c r="G714" i="13"/>
  <c r="G979" i="13" s="1"/>
  <c r="G1244" i="13" s="1"/>
  <c r="G723" i="13"/>
  <c r="G988" i="13" s="1"/>
  <c r="G1253" i="13" s="1"/>
  <c r="G722" i="13"/>
  <c r="G987" i="13" s="1"/>
  <c r="G1252" i="13" s="1"/>
  <c r="G728" i="13"/>
  <c r="G993" i="13" s="1"/>
  <c r="G1258" i="13" s="1"/>
  <c r="G727" i="13"/>
  <c r="G992" i="13" s="1"/>
  <c r="G1257" i="13" s="1"/>
  <c r="G736" i="13"/>
  <c r="G1001" i="13" s="1"/>
  <c r="G1266" i="13" s="1"/>
  <c r="G735" i="13"/>
  <c r="G1000" i="13" s="1"/>
  <c r="G1265" i="13" s="1"/>
  <c r="G741" i="13"/>
  <c r="G1006" i="13" s="1"/>
  <c r="G1271" i="13" s="1"/>
  <c r="G740" i="13"/>
  <c r="G1005" i="13" s="1"/>
  <c r="G1270" i="13" s="1"/>
  <c r="G588" i="13"/>
  <c r="G853" i="13" s="1"/>
  <c r="G1118" i="13" s="1"/>
  <c r="G668" i="13"/>
  <c r="G933" i="13" s="1"/>
  <c r="G1198" i="13" s="1"/>
  <c r="G766" i="13"/>
  <c r="G1031" i="13" s="1"/>
  <c r="G1296" i="13" s="1"/>
  <c r="G619" i="13"/>
  <c r="G884" i="13" s="1"/>
  <c r="G1149" i="13" s="1"/>
  <c r="H614" i="13"/>
  <c r="H879" i="13" s="1"/>
  <c r="H1144" i="13" s="1"/>
  <c r="H624" i="13"/>
  <c r="H889" i="13" s="1"/>
  <c r="H1154" i="13" s="1"/>
  <c r="H721" i="13"/>
  <c r="H986" i="13" s="1"/>
  <c r="H1251" i="13" s="1"/>
  <c r="H613" i="13"/>
  <c r="H878" i="13" s="1"/>
  <c r="H1143" i="13" s="1"/>
  <c r="H610" i="13"/>
  <c r="H875" i="13" s="1"/>
  <c r="H1140" i="13" s="1"/>
  <c r="H609" i="13"/>
  <c r="H874" i="13" s="1"/>
  <c r="H1139" i="13" s="1"/>
  <c r="H772" i="13"/>
  <c r="H1037" i="13" s="1"/>
  <c r="H1302" i="13" s="1"/>
  <c r="H715" i="13"/>
  <c r="H980" i="13" s="1"/>
  <c r="H1245" i="13" s="1"/>
  <c r="H605" i="13"/>
  <c r="H870" i="13" s="1"/>
  <c r="H1135" i="13" s="1"/>
  <c r="H607" i="13"/>
  <c r="H872" i="13" s="1"/>
  <c r="H1137" i="13" s="1"/>
  <c r="H604" i="13"/>
  <c r="H869" i="13" s="1"/>
  <c r="H1134" i="13" s="1"/>
  <c r="H636" i="13"/>
  <c r="H901" i="13" s="1"/>
  <c r="H1166" i="13" s="1"/>
  <c r="H568" i="13"/>
  <c r="H833" i="13" s="1"/>
  <c r="H1098" i="13" s="1"/>
  <c r="H570" i="13"/>
  <c r="H835" i="13" s="1"/>
  <c r="H1100" i="13" s="1"/>
  <c r="H569" i="13"/>
  <c r="H834" i="13" s="1"/>
  <c r="H1099" i="13" s="1"/>
  <c r="H677" i="13"/>
  <c r="H942" i="13" s="1"/>
  <c r="H1207" i="13" s="1"/>
  <c r="F731" i="13"/>
  <c r="F996" i="13" s="1"/>
  <c r="F1261" i="13" s="1"/>
  <c r="F620" i="13"/>
  <c r="F885" i="13" s="1"/>
  <c r="F1150" i="13" s="1"/>
  <c r="F760" i="13"/>
  <c r="F1025" i="13" s="1"/>
  <c r="F1290" i="13" s="1"/>
  <c r="G761" i="13"/>
  <c r="G1026" i="13" s="1"/>
  <c r="G1291" i="13" s="1"/>
  <c r="G758" i="13"/>
  <c r="G1023" i="13" s="1"/>
  <c r="G1288" i="13" s="1"/>
  <c r="G763" i="13"/>
  <c r="G1028" i="13" s="1"/>
  <c r="G1293" i="13" s="1"/>
  <c r="G762" i="13"/>
  <c r="G1027" i="13" s="1"/>
  <c r="G1292" i="13" s="1"/>
  <c r="G771" i="13"/>
  <c r="G1036" i="13" s="1"/>
  <c r="G1301" i="13" s="1"/>
  <c r="G770" i="13"/>
  <c r="G1035" i="13" s="1"/>
  <c r="G1300" i="13" s="1"/>
  <c r="G776" i="13"/>
  <c r="G1041" i="13" s="1"/>
  <c r="G1306" i="13" s="1"/>
  <c r="G775" i="13"/>
  <c r="G1040" i="13" s="1"/>
  <c r="G1305" i="13" s="1"/>
  <c r="G784" i="13"/>
  <c r="G1049" i="13" s="1"/>
  <c r="G783" i="13"/>
  <c r="G1048" i="13" s="1"/>
  <c r="G1313" i="13" s="1"/>
  <c r="G789" i="13"/>
  <c r="G1054" i="13" s="1"/>
  <c r="G788" i="13"/>
  <c r="G1053" i="13" s="1"/>
  <c r="G781" i="13"/>
  <c r="G1046" i="13" s="1"/>
  <c r="G1311" i="13" s="1"/>
  <c r="G705" i="13"/>
  <c r="G970" i="13" s="1"/>
  <c r="G1235" i="13" s="1"/>
  <c r="G556" i="13"/>
  <c r="G821" i="13" s="1"/>
  <c r="G1086" i="13" s="1"/>
  <c r="G608" i="13"/>
  <c r="G873" i="13" s="1"/>
  <c r="G1138" i="13" s="1"/>
  <c r="H627" i="13"/>
  <c r="H892" i="13" s="1"/>
  <c r="H616" i="13"/>
  <c r="H881" i="13" s="1"/>
  <c r="H1146" i="13" s="1"/>
  <c r="H653" i="13"/>
  <c r="H918" i="13" s="1"/>
  <c r="H1183" i="13" s="1"/>
  <c r="H617" i="13"/>
  <c r="H882" i="13" s="1"/>
  <c r="H1147" i="13" s="1"/>
  <c r="I32" i="10"/>
  <c r="I118" i="9"/>
  <c r="H62" i="9"/>
  <c r="H56" i="9"/>
  <c r="G71" i="9"/>
  <c r="G96" i="9" s="1"/>
  <c r="G121" i="9" s="1"/>
  <c r="F738" i="13"/>
  <c r="F1003" i="13" s="1"/>
  <c r="F1268" i="13" s="1"/>
  <c r="H598" i="13"/>
  <c r="H863" i="13" s="1"/>
  <c r="H1128" i="13" s="1"/>
  <c r="H594" i="13"/>
  <c r="H859" i="13" s="1"/>
  <c r="H1124" i="13" s="1"/>
  <c r="H589" i="13"/>
  <c r="H854" i="13" s="1"/>
  <c r="H1119" i="13" s="1"/>
  <c r="H552" i="13"/>
  <c r="H817" i="13" s="1"/>
  <c r="H790" i="13"/>
  <c r="H1055" i="13" s="1"/>
  <c r="H785" i="13"/>
  <c r="H1050" i="13" s="1"/>
  <c r="H1315" i="13" s="1"/>
  <c r="H574" i="13"/>
  <c r="H839" i="13" s="1"/>
  <c r="H1104" i="13" s="1"/>
  <c r="H789" i="13"/>
  <c r="H1054" i="13" s="1"/>
  <c r="H725" i="13"/>
  <c r="H990" i="13" s="1"/>
  <c r="H1255" i="13" s="1"/>
  <c r="D69" i="9"/>
  <c r="D94" i="9" s="1"/>
  <c r="D119" i="9" s="1"/>
  <c r="D72" i="9"/>
  <c r="D97" i="9" s="1"/>
  <c r="D122" i="9" s="1"/>
  <c r="D68" i="9"/>
  <c r="D93" i="9" s="1"/>
  <c r="D73" i="9"/>
  <c r="D98" i="9" s="1"/>
  <c r="D123" i="9" s="1"/>
  <c r="D62" i="9"/>
  <c r="H737" i="13"/>
  <c r="H1002" i="13" s="1"/>
  <c r="H1267" i="13" s="1"/>
  <c r="H722" i="13"/>
  <c r="H987" i="13" s="1"/>
  <c r="H1252" i="13" s="1"/>
  <c r="H716" i="13"/>
  <c r="H981" i="13" s="1"/>
  <c r="H1246" i="13" s="1"/>
  <c r="H681" i="13"/>
  <c r="H946" i="13" s="1"/>
  <c r="H1211" i="13" s="1"/>
  <c r="H77" i="9"/>
  <c r="H102" i="9" s="1"/>
  <c r="H127" i="9" s="1"/>
  <c r="H36" i="10" s="1"/>
  <c r="H56" i="18"/>
  <c r="H76" i="9"/>
  <c r="H101" i="9" s="1"/>
  <c r="H126" i="9" s="1"/>
  <c r="H35" i="10" s="1"/>
  <c r="H63" i="9"/>
  <c r="H88" i="9" s="1"/>
  <c r="H113" i="9" s="1"/>
  <c r="H29" i="10" s="1"/>
  <c r="E50" i="10"/>
  <c r="E34" i="12" s="1"/>
  <c r="E25" i="18"/>
  <c r="D271" i="13"/>
  <c r="D543" i="13"/>
  <c r="D808" i="13" s="1"/>
  <c r="D1073" i="13" s="1"/>
  <c r="D594" i="13"/>
  <c r="D859" i="13" s="1"/>
  <c r="D1124" i="13" s="1"/>
  <c r="D577" i="13"/>
  <c r="D842" i="13" s="1"/>
  <c r="D1107" i="13" s="1"/>
  <c r="D563" i="13"/>
  <c r="D828" i="13" s="1"/>
  <c r="D1093" i="13" s="1"/>
  <c r="D647" i="13"/>
  <c r="D912" i="13" s="1"/>
  <c r="D1177" i="13" s="1"/>
  <c r="D758" i="13"/>
  <c r="D1023" i="13" s="1"/>
  <c r="D1288" i="13" s="1"/>
  <c r="D650" i="13"/>
  <c r="D915" i="13" s="1"/>
  <c r="D1180" i="13" s="1"/>
  <c r="D640" i="13"/>
  <c r="D905" i="13" s="1"/>
  <c r="D1170" i="13" s="1"/>
  <c r="D633" i="13"/>
  <c r="D898" i="13" s="1"/>
  <c r="D1163" i="13" s="1"/>
  <c r="D775" i="13"/>
  <c r="D1040" i="13" s="1"/>
  <c r="D1305" i="13" s="1"/>
  <c r="D759" i="13"/>
  <c r="D1024" i="13" s="1"/>
  <c r="D1289" i="13" s="1"/>
  <c r="D714" i="13"/>
  <c r="D979" i="13" s="1"/>
  <c r="D1244" i="13" s="1"/>
  <c r="D704" i="13"/>
  <c r="D969" i="13" s="1"/>
  <c r="D1234" i="13" s="1"/>
  <c r="D697" i="13"/>
  <c r="D962" i="13" s="1"/>
  <c r="D1227" i="13" s="1"/>
  <c r="D646" i="13"/>
  <c r="D911" i="13" s="1"/>
  <c r="D1176" i="13" s="1"/>
  <c r="D766" i="13"/>
  <c r="D1031" i="13" s="1"/>
  <c r="D1296" i="13" s="1"/>
  <c r="D780" i="13"/>
  <c r="D1045" i="13" s="1"/>
  <c r="D1310" i="13" s="1"/>
  <c r="D773" i="13"/>
  <c r="D1038" i="13" s="1"/>
  <c r="D1303" i="13" s="1"/>
  <c r="D763" i="13"/>
  <c r="D1028" i="13" s="1"/>
  <c r="D1293" i="13" s="1"/>
  <c r="D598" i="13"/>
  <c r="D863" i="13" s="1"/>
  <c r="D1128" i="13" s="1"/>
  <c r="D557" i="13"/>
  <c r="D822" i="13" s="1"/>
  <c r="D1087" i="13" s="1"/>
  <c r="D575" i="13"/>
  <c r="D840" i="13" s="1"/>
  <c r="D1105" i="13" s="1"/>
  <c r="D740" i="13"/>
  <c r="D1005" i="13" s="1"/>
  <c r="D1270" i="13" s="1"/>
  <c r="D738" i="13"/>
  <c r="D1003" i="13" s="1"/>
  <c r="D1268" i="13" s="1"/>
  <c r="D732" i="13"/>
  <c r="D997" i="13" s="1"/>
  <c r="D1262" i="13" s="1"/>
  <c r="D730" i="13"/>
  <c r="D995" i="13" s="1"/>
  <c r="D1260" i="13" s="1"/>
  <c r="D728" i="13"/>
  <c r="D993" i="13" s="1"/>
  <c r="D1258" i="13" s="1"/>
  <c r="D725" i="13"/>
  <c r="D990" i="13" s="1"/>
  <c r="D1255" i="13" s="1"/>
  <c r="D720" i="13"/>
  <c r="D985" i="13" s="1"/>
  <c r="D1250" i="13" s="1"/>
  <c r="D717" i="13"/>
  <c r="D982" i="13" s="1"/>
  <c r="D1247" i="13" s="1"/>
  <c r="D715" i="13"/>
  <c r="D980" i="13" s="1"/>
  <c r="D1245" i="13" s="1"/>
  <c r="D713" i="13"/>
  <c r="D978" i="13" s="1"/>
  <c r="D707" i="13"/>
  <c r="D972" i="13" s="1"/>
  <c r="D1237" i="13" s="1"/>
  <c r="D705" i="13"/>
  <c r="D970" i="13" s="1"/>
  <c r="D1235" i="13" s="1"/>
  <c r="D670" i="13"/>
  <c r="D935" i="13" s="1"/>
  <c r="D1200" i="13" s="1"/>
  <c r="D617" i="13"/>
  <c r="D882" i="13" s="1"/>
  <c r="D1147" i="13" s="1"/>
  <c r="D630" i="13"/>
  <c r="D895" i="13" s="1"/>
  <c r="D626" i="13"/>
  <c r="D891" i="13" s="1"/>
  <c r="D1156" i="13" s="1"/>
  <c r="D624" i="13"/>
  <c r="D889" i="13" s="1"/>
  <c r="D1154" i="13" s="1"/>
  <c r="D619" i="13"/>
  <c r="D884" i="13" s="1"/>
  <c r="D1149" i="13" s="1"/>
  <c r="D620" i="13"/>
  <c r="D885" i="13" s="1"/>
  <c r="D1150" i="13" s="1"/>
  <c r="D615" i="13"/>
  <c r="D880" i="13" s="1"/>
  <c r="D1145" i="13" s="1"/>
  <c r="D613" i="13"/>
  <c r="D878" i="13" s="1"/>
  <c r="D1143" i="13" s="1"/>
  <c r="D606" i="13"/>
  <c r="D871" i="13" s="1"/>
  <c r="D1136" i="13" s="1"/>
  <c r="D609" i="13"/>
  <c r="D874" i="13" s="1"/>
  <c r="D1139" i="13" s="1"/>
  <c r="D602" i="13"/>
  <c r="D867" i="13" s="1"/>
  <c r="D1132" i="13" s="1"/>
  <c r="D600" i="13"/>
  <c r="D865" i="13" s="1"/>
  <c r="D1130" i="13" s="1"/>
  <c r="D595" i="13"/>
  <c r="D860" i="13" s="1"/>
  <c r="D1125" i="13" s="1"/>
  <c r="D596" i="13"/>
  <c r="D861" i="13" s="1"/>
  <c r="D1126" i="13" s="1"/>
  <c r="D591" i="13"/>
  <c r="D856" i="13" s="1"/>
  <c r="D726" i="13"/>
  <c r="D991" i="13" s="1"/>
  <c r="D1256" i="13" s="1"/>
  <c r="D687" i="13"/>
  <c r="D952" i="13" s="1"/>
  <c r="D702" i="13"/>
  <c r="D967" i="13" s="1"/>
  <c r="D1232" i="13" s="1"/>
  <c r="D772" i="13"/>
  <c r="D1037" i="13" s="1"/>
  <c r="D1302" i="13" s="1"/>
  <c r="D770" i="13"/>
  <c r="D1035" i="13" s="1"/>
  <c r="D1300" i="13" s="1"/>
  <c r="D764" i="13"/>
  <c r="D1029" i="13" s="1"/>
  <c r="D1294" i="13" s="1"/>
  <c r="D762" i="13"/>
  <c r="D1027" i="13" s="1"/>
  <c r="D1292" i="13" s="1"/>
  <c r="D760" i="13"/>
  <c r="D1025" i="13" s="1"/>
  <c r="D1290" i="13" s="1"/>
  <c r="D757" i="13"/>
  <c r="D1022" i="13" s="1"/>
  <c r="D1287" i="13" s="1"/>
  <c r="D752" i="13"/>
  <c r="D1017" i="13" s="1"/>
  <c r="D1282" i="13" s="1"/>
  <c r="D749" i="13"/>
  <c r="D1014" i="13" s="1"/>
  <c r="D1279" i="13" s="1"/>
  <c r="D747" i="13"/>
  <c r="D1012" i="13" s="1"/>
  <c r="D1277" i="13" s="1"/>
  <c r="D745" i="13"/>
  <c r="D1010" i="13" s="1"/>
  <c r="D1275" i="13" s="1"/>
  <c r="D739" i="13"/>
  <c r="D1004" i="13" s="1"/>
  <c r="D1269" i="13" s="1"/>
  <c r="D737" i="13"/>
  <c r="D1002" i="13" s="1"/>
  <c r="D1267" i="13" s="1"/>
  <c r="F74" i="9"/>
  <c r="F99" i="9" s="1"/>
  <c r="F124" i="9" s="1"/>
  <c r="F77" i="9"/>
  <c r="F102" i="9" s="1"/>
  <c r="F127" i="9" s="1"/>
  <c r="F36" i="10" s="1"/>
  <c r="C807" i="13"/>
  <c r="H32" i="9"/>
  <c r="H566" i="13"/>
  <c r="H831" i="13" s="1"/>
  <c r="H1096" i="13" s="1"/>
  <c r="H787" i="13"/>
  <c r="H1052" i="13" s="1"/>
  <c r="H622" i="13"/>
  <c r="H887" i="13" s="1"/>
  <c r="H1152" i="13" s="1"/>
  <c r="H560" i="13"/>
  <c r="H825" i="13" s="1"/>
  <c r="H562" i="13"/>
  <c r="H827" i="13" s="1"/>
  <c r="H1092" i="13" s="1"/>
  <c r="H561" i="13"/>
  <c r="H826" i="13" s="1"/>
  <c r="H663" i="13"/>
  <c r="H928" i="13" s="1"/>
  <c r="H619" i="13"/>
  <c r="H884" i="13" s="1"/>
  <c r="H1149" i="13" s="1"/>
  <c r="H557" i="13"/>
  <c r="H822" i="13" s="1"/>
  <c r="H1087" i="13" s="1"/>
  <c r="H559" i="13"/>
  <c r="H824" i="13" s="1"/>
  <c r="H1089" i="13" s="1"/>
  <c r="H556" i="13"/>
  <c r="H821" i="13" s="1"/>
  <c r="H1086" i="13" s="1"/>
  <c r="H571" i="13"/>
  <c r="H836" i="13" s="1"/>
  <c r="H1101" i="13" s="1"/>
  <c r="H775" i="13"/>
  <c r="H1040" i="13" s="1"/>
  <c r="H1305" i="13" s="1"/>
  <c r="H781" i="13"/>
  <c r="H1046" i="13" s="1"/>
  <c r="H1311" i="13" s="1"/>
  <c r="H764" i="13"/>
  <c r="H1029" i="13" s="1"/>
  <c r="H1294" i="13" s="1"/>
  <c r="H551" i="13"/>
  <c r="H816" i="13" s="1"/>
  <c r="H1081" i="13" s="1"/>
  <c r="E52" i="10"/>
  <c r="E36" i="12" s="1"/>
  <c r="E27" i="18"/>
  <c r="G536" i="17"/>
  <c r="F660" i="13"/>
  <c r="F925" i="13" s="1"/>
  <c r="F1190" i="13" s="1"/>
  <c r="F702" i="13"/>
  <c r="F967" i="13" s="1"/>
  <c r="F1232" i="13" s="1"/>
  <c r="F588" i="13"/>
  <c r="F853" i="13" s="1"/>
  <c r="F1118" i="13" s="1"/>
  <c r="G649" i="13"/>
  <c r="G914" i="13" s="1"/>
  <c r="G1179" i="13" s="1"/>
  <c r="G646" i="13"/>
  <c r="G911" i="13" s="1"/>
  <c r="G1176" i="13" s="1"/>
  <c r="G651" i="13"/>
  <c r="G916" i="13" s="1"/>
  <c r="G1181" i="13" s="1"/>
  <c r="G650" i="13"/>
  <c r="G915" i="13" s="1"/>
  <c r="G1180" i="13" s="1"/>
  <c r="G659" i="13"/>
  <c r="G924" i="13" s="1"/>
  <c r="G1189" i="13" s="1"/>
  <c r="G658" i="13"/>
  <c r="G923" i="13" s="1"/>
  <c r="G1188" i="13" s="1"/>
  <c r="G664" i="13"/>
  <c r="G929" i="13" s="1"/>
  <c r="G1194" i="13" s="1"/>
  <c r="G663" i="13"/>
  <c r="G928" i="13" s="1"/>
  <c r="G672" i="13"/>
  <c r="G937" i="13" s="1"/>
  <c r="G1202" i="13" s="1"/>
  <c r="G671" i="13"/>
  <c r="G936" i="13" s="1"/>
  <c r="G1201" i="13" s="1"/>
  <c r="G677" i="13"/>
  <c r="G942" i="13" s="1"/>
  <c r="G1207" i="13" s="1"/>
  <c r="G676" i="13"/>
  <c r="G941" i="13" s="1"/>
  <c r="G1206" i="13" s="1"/>
  <c r="G587" i="13"/>
  <c r="G852" i="13" s="1"/>
  <c r="G1117" i="13" s="1"/>
  <c r="G765" i="13"/>
  <c r="G1030" i="13" s="1"/>
  <c r="G1295" i="13" s="1"/>
  <c r="G733" i="13"/>
  <c r="G998" i="13" s="1"/>
  <c r="G1263" i="13" s="1"/>
  <c r="G624" i="13"/>
  <c r="G889" i="13" s="1"/>
  <c r="G1154" i="13" s="1"/>
  <c r="C1327" i="13"/>
  <c r="C1325" i="13"/>
  <c r="H550" i="13"/>
  <c r="H815" i="13" s="1"/>
  <c r="H1080" i="13" s="1"/>
  <c r="H771" i="13"/>
  <c r="H1036" i="13" s="1"/>
  <c r="H1301" i="13" s="1"/>
  <c r="H603" i="13"/>
  <c r="H868" i="13" s="1"/>
  <c r="H1133" i="13" s="1"/>
  <c r="H544" i="13"/>
  <c r="H809" i="13" s="1"/>
  <c r="H1074" i="13" s="1"/>
  <c r="H546" i="13"/>
  <c r="H811" i="13" s="1"/>
  <c r="H1076" i="13" s="1"/>
  <c r="H545" i="13"/>
  <c r="H810" i="13" s="1"/>
  <c r="H1075" i="13" s="1"/>
  <c r="H631" i="13"/>
  <c r="H896" i="13" s="1"/>
  <c r="H1161" i="13" s="1"/>
  <c r="H595" i="13"/>
  <c r="H860" i="13" s="1"/>
  <c r="H1125" i="13" s="1"/>
  <c r="H799" i="13"/>
  <c r="H1064" i="13" s="1"/>
  <c r="H1329" i="13" s="1"/>
  <c r="H543" i="13"/>
  <c r="H808" i="13" s="1"/>
  <c r="H1073" i="13" s="1"/>
  <c r="H731" i="13"/>
  <c r="H996" i="13" s="1"/>
  <c r="H1261" i="13" s="1"/>
  <c r="H547" i="13"/>
  <c r="H812" i="13" s="1"/>
  <c r="H1077" i="13" s="1"/>
  <c r="H759" i="13"/>
  <c r="H1024" i="13" s="1"/>
  <c r="H1289" i="13" s="1"/>
  <c r="H765" i="13"/>
  <c r="H1030" i="13" s="1"/>
  <c r="H1295" i="13" s="1"/>
  <c r="H665" i="13"/>
  <c r="H930" i="13" s="1"/>
  <c r="H1195" i="13" s="1"/>
  <c r="H762" i="13"/>
  <c r="H1027" i="13" s="1"/>
  <c r="H1292" i="13" s="1"/>
  <c r="G72" i="9"/>
  <c r="G97" i="9" s="1"/>
  <c r="G122" i="9" s="1"/>
  <c r="F542" i="13"/>
  <c r="F603" i="13"/>
  <c r="F868" i="13" s="1"/>
  <c r="F1133" i="13" s="1"/>
  <c r="F734" i="13"/>
  <c r="F999" i="13" s="1"/>
  <c r="F1264" i="13" s="1"/>
  <c r="G697" i="13"/>
  <c r="G962" i="13" s="1"/>
  <c r="G1227" i="13" s="1"/>
  <c r="G694" i="13"/>
  <c r="G959" i="13" s="1"/>
  <c r="G1224" i="13" s="1"/>
  <c r="G699" i="13"/>
  <c r="G964" i="13" s="1"/>
  <c r="G698" i="13"/>
  <c r="G963" i="13" s="1"/>
  <c r="G1228" i="13" s="1"/>
  <c r="G707" i="13"/>
  <c r="G972" i="13" s="1"/>
  <c r="G1237" i="13" s="1"/>
  <c r="G706" i="13"/>
  <c r="G971" i="13" s="1"/>
  <c r="G1236" i="13" s="1"/>
  <c r="G712" i="13"/>
  <c r="G977" i="13" s="1"/>
  <c r="G1242" i="13" s="1"/>
  <c r="G711" i="13"/>
  <c r="G976" i="13" s="1"/>
  <c r="G1241" i="13" s="1"/>
  <c r="G720" i="13"/>
  <c r="G985" i="13" s="1"/>
  <c r="G1250" i="13" s="1"/>
  <c r="G719" i="13"/>
  <c r="G984" i="13" s="1"/>
  <c r="G1249" i="13" s="1"/>
  <c r="G725" i="13"/>
  <c r="G990" i="13" s="1"/>
  <c r="G1255" i="13" s="1"/>
  <c r="G724" i="13"/>
  <c r="G989" i="13" s="1"/>
  <c r="G1254" i="13" s="1"/>
  <c r="G780" i="13"/>
  <c r="G1045" i="13" s="1"/>
  <c r="G1310" i="13" s="1"/>
  <c r="G737" i="13"/>
  <c r="G1002" i="13" s="1"/>
  <c r="G1267" i="13" s="1"/>
  <c r="G702" i="13"/>
  <c r="G967" i="13" s="1"/>
  <c r="G1232" i="13" s="1"/>
  <c r="G555" i="13"/>
  <c r="G820" i="13" s="1"/>
  <c r="G1085" i="13" s="1"/>
  <c r="H678" i="13"/>
  <c r="H943" i="13" s="1"/>
  <c r="H1208" i="13" s="1"/>
  <c r="H548" i="13"/>
  <c r="H813" i="13" s="1"/>
  <c r="H1078" i="13" s="1"/>
  <c r="H734" i="13"/>
  <c r="H999" i="13" s="1"/>
  <c r="H1264" i="13" s="1"/>
  <c r="H788" i="13"/>
  <c r="H1053" i="13" s="1"/>
  <c r="I37" i="10"/>
  <c r="I33" i="10"/>
  <c r="G77" i="9"/>
  <c r="G102" i="9" s="1"/>
  <c r="G127" i="9" s="1"/>
  <c r="G36" i="10" s="1"/>
  <c r="H608" i="13"/>
  <c r="H873" i="13" s="1"/>
  <c r="H1138" i="13" s="1"/>
  <c r="H593" i="13"/>
  <c r="H858" i="13" s="1"/>
  <c r="H1123" i="13" s="1"/>
  <c r="H591" i="13"/>
  <c r="H856" i="13" s="1"/>
  <c r="H554" i="13"/>
  <c r="H819" i="13" s="1"/>
  <c r="H73" i="9"/>
  <c r="H98" i="9" s="1"/>
  <c r="H123" i="9" s="1"/>
  <c r="H796" i="13"/>
  <c r="H1061" i="13" s="1"/>
  <c r="H1326" i="13" s="1"/>
  <c r="H791" i="13"/>
  <c r="H1056" i="13" s="1"/>
  <c r="H779" i="13"/>
  <c r="H1044" i="13" s="1"/>
  <c r="H1309" i="13" s="1"/>
  <c r="H746" i="13"/>
  <c r="H1011" i="13" s="1"/>
  <c r="H1276" i="13" s="1"/>
  <c r="D76" i="9"/>
  <c r="D101" i="9" s="1"/>
  <c r="D126" i="9" s="1"/>
  <c r="D35" i="10" s="1"/>
  <c r="D79" i="9"/>
  <c r="D104" i="9" s="1"/>
  <c r="D129" i="9" s="1"/>
  <c r="D80" i="9"/>
  <c r="D105" i="9" s="1"/>
  <c r="D130" i="9" s="1"/>
  <c r="E1325" i="13"/>
  <c r="E1073" i="13"/>
  <c r="H690" i="13"/>
  <c r="H955" i="13" s="1"/>
  <c r="H786" i="13"/>
  <c r="H1051" i="13" s="1"/>
  <c r="H1316" i="13" s="1"/>
  <c r="H718" i="13"/>
  <c r="H983" i="13" s="1"/>
  <c r="H1248" i="13" s="1"/>
  <c r="H680" i="13"/>
  <c r="H945" i="13" s="1"/>
  <c r="H1210" i="13" s="1"/>
  <c r="H75" i="9"/>
  <c r="H100" i="9" s="1"/>
  <c r="H125" i="9" s="1"/>
  <c r="H34" i="10" s="1"/>
  <c r="H71" i="9"/>
  <c r="H96" i="9" s="1"/>
  <c r="H121" i="9" s="1"/>
  <c r="H67" i="9"/>
  <c r="H92" i="9" s="1"/>
  <c r="H69" i="9"/>
  <c r="H94" i="9" s="1"/>
  <c r="H119" i="9" s="1"/>
  <c r="E1323" i="13"/>
  <c r="E118" i="9"/>
  <c r="D14" i="16"/>
  <c r="D17" i="16" s="1"/>
  <c r="D17" i="15"/>
  <c r="D18" i="15" s="1"/>
  <c r="I30" i="10"/>
  <c r="D791" i="13"/>
  <c r="D1056" i="13" s="1"/>
  <c r="D592" i="13"/>
  <c r="D857" i="13" s="1"/>
  <c r="D1122" i="13" s="1"/>
  <c r="D583" i="13"/>
  <c r="D848" i="13" s="1"/>
  <c r="D1113" i="13" s="1"/>
  <c r="D564" i="13"/>
  <c r="D829" i="13" s="1"/>
  <c r="D1094" i="13" s="1"/>
  <c r="D799" i="13"/>
  <c r="D1064" i="13" s="1"/>
  <c r="D1329" i="13" s="1"/>
  <c r="D660" i="13"/>
  <c r="D925" i="13" s="1"/>
  <c r="D1190" i="13" s="1"/>
  <c r="D637" i="13"/>
  <c r="D902" i="13" s="1"/>
  <c r="D1167" i="13" s="1"/>
  <c r="D627" i="13"/>
  <c r="D892" i="13" s="1"/>
  <c r="D796" i="13"/>
  <c r="D1061" i="13" s="1"/>
  <c r="D1326" i="13" s="1"/>
  <c r="D724" i="13"/>
  <c r="D989" i="13" s="1"/>
  <c r="D1254" i="13" s="1"/>
  <c r="D701" i="13"/>
  <c r="D966" i="13" s="1"/>
  <c r="D691" i="13"/>
  <c r="D956" i="13" s="1"/>
  <c r="D1221" i="13" s="1"/>
  <c r="D589" i="13"/>
  <c r="D854" i="13" s="1"/>
  <c r="D1119" i="13" s="1"/>
  <c r="D778" i="13"/>
  <c r="D1043" i="13" s="1"/>
  <c r="D1308" i="13" s="1"/>
  <c r="D768" i="13"/>
  <c r="D1033" i="13" s="1"/>
  <c r="D1298" i="13" s="1"/>
  <c r="D761" i="13"/>
  <c r="D1026" i="13" s="1"/>
  <c r="D1291" i="13" s="1"/>
  <c r="D582" i="13"/>
  <c r="D847" i="13" s="1"/>
  <c r="D1112" i="13" s="1"/>
  <c r="D601" i="13"/>
  <c r="D866" i="13" s="1"/>
  <c r="D1131" i="13" s="1"/>
  <c r="D550" i="13"/>
  <c r="D815" i="13" s="1"/>
  <c r="D1080" i="13" s="1"/>
  <c r="D573" i="13"/>
  <c r="D838" i="13" s="1"/>
  <c r="D1103" i="13" s="1"/>
  <c r="D546" i="13"/>
  <c r="D811" i="13" s="1"/>
  <c r="D1076" i="13" s="1"/>
  <c r="D544" i="13"/>
  <c r="D809" i="13" s="1"/>
  <c r="D1074" i="13" s="1"/>
  <c r="D800" i="13"/>
  <c r="D1065" i="13" s="1"/>
  <c r="D1330" i="13" s="1"/>
  <c r="D797" i="13"/>
  <c r="D1062" i="13" s="1"/>
  <c r="D794" i="13"/>
  <c r="D1059" i="13" s="1"/>
  <c r="D1324" i="13" s="1"/>
  <c r="D792" i="13"/>
  <c r="D1057" i="13" s="1"/>
  <c r="D789" i="13"/>
  <c r="D1054" i="13" s="1"/>
  <c r="D784" i="13"/>
  <c r="D1049" i="13" s="1"/>
  <c r="D781" i="13"/>
  <c r="D1046" i="13" s="1"/>
  <c r="D1311" i="13" s="1"/>
  <c r="D779" i="13"/>
  <c r="D1044" i="13" s="1"/>
  <c r="D1309" i="13" s="1"/>
  <c r="D777" i="13"/>
  <c r="D1042" i="13" s="1"/>
  <c r="D1307" i="13" s="1"/>
  <c r="D771" i="13"/>
  <c r="D1036" i="13" s="1"/>
  <c r="D1301" i="13" s="1"/>
  <c r="D769" i="13"/>
  <c r="D1034" i="13" s="1"/>
  <c r="D1299" i="13" s="1"/>
  <c r="D783" i="13"/>
  <c r="D1048" i="13" s="1"/>
  <c r="D1313" i="13" s="1"/>
  <c r="D671" i="13"/>
  <c r="D936" i="13" s="1"/>
  <c r="D1201" i="13" s="1"/>
  <c r="D623" i="13"/>
  <c r="D888" i="13" s="1"/>
  <c r="D1153" i="13" s="1"/>
  <c r="D631" i="13"/>
  <c r="D896" i="13" s="1"/>
  <c r="D1161" i="13" s="1"/>
  <c r="D692" i="13"/>
  <c r="D957" i="13" s="1"/>
  <c r="D1222" i="13" s="1"/>
  <c r="D690" i="13"/>
  <c r="D955" i="13" s="1"/>
  <c r="D684" i="13"/>
  <c r="D949" i="13" s="1"/>
  <c r="D1214" i="13" s="1"/>
  <c r="D682" i="13"/>
  <c r="D947" i="13" s="1"/>
  <c r="D1212" i="13" s="1"/>
  <c r="D680" i="13"/>
  <c r="D945" i="13" s="1"/>
  <c r="D1210" i="13" s="1"/>
  <c r="D677" i="13"/>
  <c r="D942" i="13" s="1"/>
  <c r="D1207" i="13" s="1"/>
  <c r="D672" i="13"/>
  <c r="D937" i="13" s="1"/>
  <c r="D1202" i="13" s="1"/>
  <c r="D669" i="13"/>
  <c r="D934" i="13" s="1"/>
  <c r="D1199" i="13" s="1"/>
  <c r="D667" i="13"/>
  <c r="D932" i="13" s="1"/>
  <c r="D1197" i="13" s="1"/>
  <c r="D665" i="13"/>
  <c r="D930" i="13" s="1"/>
  <c r="D1195" i="13" s="1"/>
  <c r="D659" i="13"/>
  <c r="D924" i="13" s="1"/>
  <c r="D1189" i="13" s="1"/>
  <c r="D657" i="13"/>
  <c r="D922" i="13" s="1"/>
  <c r="D1187" i="13" s="1"/>
  <c r="D719" i="13"/>
  <c r="D984" i="13" s="1"/>
  <c r="D1249" i="13" s="1"/>
  <c r="D727" i="13"/>
  <c r="D992" i="13" s="1"/>
  <c r="D1257" i="13" s="1"/>
  <c r="D678" i="13"/>
  <c r="D943" i="13" s="1"/>
  <c r="D1208" i="13" s="1"/>
  <c r="D703" i="13"/>
  <c r="D968" i="13" s="1"/>
  <c r="D1233" i="13" s="1"/>
  <c r="D578" i="13"/>
  <c r="D843" i="13" s="1"/>
  <c r="D1108" i="13" s="1"/>
  <c r="D576" i="13"/>
  <c r="D841" i="13" s="1"/>
  <c r="D1106" i="13" s="1"/>
  <c r="D571" i="13"/>
  <c r="D836" i="13" s="1"/>
  <c r="D1101" i="13" s="1"/>
  <c r="D572" i="13"/>
  <c r="D837" i="13" s="1"/>
  <c r="D1102" i="13" s="1"/>
  <c r="D567" i="13"/>
  <c r="D832" i="13" s="1"/>
  <c r="D1097" i="13" s="1"/>
  <c r="D565" i="13"/>
  <c r="D830" i="13" s="1"/>
  <c r="D1095" i="13" s="1"/>
  <c r="D558" i="13"/>
  <c r="D823" i="13" s="1"/>
  <c r="D1088" i="13" s="1"/>
  <c r="D561" i="13"/>
  <c r="D826" i="13" s="1"/>
  <c r="D554" i="13"/>
  <c r="D819" i="13" s="1"/>
  <c r="D552" i="13"/>
  <c r="D817" i="13" s="1"/>
  <c r="D547" i="13"/>
  <c r="D812" i="13" s="1"/>
  <c r="D1077" i="13" s="1"/>
  <c r="D548" i="13"/>
  <c r="D813" i="13" s="1"/>
  <c r="D1078" i="13" s="1"/>
  <c r="F70" i="9"/>
  <c r="F95" i="9" s="1"/>
  <c r="F120" i="9" s="1"/>
  <c r="F73" i="9"/>
  <c r="F98" i="9" s="1"/>
  <c r="F123" i="9" s="1"/>
  <c r="F63" i="9"/>
  <c r="F88" i="9" s="1"/>
  <c r="F113" i="9" s="1"/>
  <c r="F29" i="10" s="1"/>
  <c r="F69" i="9"/>
  <c r="F94" i="9" s="1"/>
  <c r="F119" i="9" s="1"/>
  <c r="F75" i="9"/>
  <c r="F100" i="9" s="1"/>
  <c r="F125" i="9" s="1"/>
  <c r="F34" i="10" s="1"/>
  <c r="H536" i="17"/>
  <c r="H686" i="13"/>
  <c r="H951" i="13" s="1"/>
  <c r="H1216" i="13" s="1"/>
  <c r="H742" i="13"/>
  <c r="H1007" i="13" s="1"/>
  <c r="H1272" i="13" s="1"/>
  <c r="H588" i="13"/>
  <c r="H853" i="13" s="1"/>
  <c r="H1118" i="13" s="1"/>
  <c r="H553" i="13"/>
  <c r="H818" i="13" s="1"/>
  <c r="H1083" i="13" s="1"/>
  <c r="C116" i="9"/>
  <c r="D75" i="9"/>
  <c r="D100" i="9" s="1"/>
  <c r="D125" i="9" s="1"/>
  <c r="D34" i="10" s="1"/>
  <c r="H755" i="13"/>
  <c r="H1020" i="13" s="1"/>
  <c r="H1285" i="13" s="1"/>
  <c r="H794" i="13"/>
  <c r="H1059" i="13" s="1"/>
  <c r="H1324" i="13" s="1"/>
  <c r="H784" i="13"/>
  <c r="H1049" i="13" s="1"/>
  <c r="H748" i="13"/>
  <c r="H1013" i="13" s="1"/>
  <c r="H1278" i="13" s="1"/>
  <c r="D71" i="9"/>
  <c r="D96" i="9" s="1"/>
  <c r="D121" i="9" s="1"/>
  <c r="D65" i="9"/>
  <c r="D90" i="9" s="1"/>
  <c r="D115" i="9" s="1"/>
  <c r="D63" i="9"/>
  <c r="D88" i="9" s="1"/>
  <c r="D113" i="9" s="1"/>
  <c r="D29" i="10" s="1"/>
  <c r="F67" i="9"/>
  <c r="F92" i="9" s="1"/>
  <c r="H757" i="13"/>
  <c r="H1022" i="13" s="1"/>
  <c r="H1287" i="13" s="1"/>
  <c r="H676" i="13"/>
  <c r="H941" i="13" s="1"/>
  <c r="H1206" i="13" s="1"/>
  <c r="H778" i="13"/>
  <c r="H1043" i="13" s="1"/>
  <c r="H1308" i="13" s="1"/>
  <c r="H682" i="13"/>
  <c r="H947" i="13" s="1"/>
  <c r="H1212" i="13" s="1"/>
  <c r="H79" i="9"/>
  <c r="H104" i="9" s="1"/>
  <c r="H129" i="9" s="1"/>
  <c r="H78" i="9"/>
  <c r="H103" i="9" s="1"/>
  <c r="H128" i="9" s="1"/>
  <c r="H74" i="9"/>
  <c r="H99" i="9" s="1"/>
  <c r="H124" i="9" s="1"/>
  <c r="E272" i="13"/>
  <c r="I32" i="9"/>
  <c r="D742" i="13"/>
  <c r="D1007" i="13" s="1"/>
  <c r="D1272" i="13" s="1"/>
  <c r="D587" i="13"/>
  <c r="D852" i="13" s="1"/>
  <c r="D1117" i="13" s="1"/>
  <c r="D581" i="13"/>
  <c r="D846" i="13" s="1"/>
  <c r="D1111" i="13" s="1"/>
  <c r="D570" i="13"/>
  <c r="D835" i="13" s="1"/>
  <c r="D1100" i="13" s="1"/>
  <c r="D658" i="13"/>
  <c r="D923" i="13" s="1"/>
  <c r="D1188" i="13" s="1"/>
  <c r="D648" i="13"/>
  <c r="D913" i="13" s="1"/>
  <c r="D1178" i="13" s="1"/>
  <c r="D628" i="13"/>
  <c r="D893" i="13" s="1"/>
  <c r="D1158" i="13" s="1"/>
  <c r="D750" i="13"/>
  <c r="D1015" i="13" s="1"/>
  <c r="D1280" i="13" s="1"/>
  <c r="D722" i="13"/>
  <c r="D987" i="13" s="1"/>
  <c r="D1252" i="13" s="1"/>
  <c r="D712" i="13"/>
  <c r="D977" i="13" s="1"/>
  <c r="D1242" i="13" s="1"/>
  <c r="D689" i="13"/>
  <c r="D954" i="13" s="1"/>
  <c r="D1219" i="13" s="1"/>
  <c r="D790" i="13"/>
  <c r="D1055" i="13" s="1"/>
  <c r="D788" i="13"/>
  <c r="D1053" i="13" s="1"/>
  <c r="D765" i="13"/>
  <c r="D1030" i="13" s="1"/>
  <c r="D1295" i="13" s="1"/>
  <c r="D755" i="13"/>
  <c r="D1020" i="13" s="1"/>
  <c r="D1285" i="13" s="1"/>
  <c r="D711" i="13"/>
  <c r="D976" i="13" s="1"/>
  <c r="D1241" i="13" s="1"/>
  <c r="D607" i="13"/>
  <c r="D872" i="13" s="1"/>
  <c r="D1137" i="13" s="1"/>
  <c r="D553" i="13"/>
  <c r="D818" i="13" s="1"/>
  <c r="D1083" i="13" s="1"/>
  <c r="D566" i="13"/>
  <c r="D831" i="13" s="1"/>
  <c r="D1096" i="13" s="1"/>
  <c r="D610" i="13"/>
  <c r="D875" i="13" s="1"/>
  <c r="D1140" i="13" s="1"/>
  <c r="D608" i="13"/>
  <c r="D873" i="13" s="1"/>
  <c r="D1138" i="13" s="1"/>
  <c r="D603" i="13"/>
  <c r="D868" i="13" s="1"/>
  <c r="D1133" i="13" s="1"/>
  <c r="D604" i="13"/>
  <c r="D869" i="13" s="1"/>
  <c r="D1134" i="13" s="1"/>
  <c r="D599" i="13"/>
  <c r="D864" i="13" s="1"/>
  <c r="D597" i="13"/>
  <c r="D862" i="13" s="1"/>
  <c r="D1127" i="13" s="1"/>
  <c r="D590" i="13"/>
  <c r="D855" i="13" s="1"/>
  <c r="D1120" i="13" s="1"/>
  <c r="D593" i="13"/>
  <c r="D858" i="13" s="1"/>
  <c r="D1123" i="13" s="1"/>
  <c r="D586" i="13"/>
  <c r="D851" i="13" s="1"/>
  <c r="D1116" i="13" s="1"/>
  <c r="D584" i="13"/>
  <c r="D849" i="13" s="1"/>
  <c r="D1114" i="13" s="1"/>
  <c r="D579" i="13"/>
  <c r="D844" i="13" s="1"/>
  <c r="D1109" i="13" s="1"/>
  <c r="D580" i="13"/>
  <c r="D845" i="13" s="1"/>
  <c r="D1110" i="13" s="1"/>
  <c r="D655" i="13"/>
  <c r="D920" i="13" s="1"/>
  <c r="D1185" i="13" s="1"/>
  <c r="D662" i="13"/>
  <c r="D927" i="13" s="1"/>
  <c r="D1192" i="13" s="1"/>
  <c r="D621" i="13"/>
  <c r="D886" i="13" s="1"/>
  <c r="D1151" i="13" s="1"/>
  <c r="D638" i="13"/>
  <c r="D903" i="13" s="1"/>
  <c r="D1168" i="13" s="1"/>
  <c r="D756" i="13"/>
  <c r="D1021" i="13" s="1"/>
  <c r="D1286" i="13" s="1"/>
  <c r="D754" i="13"/>
  <c r="D1019" i="13" s="1"/>
  <c r="D748" i="13"/>
  <c r="D1013" i="13" s="1"/>
  <c r="D1278" i="13" s="1"/>
  <c r="D746" i="13"/>
  <c r="D1011" i="13" s="1"/>
  <c r="D1276" i="13" s="1"/>
  <c r="D744" i="13"/>
  <c r="D1009" i="13" s="1"/>
  <c r="D1274" i="13" s="1"/>
  <c r="D741" i="13"/>
  <c r="D1006" i="13" s="1"/>
  <c r="D1271" i="13" s="1"/>
  <c r="D736" i="13"/>
  <c r="D1001" i="13" s="1"/>
  <c r="D1266" i="13" s="1"/>
  <c r="D733" i="13"/>
  <c r="D998" i="13" s="1"/>
  <c r="D1263" i="13" s="1"/>
  <c r="D731" i="13"/>
  <c r="D996" i="13" s="1"/>
  <c r="D1261" i="13" s="1"/>
  <c r="D729" i="13"/>
  <c r="D994" i="13" s="1"/>
  <c r="D1259" i="13" s="1"/>
  <c r="D723" i="13"/>
  <c r="D988" i="13" s="1"/>
  <c r="D1253" i="13" s="1"/>
  <c r="D721" i="13"/>
  <c r="D986" i="13" s="1"/>
  <c r="D1251" i="13" s="1"/>
  <c r="D654" i="13"/>
  <c r="D919" i="13" s="1"/>
  <c r="D1184" i="13" s="1"/>
  <c r="D734" i="13"/>
  <c r="D999" i="13" s="1"/>
  <c r="D1264" i="13" s="1"/>
  <c r="D679" i="13"/>
  <c r="D944" i="13" s="1"/>
  <c r="D1209" i="13" s="1"/>
  <c r="D694" i="13"/>
  <c r="D959" i="13" s="1"/>
  <c r="D1224" i="13" s="1"/>
  <c r="D644" i="13"/>
  <c r="D909" i="13" s="1"/>
  <c r="D1174" i="13" s="1"/>
  <c r="D642" i="13"/>
  <c r="D907" i="13" s="1"/>
  <c r="D636" i="13"/>
  <c r="D901" i="13" s="1"/>
  <c r="D1166" i="13" s="1"/>
  <c r="D634" i="13"/>
  <c r="D899" i="13" s="1"/>
  <c r="D1164" i="13" s="1"/>
  <c r="D632" i="13"/>
  <c r="D897" i="13" s="1"/>
  <c r="D1162" i="13" s="1"/>
  <c r="D629" i="13"/>
  <c r="D894" i="13" s="1"/>
  <c r="D1159" i="13" s="1"/>
  <c r="D622" i="13"/>
  <c r="D887" i="13" s="1"/>
  <c r="D1152" i="13" s="1"/>
  <c r="D625" i="13"/>
  <c r="D890" i="13" s="1"/>
  <c r="D618" i="13"/>
  <c r="D883" i="13" s="1"/>
  <c r="D1148" i="13" s="1"/>
  <c r="D616" i="13"/>
  <c r="D881" i="13" s="1"/>
  <c r="D1146" i="13" s="1"/>
  <c r="D611" i="13"/>
  <c r="D876" i="13" s="1"/>
  <c r="D1141" i="13" s="1"/>
  <c r="D612" i="13"/>
  <c r="D877" i="13" s="1"/>
  <c r="D1142" i="13" s="1"/>
  <c r="D66" i="9"/>
  <c r="D91" i="9" s="1"/>
  <c r="F79" i="9"/>
  <c r="F104" i="9" s="1"/>
  <c r="F129" i="9" s="1"/>
  <c r="F56" i="9"/>
  <c r="F62" i="9"/>
  <c r="F56" i="18"/>
  <c r="F80" i="9"/>
  <c r="F105" i="9" s="1"/>
  <c r="F130" i="9" s="1"/>
  <c r="F66" i="9"/>
  <c r="F91" i="9" s="1"/>
  <c r="F76" i="9"/>
  <c r="F101" i="9" s="1"/>
  <c r="F126" i="9" s="1"/>
  <c r="F35" i="10" s="1"/>
  <c r="E31" i="10" l="1"/>
  <c r="E17" i="18" s="1"/>
  <c r="C27" i="15"/>
  <c r="C38" i="15" s="1"/>
  <c r="C27" i="16" s="1"/>
  <c r="G15" i="18"/>
  <c r="E37" i="10"/>
  <c r="E30" i="18" s="1"/>
  <c r="D27" i="18"/>
  <c r="G25" i="18"/>
  <c r="E26" i="18"/>
  <c r="D31" i="10"/>
  <c r="D16" i="18" s="1"/>
  <c r="C26" i="15"/>
  <c r="C265" i="17" s="1"/>
  <c r="E26" i="15"/>
  <c r="E37" i="15" s="1"/>
  <c r="E26" i="16" s="1"/>
  <c r="C25" i="18"/>
  <c r="C15" i="18"/>
  <c r="G37" i="10"/>
  <c r="G30" i="18" s="1"/>
  <c r="E32" i="10"/>
  <c r="E19" i="18" s="1"/>
  <c r="E114" i="9"/>
  <c r="I25" i="15"/>
  <c r="I36" i="15" s="1"/>
  <c r="I25" i="16" s="1"/>
  <c r="I26" i="15"/>
  <c r="I37" i="15" s="1"/>
  <c r="I26" i="16" s="1"/>
  <c r="E27" i="15"/>
  <c r="E266" i="17" s="1"/>
  <c r="E1327" i="13"/>
  <c r="C37" i="10"/>
  <c r="C53" i="10" s="1"/>
  <c r="C37" i="12" s="1"/>
  <c r="C25" i="15"/>
  <c r="C263" i="17" s="1"/>
  <c r="C31" i="10"/>
  <c r="C16" i="18" s="1"/>
  <c r="C32" i="10"/>
  <c r="C18" i="18" s="1"/>
  <c r="E14" i="18"/>
  <c r="E15" i="18"/>
  <c r="E46" i="10"/>
  <c r="E30" i="12" s="1"/>
  <c r="G46" i="10"/>
  <c r="G30" i="12" s="1"/>
  <c r="C46" i="10"/>
  <c r="C30" i="12" s="1"/>
  <c r="I801" i="13"/>
  <c r="I27" i="15"/>
  <c r="I266" i="17" s="1"/>
  <c r="C81" i="9"/>
  <c r="C114" i="9"/>
  <c r="I23" i="15"/>
  <c r="I34" i="15" s="1"/>
  <c r="I23" i="16" s="1"/>
  <c r="C801" i="13"/>
  <c r="E801" i="13"/>
  <c r="G114" i="9"/>
  <c r="E81" i="9"/>
  <c r="E25" i="15"/>
  <c r="H30" i="10"/>
  <c r="G47" i="10"/>
  <c r="G31" i="12" s="1"/>
  <c r="G17" i="18"/>
  <c r="G16" i="18"/>
  <c r="F31" i="10"/>
  <c r="F116" i="9"/>
  <c r="F807" i="13"/>
  <c r="F23" i="15" s="1"/>
  <c r="F801" i="13"/>
  <c r="D272" i="13"/>
  <c r="F26" i="18"/>
  <c r="F51" i="10"/>
  <c r="F35" i="12" s="1"/>
  <c r="F81" i="9"/>
  <c r="F87" i="9"/>
  <c r="D47" i="10"/>
  <c r="D31" i="12" s="1"/>
  <c r="D25" i="18"/>
  <c r="D50" i="10"/>
  <c r="D34" i="12" s="1"/>
  <c r="F25" i="18"/>
  <c r="F50" i="10"/>
  <c r="F34" i="12" s="1"/>
  <c r="D27" i="15"/>
  <c r="D1327" i="13"/>
  <c r="H50" i="10"/>
  <c r="H34" i="12" s="1"/>
  <c r="H25" i="18"/>
  <c r="I49" i="10"/>
  <c r="I33" i="12" s="1"/>
  <c r="I24" i="18"/>
  <c r="G81" i="9"/>
  <c r="H45" i="10"/>
  <c r="H29" i="12" s="1"/>
  <c r="H13" i="18"/>
  <c r="D87" i="9"/>
  <c r="D81" i="9"/>
  <c r="F25" i="15"/>
  <c r="F1323" i="13"/>
  <c r="D26" i="15"/>
  <c r="D1325" i="13"/>
  <c r="D801" i="13"/>
  <c r="D807" i="13"/>
  <c r="D37" i="10"/>
  <c r="G51" i="10"/>
  <c r="G35" i="12" s="1"/>
  <c r="G26" i="18"/>
  <c r="I112" i="9"/>
  <c r="I28" i="10" s="1"/>
  <c r="I106" i="9"/>
  <c r="G1323" i="13"/>
  <c r="G25" i="15"/>
  <c r="G32" i="10"/>
  <c r="F26" i="15"/>
  <c r="F1325" i="13"/>
  <c r="I46" i="10"/>
  <c r="I30" i="12" s="1"/>
  <c r="I15" i="18"/>
  <c r="I14" i="18"/>
  <c r="I53" i="10"/>
  <c r="I37" i="12" s="1"/>
  <c r="I29" i="18"/>
  <c r="I30" i="18"/>
  <c r="I28" i="18"/>
  <c r="H26" i="18"/>
  <c r="H51" i="10"/>
  <c r="H35" i="12" s="1"/>
  <c r="E1072" i="13"/>
  <c r="E1066" i="13"/>
  <c r="F1327" i="13"/>
  <c r="F27" i="15"/>
  <c r="H801" i="13"/>
  <c r="H807" i="13"/>
  <c r="D49" i="10"/>
  <c r="D33" i="12" s="1"/>
  <c r="D24" i="18"/>
  <c r="G1325" i="13"/>
  <c r="G26" i="15"/>
  <c r="H33" i="10"/>
  <c r="H37" i="10"/>
  <c r="D45" i="10"/>
  <c r="D29" i="12" s="1"/>
  <c r="D13" i="18"/>
  <c r="F45" i="10"/>
  <c r="F29" i="12" s="1"/>
  <c r="F13" i="18"/>
  <c r="E23" i="15"/>
  <c r="D30" i="10"/>
  <c r="F52" i="10"/>
  <c r="F36" i="12" s="1"/>
  <c r="F27" i="18"/>
  <c r="C24" i="18"/>
  <c r="C49" i="10"/>
  <c r="C33" i="12" s="1"/>
  <c r="C112" i="9"/>
  <c r="C28" i="10" s="1"/>
  <c r="C106" i="9"/>
  <c r="E24" i="18"/>
  <c r="E49" i="10"/>
  <c r="E33" i="12" s="1"/>
  <c r="H26" i="15"/>
  <c r="H1325" i="13"/>
  <c r="F118" i="9"/>
  <c r="F32" i="10"/>
  <c r="H31" i="10"/>
  <c r="H116" i="9"/>
  <c r="G45" i="10"/>
  <c r="G29" i="12" s="1"/>
  <c r="G13" i="18"/>
  <c r="E112" i="9"/>
  <c r="E28" i="10" s="1"/>
  <c r="E106" i="9"/>
  <c r="G24" i="18"/>
  <c r="G49" i="10"/>
  <c r="G33" i="12" s="1"/>
  <c r="F46" i="10"/>
  <c r="F30" i="12" s="1"/>
  <c r="F15" i="18"/>
  <c r="F14" i="18"/>
  <c r="H25" i="15"/>
  <c r="H1323" i="13"/>
  <c r="D26" i="18"/>
  <c r="D51" i="10"/>
  <c r="D35" i="12" s="1"/>
  <c r="I48" i="10"/>
  <c r="I32" i="12" s="1"/>
  <c r="I19" i="18"/>
  <c r="I18" i="18"/>
  <c r="I21" i="18"/>
  <c r="I22" i="18"/>
  <c r="I20" i="18"/>
  <c r="I23" i="18"/>
  <c r="I47" i="10"/>
  <c r="I31" i="12" s="1"/>
  <c r="I17" i="18"/>
  <c r="I16" i="18"/>
  <c r="G807" i="13"/>
  <c r="G801" i="13"/>
  <c r="D116" i="9"/>
  <c r="I1072" i="13"/>
  <c r="I1066" i="13"/>
  <c r="G52" i="10"/>
  <c r="G36" i="12" s="1"/>
  <c r="G27" i="18"/>
  <c r="C266" i="17"/>
  <c r="G106" i="9"/>
  <c r="G112" i="9"/>
  <c r="G28" i="10" s="1"/>
  <c r="C1066" i="13"/>
  <c r="C1072" i="13"/>
  <c r="C23" i="15"/>
  <c r="F37" i="10"/>
  <c r="F33" i="10"/>
  <c r="H52" i="10"/>
  <c r="H36" i="12" s="1"/>
  <c r="H27" i="18"/>
  <c r="D32" i="10"/>
  <c r="D118" i="9"/>
  <c r="H81" i="9"/>
  <c r="H87" i="9"/>
  <c r="D25" i="15"/>
  <c r="D1323" i="13"/>
  <c r="H118" i="9"/>
  <c r="H32" i="10"/>
  <c r="E47" i="10"/>
  <c r="E31" i="12" s="1"/>
  <c r="E16" i="18"/>
  <c r="G27" i="15"/>
  <c r="G1327" i="13"/>
  <c r="H1327" i="13"/>
  <c r="H27" i="15"/>
  <c r="I264" i="17" l="1"/>
  <c r="D17" i="18"/>
  <c r="E29" i="18"/>
  <c r="E28" i="18"/>
  <c r="E53" i="10"/>
  <c r="E37" i="12" s="1"/>
  <c r="E265" i="17"/>
  <c r="C36" i="15"/>
  <c r="C25" i="16" s="1"/>
  <c r="C28" i="18"/>
  <c r="C30" i="18"/>
  <c r="E22" i="18"/>
  <c r="E48" i="10"/>
  <c r="E32" i="12" s="1"/>
  <c r="E38" i="15"/>
  <c r="E27" i="16" s="1"/>
  <c r="I263" i="17"/>
  <c r="I265" i="17"/>
  <c r="G53" i="10"/>
  <c r="G37" i="12" s="1"/>
  <c r="C29" i="18"/>
  <c r="G29" i="18"/>
  <c r="C37" i="15"/>
  <c r="C26" i="16" s="1"/>
  <c r="G28" i="18"/>
  <c r="C264" i="17"/>
  <c r="C796" i="17" s="1"/>
  <c r="C1061" i="17" s="1"/>
  <c r="C1326" i="17" s="1"/>
  <c r="E21" i="18"/>
  <c r="I38" i="15"/>
  <c r="I27" i="16" s="1"/>
  <c r="E23" i="18"/>
  <c r="E18" i="18"/>
  <c r="F28" i="15"/>
  <c r="E20" i="18"/>
  <c r="C47" i="10"/>
  <c r="C31" i="12" s="1"/>
  <c r="C17" i="18"/>
  <c r="C117" i="18" s="1"/>
  <c r="C19" i="18"/>
  <c r="C20" i="18"/>
  <c r="C22" i="18"/>
  <c r="C21" i="18"/>
  <c r="C23" i="18"/>
  <c r="C48" i="10"/>
  <c r="C32" i="12" s="1"/>
  <c r="I29" i="15"/>
  <c r="E263" i="17"/>
  <c r="E264" i="17"/>
  <c r="E36" i="15"/>
  <c r="E25" i="16" s="1"/>
  <c r="I28" i="15"/>
  <c r="H15" i="18"/>
  <c r="H14" i="18"/>
  <c r="H46" i="10"/>
  <c r="H30" i="12" s="1"/>
  <c r="E34" i="15"/>
  <c r="E29" i="15"/>
  <c r="E28" i="15"/>
  <c r="G38" i="15"/>
  <c r="G27" i="16" s="1"/>
  <c r="G266" i="17"/>
  <c r="H48" i="10"/>
  <c r="H32" i="12" s="1"/>
  <c r="H23" i="18"/>
  <c r="H22" i="18"/>
  <c r="H20" i="18"/>
  <c r="H18" i="18"/>
  <c r="H21" i="18"/>
  <c r="H19" i="18"/>
  <c r="I117" i="18"/>
  <c r="H49" i="10"/>
  <c r="H33" i="12" s="1"/>
  <c r="H24" i="18"/>
  <c r="F266" i="17"/>
  <c r="F38" i="15"/>
  <c r="F27" i="16" s="1"/>
  <c r="C617" i="17"/>
  <c r="C882" i="17" s="1"/>
  <c r="C1147" i="17" s="1"/>
  <c r="D23" i="15"/>
  <c r="D1072" i="13"/>
  <c r="D1066" i="13"/>
  <c r="D266" i="17"/>
  <c r="D38" i="15"/>
  <c r="D27" i="16" s="1"/>
  <c r="F106" i="9"/>
  <c r="F112" i="9"/>
  <c r="F28" i="10" s="1"/>
  <c r="F47" i="10"/>
  <c r="F31" i="12" s="1"/>
  <c r="F17" i="18"/>
  <c r="F16" i="18"/>
  <c r="H38" i="15"/>
  <c r="H27" i="16" s="1"/>
  <c r="H266" i="17"/>
  <c r="E117" i="18"/>
  <c r="C1067" i="13"/>
  <c r="C1331" i="13"/>
  <c r="G23" i="15"/>
  <c r="G1072" i="13"/>
  <c r="G1066" i="13"/>
  <c r="F265" i="17"/>
  <c r="F37" i="15"/>
  <c r="F26" i="16" s="1"/>
  <c r="I107" i="9"/>
  <c r="I39" i="10"/>
  <c r="I131" i="9"/>
  <c r="I38" i="10" s="1"/>
  <c r="D48" i="10"/>
  <c r="D32" i="12" s="1"/>
  <c r="D22" i="18"/>
  <c r="D20" i="18"/>
  <c r="D19" i="18"/>
  <c r="D18" i="18"/>
  <c r="D21" i="18"/>
  <c r="D23" i="18"/>
  <c r="F53" i="10"/>
  <c r="F37" i="12" s="1"/>
  <c r="F30" i="18"/>
  <c r="F28" i="18"/>
  <c r="F29" i="18"/>
  <c r="G44" i="10"/>
  <c r="G12" i="18"/>
  <c r="E107" i="9"/>
  <c r="E39" i="10"/>
  <c r="E131" i="9"/>
  <c r="E38" i="10" s="1"/>
  <c r="H47" i="10"/>
  <c r="H31" i="12" s="1"/>
  <c r="H16" i="18"/>
  <c r="H17" i="18"/>
  <c r="H265" i="17"/>
  <c r="H37" i="15"/>
  <c r="H26" i="16" s="1"/>
  <c r="C107" i="9"/>
  <c r="C39" i="10"/>
  <c r="C131" i="9"/>
  <c r="C38" i="10" s="1"/>
  <c r="G37" i="15"/>
  <c r="G26" i="16" s="1"/>
  <c r="G265" i="17"/>
  <c r="H23" i="15"/>
  <c r="H1072" i="13"/>
  <c r="H1066" i="13"/>
  <c r="G48" i="10"/>
  <c r="G32" i="12" s="1"/>
  <c r="G21" i="18"/>
  <c r="G19" i="18"/>
  <c r="G18" i="18"/>
  <c r="G20" i="18"/>
  <c r="G22" i="18"/>
  <c r="G23" i="18"/>
  <c r="I44" i="10"/>
  <c r="I55" i="10" s="1"/>
  <c r="I12" i="18"/>
  <c r="I78" i="18" s="1"/>
  <c r="I103" i="18" s="1"/>
  <c r="I128" i="18" s="1"/>
  <c r="F36" i="15"/>
  <c r="F25" i="16" s="1"/>
  <c r="F263" i="17"/>
  <c r="F264" i="17"/>
  <c r="D106" i="9"/>
  <c r="D112" i="9"/>
  <c r="D28" i="10" s="1"/>
  <c r="D117" i="18"/>
  <c r="G117" i="18"/>
  <c r="F24" i="18"/>
  <c r="F49" i="10"/>
  <c r="F33" i="12" s="1"/>
  <c r="D46" i="10"/>
  <c r="D30" i="12" s="1"/>
  <c r="D15" i="18"/>
  <c r="D14" i="18"/>
  <c r="D264" i="17"/>
  <c r="D36" i="15"/>
  <c r="D25" i="16" s="1"/>
  <c r="D263" i="17"/>
  <c r="H112" i="9"/>
  <c r="H28" i="10" s="1"/>
  <c r="H106" i="9"/>
  <c r="C29" i="15"/>
  <c r="C34" i="15"/>
  <c r="C28" i="15"/>
  <c r="G107" i="9"/>
  <c r="G39" i="10"/>
  <c r="G131" i="9"/>
  <c r="G38" i="10" s="1"/>
  <c r="I1067" i="13"/>
  <c r="I1331" i="13"/>
  <c r="H263" i="17"/>
  <c r="H264" i="17"/>
  <c r="H36" i="15"/>
  <c r="H25" i="16" s="1"/>
  <c r="E44" i="10"/>
  <c r="E12" i="18"/>
  <c r="F48" i="10"/>
  <c r="F32" i="12" s="1"/>
  <c r="F23" i="18"/>
  <c r="F22" i="18"/>
  <c r="F19" i="18"/>
  <c r="F18" i="18"/>
  <c r="F21" i="18"/>
  <c r="F20" i="18"/>
  <c r="C44" i="10"/>
  <c r="C12" i="18"/>
  <c r="H53" i="10"/>
  <c r="H37" i="12" s="1"/>
  <c r="H30" i="18"/>
  <c r="H29" i="18"/>
  <c r="H28" i="18"/>
  <c r="E1067" i="13"/>
  <c r="E1331" i="13"/>
  <c r="G264" i="17"/>
  <c r="G36" i="15"/>
  <c r="G25" i="16" s="1"/>
  <c r="G263" i="17"/>
  <c r="D53" i="10"/>
  <c r="D37" i="12" s="1"/>
  <c r="D29" i="18"/>
  <c r="D30" i="18"/>
  <c r="D28" i="18"/>
  <c r="D37" i="15"/>
  <c r="D26" i="16" s="1"/>
  <c r="D265" i="17"/>
  <c r="F1072" i="13"/>
  <c r="F1066" i="13"/>
  <c r="C794" i="17" l="1"/>
  <c r="C1059" i="17" s="1"/>
  <c r="C1324" i="17" s="1"/>
  <c r="I796" i="17"/>
  <c r="I1061" i="17" s="1"/>
  <c r="I1326" i="17" s="1"/>
  <c r="C799" i="17"/>
  <c r="C1064" i="17" s="1"/>
  <c r="C1329" i="17" s="1"/>
  <c r="C610" i="17"/>
  <c r="C875" i="17" s="1"/>
  <c r="C1140" i="17" s="1"/>
  <c r="C595" i="17"/>
  <c r="C860" i="17" s="1"/>
  <c r="C1125" i="17" s="1"/>
  <c r="C790" i="17"/>
  <c r="C1055" i="17" s="1"/>
  <c r="C1320" i="17" s="1"/>
  <c r="C774" i="17"/>
  <c r="C1039" i="17" s="1"/>
  <c r="C1304" i="17" s="1"/>
  <c r="C708" i="17"/>
  <c r="C973" i="17" s="1"/>
  <c r="C1238" i="17" s="1"/>
  <c r="C654" i="17"/>
  <c r="C919" i="17" s="1"/>
  <c r="C1184" i="17" s="1"/>
  <c r="E676" i="17"/>
  <c r="E941" i="17" s="1"/>
  <c r="E1206" i="17" s="1"/>
  <c r="E691" i="17"/>
  <c r="E956" i="17" s="1"/>
  <c r="E1221" i="17" s="1"/>
  <c r="E55" i="10"/>
  <c r="E549" i="17"/>
  <c r="E814" i="17" s="1"/>
  <c r="E1079" i="17" s="1"/>
  <c r="C747" i="17"/>
  <c r="C1012" i="17" s="1"/>
  <c r="C1277" i="17" s="1"/>
  <c r="C697" i="17"/>
  <c r="C962" i="17" s="1"/>
  <c r="C1227" i="17" s="1"/>
  <c r="C766" i="17"/>
  <c r="C1031" i="17" s="1"/>
  <c r="C1296" i="17" s="1"/>
  <c r="C668" i="17"/>
  <c r="C933" i="17" s="1"/>
  <c r="C1198" i="17" s="1"/>
  <c r="C754" i="17"/>
  <c r="C1019" i="17" s="1"/>
  <c r="C552" i="17"/>
  <c r="C817" i="17" s="1"/>
  <c r="C656" i="17"/>
  <c r="C921" i="17" s="1"/>
  <c r="C781" i="17"/>
  <c r="C1046" i="17" s="1"/>
  <c r="C1311" i="17" s="1"/>
  <c r="E747" i="17"/>
  <c r="E1012" i="17" s="1"/>
  <c r="E1277" i="17" s="1"/>
  <c r="E616" i="17"/>
  <c r="E881" i="17" s="1"/>
  <c r="E1146" i="17" s="1"/>
  <c r="E765" i="17"/>
  <c r="E1030" i="17" s="1"/>
  <c r="E1295" i="17" s="1"/>
  <c r="C574" i="17"/>
  <c r="C839" i="17" s="1"/>
  <c r="C1104" i="17" s="1"/>
  <c r="C607" i="17"/>
  <c r="C872" i="17" s="1"/>
  <c r="C1137" i="17" s="1"/>
  <c r="C573" i="17"/>
  <c r="C838" i="17" s="1"/>
  <c r="C1103" i="17" s="1"/>
  <c r="C641" i="17"/>
  <c r="C906" i="17" s="1"/>
  <c r="C1171" i="17" s="1"/>
  <c r="C602" i="17"/>
  <c r="C867" i="17" s="1"/>
  <c r="C1132" i="17" s="1"/>
  <c r="C797" i="17"/>
  <c r="C1062" i="17" s="1"/>
  <c r="C1327" i="17" s="1"/>
  <c r="C782" i="17"/>
  <c r="C1047" i="17" s="1"/>
  <c r="C1312" i="17" s="1"/>
  <c r="C606" i="17"/>
  <c r="C871" i="17" s="1"/>
  <c r="C1136" i="17" s="1"/>
  <c r="E584" i="17"/>
  <c r="E849" i="17" s="1"/>
  <c r="E1114" i="17" s="1"/>
  <c r="E662" i="17"/>
  <c r="E927" i="17" s="1"/>
  <c r="E1192" i="17" s="1"/>
  <c r="E703" i="17"/>
  <c r="E968" i="17" s="1"/>
  <c r="E1233" i="17" s="1"/>
  <c r="C756" i="17"/>
  <c r="C1021" i="17" s="1"/>
  <c r="C1286" i="17" s="1"/>
  <c r="C580" i="17"/>
  <c r="C845" i="17" s="1"/>
  <c r="C1110" i="17" s="1"/>
  <c r="C597" i="17"/>
  <c r="C862" i="17" s="1"/>
  <c r="C1127" i="17" s="1"/>
  <c r="C706" i="17"/>
  <c r="C971" i="17" s="1"/>
  <c r="C1236" i="17" s="1"/>
  <c r="C673" i="17"/>
  <c r="C938" i="17" s="1"/>
  <c r="C1203" i="17" s="1"/>
  <c r="C555" i="17"/>
  <c r="C820" i="17" s="1"/>
  <c r="C1085" i="17" s="1"/>
  <c r="C767" i="17"/>
  <c r="C1032" i="17" s="1"/>
  <c r="C1297" i="17" s="1"/>
  <c r="C777" i="17"/>
  <c r="C1042" i="17" s="1"/>
  <c r="C1307" i="17" s="1"/>
  <c r="C674" i="17"/>
  <c r="C939" i="17" s="1"/>
  <c r="C1204" i="17" s="1"/>
  <c r="C778" i="17"/>
  <c r="C1043" i="17" s="1"/>
  <c r="C1308" i="17" s="1"/>
  <c r="C676" i="17"/>
  <c r="C941" i="17" s="1"/>
  <c r="C1206" i="17" s="1"/>
  <c r="C650" i="17"/>
  <c r="C915" i="17" s="1"/>
  <c r="C1180" i="17" s="1"/>
  <c r="C714" i="17"/>
  <c r="C979" i="17" s="1"/>
  <c r="C1244" i="17" s="1"/>
  <c r="C591" i="17"/>
  <c r="C856" i="17" s="1"/>
  <c r="C653" i="17"/>
  <c r="C918" i="17" s="1"/>
  <c r="C1183" i="17" s="1"/>
  <c r="C645" i="17"/>
  <c r="C910" i="17" s="1"/>
  <c r="C1175" i="17" s="1"/>
  <c r="C764" i="17"/>
  <c r="C1029" i="17" s="1"/>
  <c r="C1294" i="17" s="1"/>
  <c r="C625" i="17"/>
  <c r="C890" i="17" s="1"/>
  <c r="C775" i="17"/>
  <c r="C1040" i="17" s="1"/>
  <c r="C1305" i="17" s="1"/>
  <c r="C542" i="17"/>
  <c r="I748" i="17"/>
  <c r="I1013" i="17" s="1"/>
  <c r="I1278" i="17" s="1"/>
  <c r="C734" i="17"/>
  <c r="C999" i="17" s="1"/>
  <c r="C1264" i="17" s="1"/>
  <c r="C543" i="17"/>
  <c r="C808" i="17" s="1"/>
  <c r="C1073" i="17" s="1"/>
  <c r="C553" i="17"/>
  <c r="C818" i="17" s="1"/>
  <c r="C1083" i="17" s="1"/>
  <c r="C741" i="17"/>
  <c r="C1006" i="17" s="1"/>
  <c r="C1271" i="17" s="1"/>
  <c r="C545" i="17"/>
  <c r="C810" i="17" s="1"/>
  <c r="C1075" i="17" s="1"/>
  <c r="C609" i="17"/>
  <c r="C874" i="17" s="1"/>
  <c r="C1139" i="17" s="1"/>
  <c r="C682" i="17"/>
  <c r="C947" i="17" s="1"/>
  <c r="C1212" i="17" s="1"/>
  <c r="C720" i="17"/>
  <c r="C985" i="17" s="1"/>
  <c r="C1250" i="17" s="1"/>
  <c r="C579" i="17"/>
  <c r="C844" i="17" s="1"/>
  <c r="C1109" i="17" s="1"/>
  <c r="C560" i="17"/>
  <c r="C825" i="17" s="1"/>
  <c r="C594" i="17"/>
  <c r="C859" i="17" s="1"/>
  <c r="C1124" i="17" s="1"/>
  <c r="C665" i="17"/>
  <c r="C930" i="17" s="1"/>
  <c r="C1195" i="17" s="1"/>
  <c r="C707" i="17"/>
  <c r="C972" i="17" s="1"/>
  <c r="C1237" i="17" s="1"/>
  <c r="C667" i="17"/>
  <c r="C932" i="17" s="1"/>
  <c r="C1197" i="17" s="1"/>
  <c r="C689" i="17"/>
  <c r="C954" i="17" s="1"/>
  <c r="C1219" i="17" s="1"/>
  <c r="C657" i="17"/>
  <c r="C922" i="17" s="1"/>
  <c r="C1187" i="17" s="1"/>
  <c r="C638" i="17"/>
  <c r="C903" i="17" s="1"/>
  <c r="C1168" i="17" s="1"/>
  <c r="C699" i="17"/>
  <c r="C964" i="17" s="1"/>
  <c r="C740" i="17"/>
  <c r="C1005" i="17" s="1"/>
  <c r="C1270" i="17" s="1"/>
  <c r="C731" i="17"/>
  <c r="C996" i="17" s="1"/>
  <c r="C1261" i="17" s="1"/>
  <c r="E626" i="17"/>
  <c r="E891" i="17" s="1"/>
  <c r="E1156" i="17" s="1"/>
  <c r="I675" i="17"/>
  <c r="I940" i="17" s="1"/>
  <c r="E640" i="17"/>
  <c r="E905" i="17" s="1"/>
  <c r="E1170" i="17" s="1"/>
  <c r="E789" i="17"/>
  <c r="E1054" i="17" s="1"/>
  <c r="E1319" i="17" s="1"/>
  <c r="E565" i="17"/>
  <c r="E830" i="17" s="1"/>
  <c r="E1095" i="17" s="1"/>
  <c r="E797" i="17"/>
  <c r="E1062" i="17" s="1"/>
  <c r="E1327" i="17" s="1"/>
  <c r="E572" i="17"/>
  <c r="E837" i="17" s="1"/>
  <c r="E1102" i="17" s="1"/>
  <c r="E697" i="17"/>
  <c r="E962" i="17" s="1"/>
  <c r="E1227" i="17" s="1"/>
  <c r="E784" i="17"/>
  <c r="E1049" i="17" s="1"/>
  <c r="E754" i="17"/>
  <c r="E1019" i="17" s="1"/>
  <c r="I724" i="17"/>
  <c r="I989" i="17" s="1"/>
  <c r="I1254" i="17" s="1"/>
  <c r="E692" i="17"/>
  <c r="E957" i="17" s="1"/>
  <c r="E1222" i="17" s="1"/>
  <c r="E608" i="17"/>
  <c r="E873" i="17" s="1"/>
  <c r="E1138" i="17" s="1"/>
  <c r="E699" i="17"/>
  <c r="E964" i="17" s="1"/>
  <c r="E786" i="17"/>
  <c r="E1051" i="17" s="1"/>
  <c r="E1316" i="17" s="1"/>
  <c r="E614" i="17"/>
  <c r="E879" i="17" s="1"/>
  <c r="E1144" i="17" s="1"/>
  <c r="E706" i="17"/>
  <c r="E971" i="17" s="1"/>
  <c r="E1236" i="17" s="1"/>
  <c r="E741" i="17"/>
  <c r="E1006" i="17" s="1"/>
  <c r="E1271" i="17" s="1"/>
  <c r="E632" i="17"/>
  <c r="E897" i="17" s="1"/>
  <c r="E1162" i="17" s="1"/>
  <c r="E624" i="17"/>
  <c r="E889" i="17" s="1"/>
  <c r="E1154" i="17" s="1"/>
  <c r="E748" i="17"/>
  <c r="E1013" i="17" s="1"/>
  <c r="E1278" i="17" s="1"/>
  <c r="E658" i="17"/>
  <c r="E923" i="17" s="1"/>
  <c r="E1188" i="17" s="1"/>
  <c r="E567" i="17"/>
  <c r="E832" i="17" s="1"/>
  <c r="E1097" i="17" s="1"/>
  <c r="E594" i="17"/>
  <c r="E859" i="17" s="1"/>
  <c r="E1124" i="17" s="1"/>
  <c r="E757" i="17"/>
  <c r="E1022" i="17" s="1"/>
  <c r="E1287" i="17" s="1"/>
  <c r="E588" i="17"/>
  <c r="E853" i="17" s="1"/>
  <c r="E1118" i="17" s="1"/>
  <c r="E596" i="17"/>
  <c r="E861" i="17" s="1"/>
  <c r="E1126" i="17" s="1"/>
  <c r="E753" i="17"/>
  <c r="E1018" i="17" s="1"/>
  <c r="E1283" i="17" s="1"/>
  <c r="I659" i="17"/>
  <c r="I924" i="17" s="1"/>
  <c r="I1189" i="17" s="1"/>
  <c r="I688" i="17"/>
  <c r="I953" i="17" s="1"/>
  <c r="I1218" i="17" s="1"/>
  <c r="I760" i="17"/>
  <c r="I1025" i="17" s="1"/>
  <c r="I1290" i="17" s="1"/>
  <c r="I691" i="17"/>
  <c r="I956" i="17" s="1"/>
  <c r="I1221" i="17" s="1"/>
  <c r="E798" i="17"/>
  <c r="E1063" i="17" s="1"/>
  <c r="E1328" i="17" s="1"/>
  <c r="E788" i="17"/>
  <c r="E1053" i="17" s="1"/>
  <c r="E1318" i="17" s="1"/>
  <c r="E551" i="17"/>
  <c r="E816" i="17" s="1"/>
  <c r="E1081" i="17" s="1"/>
  <c r="I706" i="17"/>
  <c r="I971" i="17" s="1"/>
  <c r="I1236" i="17" s="1"/>
  <c r="I661" i="17"/>
  <c r="I926" i="17" s="1"/>
  <c r="I1191" i="17" s="1"/>
  <c r="I764" i="17"/>
  <c r="I1029" i="17" s="1"/>
  <c r="I1294" i="17" s="1"/>
  <c r="I783" i="17"/>
  <c r="I1048" i="17" s="1"/>
  <c r="I1313" i="17" s="1"/>
  <c r="I713" i="17"/>
  <c r="I978" i="17" s="1"/>
  <c r="I766" i="17"/>
  <c r="I1031" i="17" s="1"/>
  <c r="I1296" i="17" s="1"/>
  <c r="I699" i="17"/>
  <c r="I964" i="17" s="1"/>
  <c r="I562" i="17"/>
  <c r="I827" i="17" s="1"/>
  <c r="I1092" i="17" s="1"/>
  <c r="I601" i="17"/>
  <c r="I866" i="17" s="1"/>
  <c r="I1131" i="17" s="1"/>
  <c r="I770" i="17"/>
  <c r="I1035" i="17" s="1"/>
  <c r="I1300" i="17" s="1"/>
  <c r="I633" i="17"/>
  <c r="I898" i="17" s="1"/>
  <c r="I1163" i="17" s="1"/>
  <c r="I608" i="17"/>
  <c r="I873" i="17" s="1"/>
  <c r="I1138" i="17" s="1"/>
  <c r="I789" i="17"/>
  <c r="I1054" i="17" s="1"/>
  <c r="I1319" i="17" s="1"/>
  <c r="I600" i="17"/>
  <c r="I865" i="17" s="1"/>
  <c r="I1130" i="17" s="1"/>
  <c r="I625" i="17"/>
  <c r="I890" i="17" s="1"/>
  <c r="I721" i="17"/>
  <c r="I986" i="17" s="1"/>
  <c r="I1251" i="17" s="1"/>
  <c r="I613" i="17"/>
  <c r="I878" i="17" s="1"/>
  <c r="I1143" i="17" s="1"/>
  <c r="I652" i="17"/>
  <c r="I917" i="17" s="1"/>
  <c r="I1182" i="17" s="1"/>
  <c r="I701" i="17"/>
  <c r="I966" i="17" s="1"/>
  <c r="I769" i="17"/>
  <c r="I1034" i="17" s="1"/>
  <c r="I1299" i="17" s="1"/>
  <c r="I577" i="17"/>
  <c r="I842" i="17" s="1"/>
  <c r="I1107" i="17" s="1"/>
  <c r="I645" i="17"/>
  <c r="I910" i="17" s="1"/>
  <c r="I1175" i="17" s="1"/>
  <c r="I649" i="17"/>
  <c r="I914" i="17" s="1"/>
  <c r="I1179" i="17" s="1"/>
  <c r="I584" i="17"/>
  <c r="I849" i="17" s="1"/>
  <c r="I1114" i="17" s="1"/>
  <c r="I674" i="17"/>
  <c r="I939" i="17" s="1"/>
  <c r="I1204" i="17" s="1"/>
  <c r="I773" i="17"/>
  <c r="I1038" i="17" s="1"/>
  <c r="I1303" i="17" s="1"/>
  <c r="I787" i="17"/>
  <c r="I1052" i="17" s="1"/>
  <c r="I1317" i="17" s="1"/>
  <c r="I660" i="17"/>
  <c r="I925" i="17" s="1"/>
  <c r="I1190" i="17" s="1"/>
  <c r="I723" i="17"/>
  <c r="I988" i="17" s="1"/>
  <c r="I1253" i="17" s="1"/>
  <c r="I740" i="17"/>
  <c r="I1005" i="17" s="1"/>
  <c r="I1270" i="17" s="1"/>
  <c r="I595" i="17"/>
  <c r="I860" i="17" s="1"/>
  <c r="I1125" i="17" s="1"/>
  <c r="I665" i="17"/>
  <c r="I930" i="17" s="1"/>
  <c r="I1195" i="17" s="1"/>
  <c r="I768" i="17"/>
  <c r="I1033" i="17" s="1"/>
  <c r="I1298" i="17" s="1"/>
  <c r="I682" i="17"/>
  <c r="I947" i="17" s="1"/>
  <c r="I1212" i="17" s="1"/>
  <c r="I593" i="17"/>
  <c r="I858" i="17" s="1"/>
  <c r="I1123" i="17" s="1"/>
  <c r="I731" i="17"/>
  <c r="I996" i="17" s="1"/>
  <c r="I1261" i="17" s="1"/>
  <c r="I599" i="17"/>
  <c r="I864" i="17" s="1"/>
  <c r="I666" i="17"/>
  <c r="I931" i="17" s="1"/>
  <c r="I1196" i="17" s="1"/>
  <c r="I772" i="17"/>
  <c r="I1037" i="17" s="1"/>
  <c r="I1302" i="17" s="1"/>
  <c r="I546" i="17"/>
  <c r="I811" i="17" s="1"/>
  <c r="I1076" i="17" s="1"/>
  <c r="I566" i="17"/>
  <c r="I831" i="17" s="1"/>
  <c r="I1096" i="17" s="1"/>
  <c r="I776" i="17"/>
  <c r="I1041" i="17" s="1"/>
  <c r="I1306" i="17" s="1"/>
  <c r="I658" i="17"/>
  <c r="I923" i="17" s="1"/>
  <c r="I1188" i="17" s="1"/>
  <c r="I611" i="17"/>
  <c r="I876" i="17" s="1"/>
  <c r="I1141" i="17" s="1"/>
  <c r="I673" i="17"/>
  <c r="I938" i="17" s="1"/>
  <c r="I1203" i="17" s="1"/>
  <c r="I568" i="17"/>
  <c r="I833" i="17" s="1"/>
  <c r="I1098" i="17" s="1"/>
  <c r="I793" i="17"/>
  <c r="I1058" i="17" s="1"/>
  <c r="I1323" i="17" s="1"/>
  <c r="I704" i="17"/>
  <c r="I969" i="17" s="1"/>
  <c r="I1234" i="17" s="1"/>
  <c r="I626" i="17"/>
  <c r="I891" i="17" s="1"/>
  <c r="I1156" i="17" s="1"/>
  <c r="I703" i="17"/>
  <c r="I968" i="17" s="1"/>
  <c r="I1233" i="17" s="1"/>
  <c r="I708" i="17"/>
  <c r="I973" i="17" s="1"/>
  <c r="I1238" i="17" s="1"/>
  <c r="E732" i="17"/>
  <c r="E997" i="17" s="1"/>
  <c r="E1262" i="17" s="1"/>
  <c r="I543" i="17"/>
  <c r="I808" i="17" s="1"/>
  <c r="I1073" i="17" s="1"/>
  <c r="E717" i="17"/>
  <c r="E982" i="17" s="1"/>
  <c r="E1247" i="17" s="1"/>
  <c r="E746" i="17"/>
  <c r="E1011" i="17" s="1"/>
  <c r="E1276" i="17" s="1"/>
  <c r="E793" i="17"/>
  <c r="E1058" i="17" s="1"/>
  <c r="E1323" i="17" s="1"/>
  <c r="E738" i="17"/>
  <c r="E1003" i="17" s="1"/>
  <c r="E1268" i="17" s="1"/>
  <c r="I794" i="17"/>
  <c r="I1059" i="17" s="1"/>
  <c r="I1324" i="17" s="1"/>
  <c r="E653" i="17"/>
  <c r="E918" i="17" s="1"/>
  <c r="E1183" i="17" s="1"/>
  <c r="E559" i="17"/>
  <c r="E824" i="17" s="1"/>
  <c r="E1089" i="17" s="1"/>
  <c r="E542" i="17"/>
  <c r="E622" i="17"/>
  <c r="E887" i="17" s="1"/>
  <c r="E1152" i="17" s="1"/>
  <c r="E704" i="17"/>
  <c r="E969" i="17" s="1"/>
  <c r="E1234" i="17" s="1"/>
  <c r="E548" i="17"/>
  <c r="E813" i="17" s="1"/>
  <c r="E1078" i="17" s="1"/>
  <c r="E563" i="17"/>
  <c r="E828" i="17" s="1"/>
  <c r="E1093" i="17" s="1"/>
  <c r="E554" i="17"/>
  <c r="E819" i="17" s="1"/>
  <c r="E787" i="17"/>
  <c r="E1052" i="17" s="1"/>
  <c r="E750" i="17"/>
  <c r="E1015" i="17" s="1"/>
  <c r="E1280" i="17" s="1"/>
  <c r="E718" i="17"/>
  <c r="E983" i="17" s="1"/>
  <c r="E1248" i="17" s="1"/>
  <c r="I763" i="17"/>
  <c r="I1028" i="17" s="1"/>
  <c r="I1293" i="17" s="1"/>
  <c r="I556" i="17"/>
  <c r="I821" i="17" s="1"/>
  <c r="I1086" i="17" s="1"/>
  <c r="I719" i="17"/>
  <c r="I984" i="17" s="1"/>
  <c r="I1249" i="17" s="1"/>
  <c r="I791" i="17"/>
  <c r="I1056" i="17" s="1"/>
  <c r="I1321" i="17" s="1"/>
  <c r="I603" i="17"/>
  <c r="I868" i="17" s="1"/>
  <c r="I1133" i="17" s="1"/>
  <c r="I702" i="17"/>
  <c r="I967" i="17" s="1"/>
  <c r="I1232" i="17" s="1"/>
  <c r="I615" i="17"/>
  <c r="I880" i="17" s="1"/>
  <c r="I1145" i="17" s="1"/>
  <c r="I567" i="17"/>
  <c r="I832" i="17" s="1"/>
  <c r="I1097" i="17" s="1"/>
  <c r="I710" i="17"/>
  <c r="I975" i="17" s="1"/>
  <c r="I1240" i="17" s="1"/>
  <c r="I752" i="17"/>
  <c r="I1017" i="17" s="1"/>
  <c r="I1282" i="17" s="1"/>
  <c r="I739" i="17"/>
  <c r="I1004" i="17" s="1"/>
  <c r="I1269" i="17" s="1"/>
  <c r="I545" i="17"/>
  <c r="I810" i="17" s="1"/>
  <c r="I1075" i="17" s="1"/>
  <c r="I641" i="17"/>
  <c r="I906" i="17" s="1"/>
  <c r="I1171" i="17" s="1"/>
  <c r="I757" i="17"/>
  <c r="I1022" i="17" s="1"/>
  <c r="I1287" i="17" s="1"/>
  <c r="I693" i="17"/>
  <c r="I958" i="17" s="1"/>
  <c r="I1223" i="17" s="1"/>
  <c r="I614" i="17"/>
  <c r="I879" i="17" s="1"/>
  <c r="I1144" i="17" s="1"/>
  <c r="I715" i="17"/>
  <c r="I980" i="17" s="1"/>
  <c r="I1245" i="17" s="1"/>
  <c r="I565" i="17"/>
  <c r="I830" i="17" s="1"/>
  <c r="I1095" i="17" s="1"/>
  <c r="I635" i="17"/>
  <c r="I900" i="17" s="1"/>
  <c r="I1165" i="17" s="1"/>
  <c r="I736" i="17"/>
  <c r="I1001" i="17" s="1"/>
  <c r="I1266" i="17" s="1"/>
  <c r="I630" i="17"/>
  <c r="I895" i="17" s="1"/>
  <c r="I720" i="17"/>
  <c r="I985" i="17" s="1"/>
  <c r="I1250" i="17" s="1"/>
  <c r="I778" i="17"/>
  <c r="I1043" i="17" s="1"/>
  <c r="I1308" i="17" s="1"/>
  <c r="I607" i="17"/>
  <c r="I872" i="17" s="1"/>
  <c r="I1137" i="17" s="1"/>
  <c r="I690" i="17"/>
  <c r="I955" i="17" s="1"/>
  <c r="I692" i="17"/>
  <c r="I957" i="17" s="1"/>
  <c r="I1222" i="17" s="1"/>
  <c r="I689" i="17"/>
  <c r="I954" i="17" s="1"/>
  <c r="I1219" i="17" s="1"/>
  <c r="I765" i="17"/>
  <c r="I1030" i="17" s="1"/>
  <c r="I1295" i="17" s="1"/>
  <c r="I587" i="17"/>
  <c r="I852" i="17" s="1"/>
  <c r="I1117" i="17" s="1"/>
  <c r="I558" i="17"/>
  <c r="I823" i="17" s="1"/>
  <c r="I1088" i="17" s="1"/>
  <c r="I580" i="17"/>
  <c r="I845" i="17" s="1"/>
  <c r="I1110" i="17" s="1"/>
  <c r="I644" i="17"/>
  <c r="I909" i="17" s="1"/>
  <c r="I1174" i="17" s="1"/>
  <c r="I617" i="17"/>
  <c r="I882" i="17" s="1"/>
  <c r="I1147" i="17" s="1"/>
  <c r="I588" i="17"/>
  <c r="I853" i="17" s="1"/>
  <c r="I1118" i="17" s="1"/>
  <c r="I694" i="17"/>
  <c r="I959" i="17" s="1"/>
  <c r="I1224" i="17" s="1"/>
  <c r="I709" i="17"/>
  <c r="I974" i="17" s="1"/>
  <c r="I1239" i="17" s="1"/>
  <c r="I656" i="17"/>
  <c r="I921" i="17" s="1"/>
  <c r="I553" i="17"/>
  <c r="I818" i="17" s="1"/>
  <c r="I1083" i="17" s="1"/>
  <c r="I574" i="17"/>
  <c r="I839" i="17" s="1"/>
  <c r="I1104" i="17" s="1"/>
  <c r="I624" i="17"/>
  <c r="I889" i="17" s="1"/>
  <c r="I1154" i="17" s="1"/>
  <c r="I800" i="17"/>
  <c r="I1065" i="17" s="1"/>
  <c r="I1330" i="17" s="1"/>
  <c r="I683" i="17"/>
  <c r="I948" i="17" s="1"/>
  <c r="I616" i="17"/>
  <c r="I881" i="17" s="1"/>
  <c r="I1146" i="17" s="1"/>
  <c r="I779" i="17"/>
  <c r="I1044" i="17" s="1"/>
  <c r="I1309" i="17" s="1"/>
  <c r="I572" i="17"/>
  <c r="I837" i="17" s="1"/>
  <c r="I1102" i="17" s="1"/>
  <c r="I551" i="17"/>
  <c r="I816" i="17" s="1"/>
  <c r="I1081" i="17" s="1"/>
  <c r="I594" i="17"/>
  <c r="I859" i="17" s="1"/>
  <c r="I1124" i="17" s="1"/>
  <c r="I734" i="17"/>
  <c r="I999" i="17" s="1"/>
  <c r="I1264" i="17" s="1"/>
  <c r="I571" i="17"/>
  <c r="I836" i="17" s="1"/>
  <c r="I1101" i="17" s="1"/>
  <c r="I646" i="17"/>
  <c r="I911" i="17" s="1"/>
  <c r="I1176" i="17" s="1"/>
  <c r="I569" i="17"/>
  <c r="I834" i="17" s="1"/>
  <c r="I1099" i="17" s="1"/>
  <c r="I619" i="17"/>
  <c r="I884" i="17" s="1"/>
  <c r="I1149" i="17" s="1"/>
  <c r="I698" i="17"/>
  <c r="I963" i="17" s="1"/>
  <c r="I1228" i="17" s="1"/>
  <c r="I717" i="17"/>
  <c r="I982" i="17" s="1"/>
  <c r="I1247" i="17" s="1"/>
  <c r="I576" i="17"/>
  <c r="I841" i="17" s="1"/>
  <c r="I1106" i="17" s="1"/>
  <c r="I711" i="17"/>
  <c r="I976" i="17" s="1"/>
  <c r="I1241" i="17" s="1"/>
  <c r="I561" i="17"/>
  <c r="I826" i="17" s="1"/>
  <c r="I685" i="17"/>
  <c r="I950" i="17" s="1"/>
  <c r="I1215" i="17" s="1"/>
  <c r="E713" i="17"/>
  <c r="E978" i="17" s="1"/>
  <c r="E590" i="17"/>
  <c r="E855" i="17" s="1"/>
  <c r="E1120" i="17" s="1"/>
  <c r="E780" i="17"/>
  <c r="E1045" i="17" s="1"/>
  <c r="E1310" i="17" s="1"/>
  <c r="E696" i="17"/>
  <c r="E961" i="17" s="1"/>
  <c r="I654" i="17"/>
  <c r="I919" i="17" s="1"/>
  <c r="I1184" i="17" s="1"/>
  <c r="I677" i="17"/>
  <c r="I942" i="17" s="1"/>
  <c r="I1207" i="17" s="1"/>
  <c r="I657" i="17"/>
  <c r="I922" i="17" s="1"/>
  <c r="I1187" i="17" s="1"/>
  <c r="I555" i="17"/>
  <c r="I820" i="17" s="1"/>
  <c r="I1085" i="17" s="1"/>
  <c r="I634" i="17"/>
  <c r="I899" i="17" s="1"/>
  <c r="I1164" i="17" s="1"/>
  <c r="I640" i="17"/>
  <c r="I905" i="17" s="1"/>
  <c r="I1170" i="17" s="1"/>
  <c r="I564" i="17"/>
  <c r="I829" i="17" s="1"/>
  <c r="I1094" i="17" s="1"/>
  <c r="I775" i="17"/>
  <c r="I1040" i="17" s="1"/>
  <c r="I1305" i="17" s="1"/>
  <c r="I557" i="17"/>
  <c r="I822" i="17" s="1"/>
  <c r="I1087" i="17" s="1"/>
  <c r="I629" i="17"/>
  <c r="I894" i="17" s="1"/>
  <c r="I1159" i="17" s="1"/>
  <c r="I604" i="17"/>
  <c r="I869" i="17" s="1"/>
  <c r="I1134" i="17" s="1"/>
  <c r="I755" i="17"/>
  <c r="I1020" i="17" s="1"/>
  <c r="I1285" i="17" s="1"/>
  <c r="I552" i="17"/>
  <c r="I817" i="17" s="1"/>
  <c r="I681" i="17"/>
  <c r="I946" i="17" s="1"/>
  <c r="I1211" i="17" s="1"/>
  <c r="I650" i="17"/>
  <c r="I915" i="17" s="1"/>
  <c r="I1180" i="17" s="1"/>
  <c r="I761" i="17"/>
  <c r="I1026" i="17" s="1"/>
  <c r="I1291" i="17" s="1"/>
  <c r="I786" i="17"/>
  <c r="I1051" i="17" s="1"/>
  <c r="I1316" i="17" s="1"/>
  <c r="I780" i="17"/>
  <c r="I1045" i="17" s="1"/>
  <c r="I1310" i="17" s="1"/>
  <c r="I714" i="17"/>
  <c r="I979" i="17" s="1"/>
  <c r="I1244" i="17" s="1"/>
  <c r="I767" i="17"/>
  <c r="I1032" i="17" s="1"/>
  <c r="I1297" i="17" s="1"/>
  <c r="I592" i="17"/>
  <c r="I857" i="17" s="1"/>
  <c r="I1122" i="17" s="1"/>
  <c r="I743" i="17"/>
  <c r="I1008" i="17" s="1"/>
  <c r="I1273" i="17" s="1"/>
  <c r="I797" i="17"/>
  <c r="I1062" i="17" s="1"/>
  <c r="I1327" i="17" s="1"/>
  <c r="I606" i="17"/>
  <c r="I871" i="17" s="1"/>
  <c r="I1136" i="17" s="1"/>
  <c r="I676" i="17"/>
  <c r="I941" i="17" s="1"/>
  <c r="I1206" i="17" s="1"/>
  <c r="I756" i="17"/>
  <c r="I1021" i="17" s="1"/>
  <c r="I1286" i="17" s="1"/>
  <c r="I679" i="17"/>
  <c r="I944" i="17" s="1"/>
  <c r="I1209" i="17" s="1"/>
  <c r="I754" i="17"/>
  <c r="I1019" i="17" s="1"/>
  <c r="I586" i="17"/>
  <c r="I851" i="17" s="1"/>
  <c r="I1116" i="17" s="1"/>
  <c r="I589" i="17"/>
  <c r="I854" i="17" s="1"/>
  <c r="I1119" i="17" s="1"/>
  <c r="I647" i="17"/>
  <c r="I912" i="17" s="1"/>
  <c r="I1177" i="17" s="1"/>
  <c r="I735" i="17"/>
  <c r="I1000" i="17" s="1"/>
  <c r="I1265" i="17" s="1"/>
  <c r="I581" i="17"/>
  <c r="I846" i="17" s="1"/>
  <c r="I1111" i="17" s="1"/>
  <c r="I631" i="17"/>
  <c r="I896" i="17" s="1"/>
  <c r="I1161" i="17" s="1"/>
  <c r="I550" i="17"/>
  <c r="I815" i="17" s="1"/>
  <c r="I1080" i="17" s="1"/>
  <c r="I632" i="17"/>
  <c r="I897" i="17" s="1"/>
  <c r="I1162" i="17" s="1"/>
  <c r="I695" i="17"/>
  <c r="I960" i="17" s="1"/>
  <c r="I1225" i="17" s="1"/>
  <c r="I653" i="17"/>
  <c r="I918" i="17" s="1"/>
  <c r="I1183" i="17" s="1"/>
  <c r="I612" i="17"/>
  <c r="I877" i="17" s="1"/>
  <c r="I1142" i="17" s="1"/>
  <c r="I627" i="17"/>
  <c r="I892" i="17" s="1"/>
  <c r="I747" i="17"/>
  <c r="I1012" i="17" s="1"/>
  <c r="I1277" i="17" s="1"/>
  <c r="I591" i="17"/>
  <c r="I856" i="17" s="1"/>
  <c r="I623" i="17"/>
  <c r="I888" i="17" s="1"/>
  <c r="I1153" i="17" s="1"/>
  <c r="I670" i="17"/>
  <c r="I935" i="17" s="1"/>
  <c r="I1200" i="17" s="1"/>
  <c r="I582" i="17"/>
  <c r="I847" i="17" s="1"/>
  <c r="I1112" i="17" s="1"/>
  <c r="I663" i="17"/>
  <c r="I928" i="17" s="1"/>
  <c r="I605" i="17"/>
  <c r="I870" i="17" s="1"/>
  <c r="I1135" i="17" s="1"/>
  <c r="I664" i="17"/>
  <c r="I929" i="17" s="1"/>
  <c r="I1194" i="17" s="1"/>
  <c r="I570" i="17"/>
  <c r="I835" i="17" s="1"/>
  <c r="I1100" i="17" s="1"/>
  <c r="I628" i="17"/>
  <c r="I893" i="17" s="1"/>
  <c r="I1158" i="17" s="1"/>
  <c r="I716" i="17"/>
  <c r="I981" i="17" s="1"/>
  <c r="I1246" i="17" s="1"/>
  <c r="I622" i="17"/>
  <c r="I887" i="17" s="1"/>
  <c r="I1152" i="17" s="1"/>
  <c r="I700" i="17"/>
  <c r="I965" i="17" s="1"/>
  <c r="I1230" i="17" s="1"/>
  <c r="I573" i="17"/>
  <c r="I838" i="17" s="1"/>
  <c r="I1103" i="17" s="1"/>
  <c r="I563" i="17"/>
  <c r="I828" i="17" s="1"/>
  <c r="I1093" i="17" s="1"/>
  <c r="I602" i="17"/>
  <c r="I867" i="17" s="1"/>
  <c r="I1132" i="17" s="1"/>
  <c r="I667" i="17"/>
  <c r="I932" i="17" s="1"/>
  <c r="I1197" i="17" s="1"/>
  <c r="E720" i="17"/>
  <c r="E985" i="17" s="1"/>
  <c r="E1250" i="17" s="1"/>
  <c r="E631" i="17"/>
  <c r="E896" i="17" s="1"/>
  <c r="E1161" i="17" s="1"/>
  <c r="E627" i="17"/>
  <c r="E892" i="17" s="1"/>
  <c r="I792" i="17"/>
  <c r="I1057" i="17" s="1"/>
  <c r="I1322" i="17" s="1"/>
  <c r="I547" i="17"/>
  <c r="I812" i="17" s="1"/>
  <c r="I1077" i="17" s="1"/>
  <c r="I638" i="17"/>
  <c r="I903" i="17" s="1"/>
  <c r="I1168" i="17" s="1"/>
  <c r="I782" i="17"/>
  <c r="I1047" i="17" s="1"/>
  <c r="I1312" i="17" s="1"/>
  <c r="I554" i="17"/>
  <c r="I819" i="17" s="1"/>
  <c r="I620" i="17"/>
  <c r="I885" i="17" s="1"/>
  <c r="I1150" i="17" s="1"/>
  <c r="I718" i="17"/>
  <c r="I983" i="17" s="1"/>
  <c r="I1248" i="17" s="1"/>
  <c r="I669" i="17"/>
  <c r="I934" i="17" s="1"/>
  <c r="I1199" i="17" s="1"/>
  <c r="I636" i="17"/>
  <c r="I901" i="17" s="1"/>
  <c r="I1166" i="17" s="1"/>
  <c r="I771" i="17"/>
  <c r="I1036" i="17" s="1"/>
  <c r="I1301" i="17" s="1"/>
  <c r="I542" i="17"/>
  <c r="I651" i="17"/>
  <c r="I916" i="17" s="1"/>
  <c r="I1181" i="17" s="1"/>
  <c r="I750" i="17"/>
  <c r="I1015" i="17" s="1"/>
  <c r="I1280" i="17" s="1"/>
  <c r="I744" i="17"/>
  <c r="I1009" i="17" s="1"/>
  <c r="I1274" i="17" s="1"/>
  <c r="I738" i="17"/>
  <c r="I1003" i="17" s="1"/>
  <c r="I1268" i="17" s="1"/>
  <c r="I751" i="17"/>
  <c r="I1016" i="17" s="1"/>
  <c r="I1281" i="17" s="1"/>
  <c r="I745" i="17"/>
  <c r="I1010" i="17" s="1"/>
  <c r="I1275" i="17" s="1"/>
  <c r="I585" i="17"/>
  <c r="I850" i="17" s="1"/>
  <c r="I1115" i="17" s="1"/>
  <c r="I725" i="17"/>
  <c r="I990" i="17" s="1"/>
  <c r="I1255" i="17" s="1"/>
  <c r="I621" i="17"/>
  <c r="I886" i="17" s="1"/>
  <c r="I1151" i="17" s="1"/>
  <c r="I544" i="17"/>
  <c r="I809" i="17" s="1"/>
  <c r="I1074" i="17" s="1"/>
  <c r="I579" i="17"/>
  <c r="I844" i="17" s="1"/>
  <c r="I1109" i="17" s="1"/>
  <c r="I648" i="17"/>
  <c r="I913" i="17" s="1"/>
  <c r="I1178" i="17" s="1"/>
  <c r="I733" i="17"/>
  <c r="I998" i="17" s="1"/>
  <c r="I1263" i="17" s="1"/>
  <c r="I742" i="17"/>
  <c r="I1007" i="17" s="1"/>
  <c r="I1272" i="17" s="1"/>
  <c r="I781" i="17"/>
  <c r="I1046" i="17" s="1"/>
  <c r="I1311" i="17" s="1"/>
  <c r="I705" i="17"/>
  <c r="I970" i="17" s="1"/>
  <c r="I1235" i="17" s="1"/>
  <c r="I678" i="17"/>
  <c r="I943" i="17" s="1"/>
  <c r="I1208" i="17" s="1"/>
  <c r="I680" i="17"/>
  <c r="I945" i="17" s="1"/>
  <c r="I1210" i="17" s="1"/>
  <c r="I762" i="17"/>
  <c r="I1027" i="17" s="1"/>
  <c r="I1292" i="17" s="1"/>
  <c r="I662" i="17"/>
  <c r="I927" i="17" s="1"/>
  <c r="I1192" i="17" s="1"/>
  <c r="I560" i="17"/>
  <c r="I825" i="17" s="1"/>
  <c r="I730" i="17"/>
  <c r="I995" i="17" s="1"/>
  <c r="I1260" i="17" s="1"/>
  <c r="I732" i="17"/>
  <c r="I997" i="17" s="1"/>
  <c r="I1262" i="17" s="1"/>
  <c r="I642" i="17"/>
  <c r="I907" i="17" s="1"/>
  <c r="I799" i="17"/>
  <c r="I1064" i="17" s="1"/>
  <c r="I1329" i="17" s="1"/>
  <c r="I583" i="17"/>
  <c r="I848" i="17" s="1"/>
  <c r="I1113" i="17" s="1"/>
  <c r="I746" i="17"/>
  <c r="I1011" i="17" s="1"/>
  <c r="I1276" i="17" s="1"/>
  <c r="I639" i="17"/>
  <c r="I904" i="17" s="1"/>
  <c r="I1169" i="17" s="1"/>
  <c r="I697" i="17"/>
  <c r="I962" i="17" s="1"/>
  <c r="I1227" i="17" s="1"/>
  <c r="I788" i="17"/>
  <c r="I1053" i="17" s="1"/>
  <c r="I1318" i="17" s="1"/>
  <c r="I753" i="17"/>
  <c r="I1018" i="17" s="1"/>
  <c r="I1283" i="17" s="1"/>
  <c r="I737" i="17"/>
  <c r="I1002" i="17" s="1"/>
  <c r="I1267" i="17" s="1"/>
  <c r="I790" i="17"/>
  <c r="I1055" i="17" s="1"/>
  <c r="I1320" i="17" s="1"/>
  <c r="I559" i="17"/>
  <c r="I824" i="17" s="1"/>
  <c r="I1089" i="17" s="1"/>
  <c r="I618" i="17"/>
  <c r="I883" i="17" s="1"/>
  <c r="I1148" i="17" s="1"/>
  <c r="I575" i="17"/>
  <c r="I840" i="17" s="1"/>
  <c r="I1105" i="17" s="1"/>
  <c r="I784" i="17"/>
  <c r="I1049" i="17" s="1"/>
  <c r="I655" i="17"/>
  <c r="I920" i="17" s="1"/>
  <c r="I1185" i="17" s="1"/>
  <c r="I722" i="17"/>
  <c r="I987" i="17" s="1"/>
  <c r="I1252" i="17" s="1"/>
  <c r="I686" i="17"/>
  <c r="I951" i="17" s="1"/>
  <c r="I1216" i="17" s="1"/>
  <c r="I707" i="17"/>
  <c r="I972" i="17" s="1"/>
  <c r="I1237" i="17" s="1"/>
  <c r="I758" i="17"/>
  <c r="I1023" i="17" s="1"/>
  <c r="I1288" i="17" s="1"/>
  <c r="I774" i="17"/>
  <c r="I1039" i="17" s="1"/>
  <c r="I1304" i="17" s="1"/>
  <c r="I643" i="17"/>
  <c r="I908" i="17" s="1"/>
  <c r="I1173" i="17" s="1"/>
  <c r="I798" i="17"/>
  <c r="I1063" i="17" s="1"/>
  <c r="I1328" i="17" s="1"/>
  <c r="I712" i="17"/>
  <c r="I977" i="17" s="1"/>
  <c r="I1242" i="17" s="1"/>
  <c r="I271" i="17"/>
  <c r="I785" i="17"/>
  <c r="I1050" i="17" s="1"/>
  <c r="I1315" i="17" s="1"/>
  <c r="I687" i="17"/>
  <c r="I952" i="17" s="1"/>
  <c r="I590" i="17"/>
  <c r="I855" i="17" s="1"/>
  <c r="I1120" i="17" s="1"/>
  <c r="I727" i="17"/>
  <c r="I992" i="17" s="1"/>
  <c r="I1257" i="17" s="1"/>
  <c r="I684" i="17"/>
  <c r="I949" i="17" s="1"/>
  <c r="I1214" i="17" s="1"/>
  <c r="I549" i="17"/>
  <c r="I814" i="17" s="1"/>
  <c r="I1079" i="17" s="1"/>
  <c r="I696" i="17"/>
  <c r="I961" i="17" s="1"/>
  <c r="I598" i="17"/>
  <c r="I863" i="17" s="1"/>
  <c r="I1128" i="17" s="1"/>
  <c r="I597" i="17"/>
  <c r="I862" i="17" s="1"/>
  <c r="I1127" i="17" s="1"/>
  <c r="I578" i="17"/>
  <c r="I843" i="17" s="1"/>
  <c r="I1108" i="17" s="1"/>
  <c r="I672" i="17"/>
  <c r="I937" i="17" s="1"/>
  <c r="I1202" i="17" s="1"/>
  <c r="I668" i="17"/>
  <c r="I933" i="17" s="1"/>
  <c r="I1198" i="17" s="1"/>
  <c r="I548" i="17"/>
  <c r="I813" i="17" s="1"/>
  <c r="I1078" i="17" s="1"/>
  <c r="I741" i="17"/>
  <c r="I1006" i="17" s="1"/>
  <c r="I1271" i="17" s="1"/>
  <c r="I759" i="17"/>
  <c r="I1024" i="17" s="1"/>
  <c r="I1289" i="17" s="1"/>
  <c r="I777" i="17"/>
  <c r="I1042" i="17" s="1"/>
  <c r="I1307" i="17" s="1"/>
  <c r="I795" i="17"/>
  <c r="I1060" i="17" s="1"/>
  <c r="I1325" i="17" s="1"/>
  <c r="I596" i="17"/>
  <c r="I861" i="17" s="1"/>
  <c r="I1126" i="17" s="1"/>
  <c r="I671" i="17"/>
  <c r="I936" i="17" s="1"/>
  <c r="I1201" i="17" s="1"/>
  <c r="I729" i="17"/>
  <c r="I994" i="17" s="1"/>
  <c r="I1259" i="17" s="1"/>
  <c r="I610" i="17"/>
  <c r="I875" i="17" s="1"/>
  <c r="I1140" i="17" s="1"/>
  <c r="I726" i="17"/>
  <c r="I991" i="17" s="1"/>
  <c r="I1256" i="17" s="1"/>
  <c r="I728" i="17"/>
  <c r="I993" i="17" s="1"/>
  <c r="I1258" i="17" s="1"/>
  <c r="I637" i="17"/>
  <c r="I902" i="17" s="1"/>
  <c r="I1167" i="17" s="1"/>
  <c r="I609" i="17"/>
  <c r="I874" i="17" s="1"/>
  <c r="I1139" i="17" s="1"/>
  <c r="I749" i="17"/>
  <c r="I1014" i="17" s="1"/>
  <c r="I1279" i="17" s="1"/>
  <c r="C652" i="17"/>
  <c r="C917" i="17" s="1"/>
  <c r="C1182" i="17" s="1"/>
  <c r="C616" i="17"/>
  <c r="C881" i="17" s="1"/>
  <c r="C1146" i="17" s="1"/>
  <c r="C570" i="17"/>
  <c r="C835" i="17" s="1"/>
  <c r="C1100" i="17" s="1"/>
  <c r="C692" i="17"/>
  <c r="C957" i="17" s="1"/>
  <c r="C1222" i="17" s="1"/>
  <c r="C548" i="17"/>
  <c r="C813" i="17" s="1"/>
  <c r="C1078" i="17" s="1"/>
  <c r="C730" i="17"/>
  <c r="C995" i="17" s="1"/>
  <c r="C1260" i="17" s="1"/>
  <c r="C726" i="17"/>
  <c r="C991" i="17" s="1"/>
  <c r="C1256" i="17" s="1"/>
  <c r="C546" i="17"/>
  <c r="C811" i="17" s="1"/>
  <c r="C1076" i="17" s="1"/>
  <c r="C632" i="17"/>
  <c r="C897" i="17" s="1"/>
  <c r="C1162" i="17" s="1"/>
  <c r="C577" i="17"/>
  <c r="C842" i="17" s="1"/>
  <c r="C1107" i="17" s="1"/>
  <c r="C583" i="17"/>
  <c r="C848" i="17" s="1"/>
  <c r="C1113" i="17" s="1"/>
  <c r="C649" i="17"/>
  <c r="C914" i="17" s="1"/>
  <c r="C1179" i="17" s="1"/>
  <c r="C634" i="17"/>
  <c r="C899" i="17" s="1"/>
  <c r="C1164" i="17" s="1"/>
  <c r="C713" i="17"/>
  <c r="C978" i="17" s="1"/>
  <c r="C582" i="17"/>
  <c r="C847" i="17" s="1"/>
  <c r="C1112" i="17" s="1"/>
  <c r="C791" i="17"/>
  <c r="C1056" i="17" s="1"/>
  <c r="C1321" i="17" s="1"/>
  <c r="C669" i="17"/>
  <c r="C934" i="17" s="1"/>
  <c r="C1199" i="17" s="1"/>
  <c r="C592" i="17"/>
  <c r="C857" i="17" s="1"/>
  <c r="C1122" i="17" s="1"/>
  <c r="C711" i="17"/>
  <c r="C976" i="17" s="1"/>
  <c r="C1241" i="17" s="1"/>
  <c r="C556" i="17"/>
  <c r="C821" i="17" s="1"/>
  <c r="C1086" i="17" s="1"/>
  <c r="C743" i="17"/>
  <c r="C1008" i="17" s="1"/>
  <c r="C1273" i="17" s="1"/>
  <c r="C691" i="17"/>
  <c r="C956" i="17" s="1"/>
  <c r="C1221" i="17" s="1"/>
  <c r="C554" i="17"/>
  <c r="C819" i="17" s="1"/>
  <c r="C588" i="17"/>
  <c r="C853" i="17" s="1"/>
  <c r="C1118" i="17" s="1"/>
  <c r="C630" i="17"/>
  <c r="C895" i="17" s="1"/>
  <c r="C672" i="17"/>
  <c r="C937" i="17" s="1"/>
  <c r="C1202" i="17" s="1"/>
  <c r="C612" i="17"/>
  <c r="C877" i="17" s="1"/>
  <c r="C1142" i="17" s="1"/>
  <c r="C605" i="17"/>
  <c r="C870" i="17" s="1"/>
  <c r="C1135" i="17" s="1"/>
  <c r="C715" i="17"/>
  <c r="C980" i="17" s="1"/>
  <c r="C1245" i="17" s="1"/>
  <c r="C642" i="17"/>
  <c r="C907" i="17" s="1"/>
  <c r="C660" i="17"/>
  <c r="C925" i="17" s="1"/>
  <c r="C1190" i="17" s="1"/>
  <c r="C584" i="17"/>
  <c r="C849" i="17" s="1"/>
  <c r="C1114" i="17" s="1"/>
  <c r="C746" i="17"/>
  <c r="C1011" i="17" s="1"/>
  <c r="C1276" i="17" s="1"/>
  <c r="C698" i="17"/>
  <c r="C963" i="17" s="1"/>
  <c r="C1228" i="17" s="1"/>
  <c r="C716" i="17"/>
  <c r="C981" i="17" s="1"/>
  <c r="C1246" i="17" s="1"/>
  <c r="C623" i="17"/>
  <c r="C888" i="17" s="1"/>
  <c r="C1153" i="17" s="1"/>
  <c r="C688" i="17"/>
  <c r="C953" i="17" s="1"/>
  <c r="C1218" i="17" s="1"/>
  <c r="C558" i="17"/>
  <c r="C823" i="17" s="1"/>
  <c r="C1088" i="17" s="1"/>
  <c r="C581" i="17"/>
  <c r="C846" i="17" s="1"/>
  <c r="C1111" i="17" s="1"/>
  <c r="C655" i="17"/>
  <c r="C920" i="17" s="1"/>
  <c r="C1185" i="17" s="1"/>
  <c r="C780" i="17"/>
  <c r="C1045" i="17" s="1"/>
  <c r="C1310" i="17" s="1"/>
  <c r="C648" i="17"/>
  <c r="C913" i="17" s="1"/>
  <c r="C1178" i="17" s="1"/>
  <c r="C647" i="17"/>
  <c r="C912" i="17" s="1"/>
  <c r="C1177" i="17" s="1"/>
  <c r="C776" i="17"/>
  <c r="C1041" i="17" s="1"/>
  <c r="C1306" i="17" s="1"/>
  <c r="C624" i="17"/>
  <c r="C889" i="17" s="1"/>
  <c r="C1154" i="17" s="1"/>
  <c r="C792" i="17"/>
  <c r="C1057" i="17" s="1"/>
  <c r="C1322" i="17" s="1"/>
  <c r="C723" i="17"/>
  <c r="C988" i="17" s="1"/>
  <c r="C1253" i="17" s="1"/>
  <c r="C566" i="17"/>
  <c r="C831" i="17" s="1"/>
  <c r="C1096" i="17" s="1"/>
  <c r="C587" i="17"/>
  <c r="C852" i="17" s="1"/>
  <c r="C1117" i="17" s="1"/>
  <c r="C770" i="17"/>
  <c r="C1035" i="17" s="1"/>
  <c r="C1300" i="17" s="1"/>
  <c r="C760" i="17"/>
  <c r="C1025" i="17" s="1"/>
  <c r="C1290" i="17" s="1"/>
  <c r="C598" i="17"/>
  <c r="C863" i="17" s="1"/>
  <c r="C1128" i="17" s="1"/>
  <c r="C683" i="17"/>
  <c r="C948" i="17" s="1"/>
  <c r="C737" i="17"/>
  <c r="C1002" i="17" s="1"/>
  <c r="C1267" i="17" s="1"/>
  <c r="C768" i="17"/>
  <c r="C1033" i="17" s="1"/>
  <c r="C1298" i="17" s="1"/>
  <c r="C670" i="17"/>
  <c r="C935" i="17" s="1"/>
  <c r="C1200" i="17" s="1"/>
  <c r="C578" i="17"/>
  <c r="C843" i="17" s="1"/>
  <c r="C1108" i="17" s="1"/>
  <c r="C599" i="17"/>
  <c r="C864" i="17" s="1"/>
  <c r="C564" i="17"/>
  <c r="C829" i="17" s="1"/>
  <c r="C1094" i="17" s="1"/>
  <c r="C735" i="17"/>
  <c r="C1000" i="17" s="1"/>
  <c r="C1265" i="17" s="1"/>
  <c r="C575" i="17"/>
  <c r="C840" i="17" s="1"/>
  <c r="C1105" i="17" s="1"/>
  <c r="C693" i="17"/>
  <c r="C958" i="17" s="1"/>
  <c r="C1223" i="17" s="1"/>
  <c r="C789" i="17"/>
  <c r="C1054" i="17" s="1"/>
  <c r="C1319" i="17" s="1"/>
  <c r="C550" i="17"/>
  <c r="C815" i="17" s="1"/>
  <c r="C1080" i="17" s="1"/>
  <c r="C658" i="17"/>
  <c r="C923" i="17" s="1"/>
  <c r="C1188" i="17" s="1"/>
  <c r="C585" i="17"/>
  <c r="C850" i="17" s="1"/>
  <c r="C1115" i="17" s="1"/>
  <c r="C589" i="17"/>
  <c r="C854" i="17" s="1"/>
  <c r="C1119" i="17" s="1"/>
  <c r="C620" i="17"/>
  <c r="C885" i="17" s="1"/>
  <c r="C1150" i="17" s="1"/>
  <c r="C677" i="17"/>
  <c r="C942" i="17" s="1"/>
  <c r="C1207" i="17" s="1"/>
  <c r="C664" i="17"/>
  <c r="C929" i="17" s="1"/>
  <c r="C1194" i="17" s="1"/>
  <c r="C601" i="17"/>
  <c r="C866" i="17" s="1"/>
  <c r="C1131" i="17" s="1"/>
  <c r="C618" i="17"/>
  <c r="C883" i="17" s="1"/>
  <c r="C1148" i="17" s="1"/>
  <c r="C626" i="17"/>
  <c r="C891" i="17" s="1"/>
  <c r="C1156" i="17" s="1"/>
  <c r="C750" i="17"/>
  <c r="C1015" i="17" s="1"/>
  <c r="C1280" i="17" s="1"/>
  <c r="C559" i="17"/>
  <c r="C824" i="17" s="1"/>
  <c r="C1089" i="17" s="1"/>
  <c r="C748" i="17"/>
  <c r="C1013" i="17" s="1"/>
  <c r="C1278" i="17" s="1"/>
  <c r="C593" i="17"/>
  <c r="C858" i="17" s="1"/>
  <c r="C1123" i="17" s="1"/>
  <c r="C786" i="17"/>
  <c r="C1051" i="17" s="1"/>
  <c r="C1316" i="17" s="1"/>
  <c r="C627" i="17"/>
  <c r="C892" i="17" s="1"/>
  <c r="C651" i="17"/>
  <c r="C916" i="17" s="1"/>
  <c r="C1181" i="17" s="1"/>
  <c r="C710" i="17"/>
  <c r="C975" i="17" s="1"/>
  <c r="C1240" i="17" s="1"/>
  <c r="C742" i="17"/>
  <c r="C1007" i="17" s="1"/>
  <c r="C1272" i="17" s="1"/>
  <c r="C728" i="17"/>
  <c r="C993" i="17" s="1"/>
  <c r="C1258" i="17" s="1"/>
  <c r="C798" i="17"/>
  <c r="C1063" i="17" s="1"/>
  <c r="C1328" i="17" s="1"/>
  <c r="C721" i="17"/>
  <c r="C986" i="17" s="1"/>
  <c r="C1251" i="17" s="1"/>
  <c r="C643" i="17"/>
  <c r="C908" i="17" s="1"/>
  <c r="C1173" i="17" s="1"/>
  <c r="C800" i="17"/>
  <c r="C1065" i="17" s="1"/>
  <c r="C1330" i="17" s="1"/>
  <c r="C557" i="17"/>
  <c r="C822" i="17" s="1"/>
  <c r="C1087" i="17" s="1"/>
  <c r="C590" i="17"/>
  <c r="C855" i="17" s="1"/>
  <c r="C1120" i="17" s="1"/>
  <c r="C694" i="17"/>
  <c r="C959" i="17" s="1"/>
  <c r="C1224" i="17" s="1"/>
  <c r="C739" i="17"/>
  <c r="C1004" i="17" s="1"/>
  <c r="C1269" i="17" s="1"/>
  <c r="C544" i="17"/>
  <c r="C809" i="17" s="1"/>
  <c r="C1074" i="17" s="1"/>
  <c r="C718" i="17"/>
  <c r="C983" i="17" s="1"/>
  <c r="C1248" i="17" s="1"/>
  <c r="C621" i="17"/>
  <c r="C886" i="17" s="1"/>
  <c r="C1151" i="17" s="1"/>
  <c r="C572" i="17"/>
  <c r="C837" i="17" s="1"/>
  <c r="C1102" i="17" s="1"/>
  <c r="C635" i="17"/>
  <c r="C900" i="17" s="1"/>
  <c r="C1165" i="17" s="1"/>
  <c r="C709" i="17"/>
  <c r="C974" i="17" s="1"/>
  <c r="C1239" i="17" s="1"/>
  <c r="C629" i="17"/>
  <c r="C894" i="17" s="1"/>
  <c r="C1159" i="17" s="1"/>
  <c r="C644" i="17"/>
  <c r="C909" i="17" s="1"/>
  <c r="C1174" i="17" s="1"/>
  <c r="C679" i="17"/>
  <c r="C944" i="17" s="1"/>
  <c r="C1209" i="17" s="1"/>
  <c r="C761" i="17"/>
  <c r="C1026" i="17" s="1"/>
  <c r="C1291" i="17" s="1"/>
  <c r="C681" i="17"/>
  <c r="C946" i="17" s="1"/>
  <c r="C1211" i="17" s="1"/>
  <c r="C762" i="17"/>
  <c r="C1027" i="17" s="1"/>
  <c r="C1292" i="17" s="1"/>
  <c r="C712" i="17"/>
  <c r="C977" i="17" s="1"/>
  <c r="C1242" i="17" s="1"/>
  <c r="C569" i="17"/>
  <c r="C834" i="17" s="1"/>
  <c r="C1099" i="17" s="1"/>
  <c r="C733" i="17"/>
  <c r="C998" i="17" s="1"/>
  <c r="C1263" i="17" s="1"/>
  <c r="C551" i="17"/>
  <c r="C816" i="17" s="1"/>
  <c r="C1081" i="17" s="1"/>
  <c r="C604" i="17"/>
  <c r="C869" i="17" s="1"/>
  <c r="C1134" i="17" s="1"/>
  <c r="C705" i="17"/>
  <c r="C970" i="17" s="1"/>
  <c r="C1235" i="17" s="1"/>
  <c r="C661" i="17"/>
  <c r="C926" i="17" s="1"/>
  <c r="C1191" i="17" s="1"/>
  <c r="C704" i="17"/>
  <c r="C969" i="17" s="1"/>
  <c r="C1234" i="17" s="1"/>
  <c r="C684" i="17"/>
  <c r="C949" i="17" s="1"/>
  <c r="C1214" i="17" s="1"/>
  <c r="C757" i="17"/>
  <c r="C1022" i="17" s="1"/>
  <c r="C1287" i="17" s="1"/>
  <c r="C753" i="17"/>
  <c r="C1018" i="17" s="1"/>
  <c r="C1283" i="17" s="1"/>
  <c r="C700" i="17"/>
  <c r="C965" i="17" s="1"/>
  <c r="C1230" i="17" s="1"/>
  <c r="C788" i="17"/>
  <c r="C1053" i="17" s="1"/>
  <c r="C1318" i="17" s="1"/>
  <c r="C613" i="17"/>
  <c r="C878" i="17" s="1"/>
  <c r="C1143" i="17" s="1"/>
  <c r="C725" i="17"/>
  <c r="C990" i="17" s="1"/>
  <c r="C1255" i="17" s="1"/>
  <c r="C724" i="17"/>
  <c r="C989" i="17" s="1"/>
  <c r="C1254" i="17" s="1"/>
  <c r="C779" i="17"/>
  <c r="C1044" i="17" s="1"/>
  <c r="C1309" i="17" s="1"/>
  <c r="C596" i="17"/>
  <c r="C861" i="17" s="1"/>
  <c r="C1126" i="17" s="1"/>
  <c r="C765" i="17"/>
  <c r="C1030" i="17" s="1"/>
  <c r="C1295" i="17" s="1"/>
  <c r="C793" i="17"/>
  <c r="C1058" i="17" s="1"/>
  <c r="C1323" i="17" s="1"/>
  <c r="C611" i="17"/>
  <c r="C876" i="17" s="1"/>
  <c r="C1141" i="17" s="1"/>
  <c r="C722" i="17"/>
  <c r="C987" i="17" s="1"/>
  <c r="C1252" i="17" s="1"/>
  <c r="C717" i="17"/>
  <c r="C982" i="17" s="1"/>
  <c r="C1247" i="17" s="1"/>
  <c r="C562" i="17"/>
  <c r="C827" i="17" s="1"/>
  <c r="C1092" i="17" s="1"/>
  <c r="C702" i="17"/>
  <c r="C967" i="17" s="1"/>
  <c r="C1232" i="17" s="1"/>
  <c r="C271" i="17"/>
  <c r="C272" i="17" s="1"/>
  <c r="C622" i="17"/>
  <c r="C887" i="17" s="1"/>
  <c r="C1152" i="17" s="1"/>
  <c r="C769" i="17"/>
  <c r="C1034" i="17" s="1"/>
  <c r="C1299" i="17" s="1"/>
  <c r="C745" i="17"/>
  <c r="C1010" i="17" s="1"/>
  <c r="C1275" i="17" s="1"/>
  <c r="C696" i="17"/>
  <c r="C961" i="17" s="1"/>
  <c r="C586" i="17"/>
  <c r="C851" i="17" s="1"/>
  <c r="C1116" i="17" s="1"/>
  <c r="C727" i="17"/>
  <c r="C992" i="17" s="1"/>
  <c r="C1257" i="17" s="1"/>
  <c r="C675" i="17"/>
  <c r="C940" i="17" s="1"/>
  <c r="C772" i="17"/>
  <c r="C1037" i="17" s="1"/>
  <c r="C1302" i="17" s="1"/>
  <c r="C751" i="17"/>
  <c r="C1016" i="17" s="1"/>
  <c r="C1281" i="17" s="1"/>
  <c r="C763" i="17"/>
  <c r="C1028" i="17" s="1"/>
  <c r="C1293" i="17" s="1"/>
  <c r="C637" i="17"/>
  <c r="C902" i="17" s="1"/>
  <c r="C1167" i="17" s="1"/>
  <c r="C563" i="17"/>
  <c r="C828" i="17" s="1"/>
  <c r="C1093" i="17" s="1"/>
  <c r="C603" i="17"/>
  <c r="C868" i="17" s="1"/>
  <c r="C1133" i="17" s="1"/>
  <c r="C701" i="17"/>
  <c r="C966" i="17" s="1"/>
  <c r="C736" i="17"/>
  <c r="C1001" i="17" s="1"/>
  <c r="C1266" i="17" s="1"/>
  <c r="C771" i="17"/>
  <c r="C1036" i="17" s="1"/>
  <c r="C1301" i="17" s="1"/>
  <c r="C636" i="17"/>
  <c r="C901" i="17" s="1"/>
  <c r="C1166" i="17" s="1"/>
  <c r="C783" i="17"/>
  <c r="C1048" i="17" s="1"/>
  <c r="C1313" i="17" s="1"/>
  <c r="C729" i="17"/>
  <c r="C994" i="17" s="1"/>
  <c r="C1259" i="17" s="1"/>
  <c r="C719" i="17"/>
  <c r="C984" i="17" s="1"/>
  <c r="C1249" i="17" s="1"/>
  <c r="C639" i="17"/>
  <c r="C904" i="17" s="1"/>
  <c r="C1169" i="17" s="1"/>
  <c r="C784" i="17"/>
  <c r="C1049" i="17" s="1"/>
  <c r="C773" i="17"/>
  <c r="C1038" i="17" s="1"/>
  <c r="C1303" i="17" s="1"/>
  <c r="C687" i="17"/>
  <c r="C952" i="17" s="1"/>
  <c r="C549" i="17"/>
  <c r="C814" i="17" s="1"/>
  <c r="C1079" i="17" s="1"/>
  <c r="C752" i="17"/>
  <c r="C1017" i="17" s="1"/>
  <c r="C1282" i="17" s="1"/>
  <c r="C614" i="17"/>
  <c r="C879" i="17" s="1"/>
  <c r="C1144" i="17" s="1"/>
  <c r="C678" i="17"/>
  <c r="C943" i="17" s="1"/>
  <c r="C1208" i="17" s="1"/>
  <c r="C608" i="17"/>
  <c r="C873" i="17" s="1"/>
  <c r="C1138" i="17" s="1"/>
  <c r="C571" i="17"/>
  <c r="C836" i="17" s="1"/>
  <c r="C1101" i="17" s="1"/>
  <c r="C547" i="17"/>
  <c r="C812" i="17" s="1"/>
  <c r="C1077" i="17" s="1"/>
  <c r="C576" i="17"/>
  <c r="C841" i="17" s="1"/>
  <c r="C1106" i="17" s="1"/>
  <c r="C671" i="17"/>
  <c r="C936" i="17" s="1"/>
  <c r="C1201" i="17" s="1"/>
  <c r="C785" i="17"/>
  <c r="C1050" i="17" s="1"/>
  <c r="C1315" i="17" s="1"/>
  <c r="C619" i="17"/>
  <c r="C884" i="17" s="1"/>
  <c r="C1149" i="17" s="1"/>
  <c r="C680" i="17"/>
  <c r="C945" i="17" s="1"/>
  <c r="C1210" i="17" s="1"/>
  <c r="C686" i="17"/>
  <c r="C951" i="17" s="1"/>
  <c r="C1216" i="17" s="1"/>
  <c r="C565" i="17"/>
  <c r="C830" i="17" s="1"/>
  <c r="C1095" i="17" s="1"/>
  <c r="C628" i="17"/>
  <c r="C893" i="17" s="1"/>
  <c r="C1158" i="17" s="1"/>
  <c r="C738" i="17"/>
  <c r="C1003" i="17" s="1"/>
  <c r="C1268" i="17" s="1"/>
  <c r="C690" i="17"/>
  <c r="C955" i="17" s="1"/>
  <c r="C633" i="17"/>
  <c r="C898" i="17" s="1"/>
  <c r="C1163" i="17" s="1"/>
  <c r="C787" i="17"/>
  <c r="C1052" i="17" s="1"/>
  <c r="C615" i="17"/>
  <c r="C880" i="17" s="1"/>
  <c r="C1145" i="17" s="1"/>
  <c r="C666" i="17"/>
  <c r="C931" i="17" s="1"/>
  <c r="C1196" i="17" s="1"/>
  <c r="C662" i="17"/>
  <c r="C927" i="17" s="1"/>
  <c r="C1192" i="17" s="1"/>
  <c r="C631" i="17"/>
  <c r="C896" i="17" s="1"/>
  <c r="C1161" i="17" s="1"/>
  <c r="C659" i="17"/>
  <c r="C924" i="17" s="1"/>
  <c r="C1189" i="17" s="1"/>
  <c r="C600" i="17"/>
  <c r="C865" i="17" s="1"/>
  <c r="C1130" i="17" s="1"/>
  <c r="C685" i="17"/>
  <c r="C950" i="17" s="1"/>
  <c r="C1215" i="17" s="1"/>
  <c r="C663" i="17"/>
  <c r="C928" i="17" s="1"/>
  <c r="C732" i="17"/>
  <c r="C997" i="17" s="1"/>
  <c r="C1262" i="17" s="1"/>
  <c r="C640" i="17"/>
  <c r="C905" i="17" s="1"/>
  <c r="C1170" i="17" s="1"/>
  <c r="C744" i="17"/>
  <c r="C1009" i="17" s="1"/>
  <c r="C1274" i="17" s="1"/>
  <c r="C695" i="17"/>
  <c r="C960" i="17" s="1"/>
  <c r="C1225" i="17" s="1"/>
  <c r="C758" i="17"/>
  <c r="C1023" i="17" s="1"/>
  <c r="C1288" i="17" s="1"/>
  <c r="C755" i="17"/>
  <c r="C1020" i="17" s="1"/>
  <c r="C1285" i="17" s="1"/>
  <c r="C646" i="17"/>
  <c r="C911" i="17" s="1"/>
  <c r="C1176" i="17" s="1"/>
  <c r="C567" i="17"/>
  <c r="C832" i="17" s="1"/>
  <c r="C1097" i="17" s="1"/>
  <c r="C759" i="17"/>
  <c r="C1024" i="17" s="1"/>
  <c r="C1289" i="17" s="1"/>
  <c r="C568" i="17"/>
  <c r="C833" i="17" s="1"/>
  <c r="C1098" i="17" s="1"/>
  <c r="C703" i="17"/>
  <c r="C968" i="17" s="1"/>
  <c r="C1233" i="17" s="1"/>
  <c r="C749" i="17"/>
  <c r="C1014" i="17" s="1"/>
  <c r="C1279" i="17" s="1"/>
  <c r="C561" i="17"/>
  <c r="C826" i="17" s="1"/>
  <c r="C795" i="17"/>
  <c r="C1060" i="17" s="1"/>
  <c r="C1325" i="17" s="1"/>
  <c r="E628" i="17"/>
  <c r="E893" i="17" s="1"/>
  <c r="E1158" i="17" s="1"/>
  <c r="C55" i="10"/>
  <c r="E73" i="18"/>
  <c r="E98" i="18" s="1"/>
  <c r="E123" i="18" s="1"/>
  <c r="E642" i="17"/>
  <c r="E907" i="17" s="1"/>
  <c r="E673" i="17"/>
  <c r="E938" i="17" s="1"/>
  <c r="E1203" i="17" s="1"/>
  <c r="E582" i="17"/>
  <c r="E847" i="17" s="1"/>
  <c r="E1112" i="17" s="1"/>
  <c r="E712" i="17"/>
  <c r="E977" i="17" s="1"/>
  <c r="E1242" i="17" s="1"/>
  <c r="E672" i="17"/>
  <c r="E937" i="17" s="1"/>
  <c r="E1202" i="17" s="1"/>
  <c r="E580" i="17"/>
  <c r="E845" i="17" s="1"/>
  <c r="E1110" i="17" s="1"/>
  <c r="E553" i="17"/>
  <c r="E818" i="17" s="1"/>
  <c r="E1083" i="17" s="1"/>
  <c r="E678" i="17"/>
  <c r="E943" i="17" s="1"/>
  <c r="E1208" i="17" s="1"/>
  <c r="E687" i="17"/>
  <c r="E952" i="17" s="1"/>
  <c r="E568" i="17"/>
  <c r="E833" i="17" s="1"/>
  <c r="E1098" i="17" s="1"/>
  <c r="E607" i="17"/>
  <c r="E872" i="17" s="1"/>
  <c r="E1137" i="17" s="1"/>
  <c r="E731" i="17"/>
  <c r="E996" i="17" s="1"/>
  <c r="E1261" i="17" s="1"/>
  <c r="E668" i="17"/>
  <c r="E933" i="17" s="1"/>
  <c r="E1198" i="17" s="1"/>
  <c r="E600" i="17"/>
  <c r="E865" i="17" s="1"/>
  <c r="E1130" i="17" s="1"/>
  <c r="E564" i="17"/>
  <c r="E829" i="17" s="1"/>
  <c r="E1094" i="17" s="1"/>
  <c r="E726" i="17"/>
  <c r="E991" i="17" s="1"/>
  <c r="E1256" i="17" s="1"/>
  <c r="E578" i="17"/>
  <c r="E843" i="17" s="1"/>
  <c r="E1108" i="17" s="1"/>
  <c r="E552" i="17"/>
  <c r="E817" i="17" s="1"/>
  <c r="E727" i="17"/>
  <c r="E992" i="17" s="1"/>
  <c r="E1257" i="17" s="1"/>
  <c r="E619" i="17"/>
  <c r="E884" i="17" s="1"/>
  <c r="E1149" i="17" s="1"/>
  <c r="E636" i="17"/>
  <c r="E901" i="17" s="1"/>
  <c r="E1166" i="17" s="1"/>
  <c r="E739" i="17"/>
  <c r="E1004" i="17" s="1"/>
  <c r="E1269" i="17" s="1"/>
  <c r="E583" i="17"/>
  <c r="E848" i="17" s="1"/>
  <c r="E1113" i="17" s="1"/>
  <c r="E641" i="17"/>
  <c r="E906" i="17" s="1"/>
  <c r="E1171" i="17" s="1"/>
  <c r="E633" i="17"/>
  <c r="E898" i="17" s="1"/>
  <c r="E1163" i="17" s="1"/>
  <c r="E776" i="17"/>
  <c r="E1041" i="17" s="1"/>
  <c r="E1306" i="17" s="1"/>
  <c r="E661" i="17"/>
  <c r="E926" i="17" s="1"/>
  <c r="E1191" i="17" s="1"/>
  <c r="E577" i="17"/>
  <c r="E842" i="17" s="1"/>
  <c r="E1107" i="17" s="1"/>
  <c r="E790" i="17"/>
  <c r="E1055" i="17" s="1"/>
  <c r="E1320" i="17" s="1"/>
  <c r="E730" i="17"/>
  <c r="E995" i="17" s="1"/>
  <c r="E1260" i="17" s="1"/>
  <c r="E752" i="17"/>
  <c r="E1017" i="17" s="1"/>
  <c r="E1282" i="17" s="1"/>
  <c r="E755" i="17"/>
  <c r="E1020" i="17" s="1"/>
  <c r="E1285" i="17" s="1"/>
  <c r="E659" i="17"/>
  <c r="E924" i="17" s="1"/>
  <c r="E1189" i="17" s="1"/>
  <c r="E715" i="17"/>
  <c r="E980" i="17" s="1"/>
  <c r="E1245" i="17" s="1"/>
  <c r="E735" i="17"/>
  <c r="E1000" i="17" s="1"/>
  <c r="E1265" i="17" s="1"/>
  <c r="E546" i="17"/>
  <c r="E811" i="17" s="1"/>
  <c r="E1076" i="17" s="1"/>
  <c r="E679" i="17"/>
  <c r="E944" i="17" s="1"/>
  <c r="E1209" i="17" s="1"/>
  <c r="E773" i="17"/>
  <c r="E1038" i="17" s="1"/>
  <c r="E1303" i="17" s="1"/>
  <c r="E555" i="17"/>
  <c r="E820" i="17" s="1"/>
  <c r="E1085" i="17" s="1"/>
  <c r="E779" i="17"/>
  <c r="E1044" i="17" s="1"/>
  <c r="E1309" i="17" s="1"/>
  <c r="E612" i="17"/>
  <c r="E877" i="17" s="1"/>
  <c r="E1142" i="17" s="1"/>
  <c r="E598" i="17"/>
  <c r="E863" i="17" s="1"/>
  <c r="E1128" i="17" s="1"/>
  <c r="E700" i="17"/>
  <c r="E965" i="17" s="1"/>
  <c r="E1230" i="17" s="1"/>
  <c r="E783" i="17"/>
  <c r="E1048" i="17" s="1"/>
  <c r="E1313" i="17" s="1"/>
  <c r="E647" i="17"/>
  <c r="E912" i="17" s="1"/>
  <c r="E1177" i="17" s="1"/>
  <c r="E760" i="17"/>
  <c r="E1025" i="17" s="1"/>
  <c r="E1290" i="17" s="1"/>
  <c r="E634" i="17"/>
  <c r="E899" i="17" s="1"/>
  <c r="E1164" i="17" s="1"/>
  <c r="E610" i="17"/>
  <c r="E875" i="17" s="1"/>
  <c r="E1140" i="17" s="1"/>
  <c r="E719" i="17"/>
  <c r="E984" i="17" s="1"/>
  <c r="E1249" i="17" s="1"/>
  <c r="E581" i="17"/>
  <c r="E846" i="17" s="1"/>
  <c r="E1111" i="17" s="1"/>
  <c r="E768" i="17"/>
  <c r="E1033" i="17" s="1"/>
  <c r="E1298" i="17" s="1"/>
  <c r="E764" i="17"/>
  <c r="E1029" i="17" s="1"/>
  <c r="E1294" i="17" s="1"/>
  <c r="E571" i="17"/>
  <c r="E836" i="17" s="1"/>
  <c r="E1101" i="17" s="1"/>
  <c r="E694" i="17"/>
  <c r="E959" i="17" s="1"/>
  <c r="E1224" i="17" s="1"/>
  <c r="E728" i="17"/>
  <c r="E993" i="17" s="1"/>
  <c r="E1258" i="17" s="1"/>
  <c r="E637" i="17"/>
  <c r="E902" i="17" s="1"/>
  <c r="E1167" i="17" s="1"/>
  <c r="E547" i="17"/>
  <c r="E812" i="17" s="1"/>
  <c r="E1077" i="17" s="1"/>
  <c r="E651" i="17"/>
  <c r="E916" i="17" s="1"/>
  <c r="E1181" i="17" s="1"/>
  <c r="E721" i="17"/>
  <c r="E986" i="17" s="1"/>
  <c r="E1251" i="17" s="1"/>
  <c r="E723" i="17"/>
  <c r="E988" i="17" s="1"/>
  <c r="E1253" i="17" s="1"/>
  <c r="E683" i="17"/>
  <c r="E948" i="17" s="1"/>
  <c r="E690" i="17"/>
  <c r="E955" i="17" s="1"/>
  <c r="E729" i="17"/>
  <c r="E994" i="17" s="1"/>
  <c r="E1259" i="17" s="1"/>
  <c r="E736" i="17"/>
  <c r="E1001" i="17" s="1"/>
  <c r="E1266" i="17" s="1"/>
  <c r="E575" i="17"/>
  <c r="E840" i="17" s="1"/>
  <c r="E1105" i="17" s="1"/>
  <c r="E772" i="17"/>
  <c r="E1037" i="17" s="1"/>
  <c r="E1302" i="17" s="1"/>
  <c r="E587" i="17"/>
  <c r="E852" i="17" s="1"/>
  <c r="E1117" i="17" s="1"/>
  <c r="E630" i="17"/>
  <c r="E895" i="17" s="1"/>
  <c r="E556" i="17"/>
  <c r="E821" i="17" s="1"/>
  <c r="E1086" i="17" s="1"/>
  <c r="E544" i="17"/>
  <c r="E809" i="17" s="1"/>
  <c r="E1074" i="17" s="1"/>
  <c r="E766" i="17"/>
  <c r="E1031" i="17" s="1"/>
  <c r="E1296" i="17" s="1"/>
  <c r="E792" i="17"/>
  <c r="E1057" i="17" s="1"/>
  <c r="E1322" i="17" s="1"/>
  <c r="E597" i="17"/>
  <c r="E862" i="17" s="1"/>
  <c r="E1127" i="17" s="1"/>
  <c r="E693" i="17"/>
  <c r="E958" i="17" s="1"/>
  <c r="E1223" i="17" s="1"/>
  <c r="E644" i="17"/>
  <c r="E909" i="17" s="1"/>
  <c r="E1174" i="17" s="1"/>
  <c r="E688" i="17"/>
  <c r="E953" i="17" s="1"/>
  <c r="E1218" i="17" s="1"/>
  <c r="E749" i="17"/>
  <c r="E1014" i="17" s="1"/>
  <c r="E1279" i="17" s="1"/>
  <c r="E682" i="17"/>
  <c r="E947" i="17" s="1"/>
  <c r="E1212" i="17" s="1"/>
  <c r="E675" i="17"/>
  <c r="E940" i="17" s="1"/>
  <c r="E698" i="17"/>
  <c r="E963" i="17" s="1"/>
  <c r="E1228" i="17" s="1"/>
  <c r="E579" i="17"/>
  <c r="E844" i="17" s="1"/>
  <c r="E1109" i="17" s="1"/>
  <c r="E543" i="17"/>
  <c r="E808" i="17" s="1"/>
  <c r="E1073" i="17" s="1"/>
  <c r="E595" i="17"/>
  <c r="E860" i="17" s="1"/>
  <c r="E1125" i="17" s="1"/>
  <c r="E695" i="17"/>
  <c r="E960" i="17" s="1"/>
  <c r="E1225" i="17" s="1"/>
  <c r="E649" i="17"/>
  <c r="E914" i="17" s="1"/>
  <c r="E1179" i="17" s="1"/>
  <c r="E705" i="17"/>
  <c r="E970" i="17" s="1"/>
  <c r="E1235" i="17" s="1"/>
  <c r="E674" i="17"/>
  <c r="E939" i="17" s="1"/>
  <c r="E1204" i="17" s="1"/>
  <c r="E585" i="17"/>
  <c r="E850" i="17" s="1"/>
  <c r="E1115" i="17" s="1"/>
  <c r="E665" i="17"/>
  <c r="E930" i="17" s="1"/>
  <c r="E1195" i="17" s="1"/>
  <c r="E743" i="17"/>
  <c r="E1008" i="17" s="1"/>
  <c r="E1273" i="17" s="1"/>
  <c r="E771" i="17"/>
  <c r="E1036" i="17" s="1"/>
  <c r="E1301" i="17" s="1"/>
  <c r="E684" i="17"/>
  <c r="E949" i="17" s="1"/>
  <c r="E1214" i="17" s="1"/>
  <c r="E602" i="17"/>
  <c r="E867" i="17" s="1"/>
  <c r="E1132" i="17" s="1"/>
  <c r="E742" i="17"/>
  <c r="E1007" i="17" s="1"/>
  <c r="E1272" i="17" s="1"/>
  <c r="E759" i="17"/>
  <c r="E1024" i="17" s="1"/>
  <c r="E1289" i="17" s="1"/>
  <c r="E666" i="17"/>
  <c r="E931" i="17" s="1"/>
  <c r="E1196" i="17" s="1"/>
  <c r="E550" i="17"/>
  <c r="E815" i="17" s="1"/>
  <c r="E1080" i="17" s="1"/>
  <c r="E558" i="17"/>
  <c r="E823" i="17" s="1"/>
  <c r="E1088" i="17" s="1"/>
  <c r="E643" i="17"/>
  <c r="E908" i="17" s="1"/>
  <c r="E1173" i="17" s="1"/>
  <c r="E710" i="17"/>
  <c r="E975" i="17" s="1"/>
  <c r="E1240" i="17" s="1"/>
  <c r="E576" i="17"/>
  <c r="E841" i="17" s="1"/>
  <c r="E1106" i="17" s="1"/>
  <c r="E778" i="17"/>
  <c r="E1043" i="17" s="1"/>
  <c r="E1308" i="17" s="1"/>
  <c r="E774" i="17"/>
  <c r="E1039" i="17" s="1"/>
  <c r="E1304" i="17" s="1"/>
  <c r="E660" i="17"/>
  <c r="E925" i="17" s="1"/>
  <c r="E1190" i="17" s="1"/>
  <c r="E629" i="17"/>
  <c r="E894" i="17" s="1"/>
  <c r="E1159" i="17" s="1"/>
  <c r="E656" i="17"/>
  <c r="E921" i="17" s="1"/>
  <c r="E574" i="17"/>
  <c r="E839" i="17" s="1"/>
  <c r="E1104" i="17" s="1"/>
  <c r="E769" i="17"/>
  <c r="E1034" i="17" s="1"/>
  <c r="E1299" i="17" s="1"/>
  <c r="E652" i="17"/>
  <c r="E917" i="17" s="1"/>
  <c r="E1182" i="17" s="1"/>
  <c r="E650" i="17"/>
  <c r="E915" i="17" s="1"/>
  <c r="E1180" i="17" s="1"/>
  <c r="E775" i="17"/>
  <c r="E1040" i="17" s="1"/>
  <c r="E1305" i="17" s="1"/>
  <c r="E763" i="17"/>
  <c r="E1028" i="17" s="1"/>
  <c r="E1293" i="17" s="1"/>
  <c r="E724" i="17"/>
  <c r="E989" i="17" s="1"/>
  <c r="E1254" i="17" s="1"/>
  <c r="E671" i="17"/>
  <c r="E936" i="17" s="1"/>
  <c r="E1201" i="17" s="1"/>
  <c r="E737" i="17"/>
  <c r="E1002" i="17" s="1"/>
  <c r="E1267" i="17" s="1"/>
  <c r="E625" i="17"/>
  <c r="E890" i="17" s="1"/>
  <c r="E623" i="17"/>
  <c r="E888" i="17" s="1"/>
  <c r="E1153" i="17" s="1"/>
  <c r="E599" i="17"/>
  <c r="E864" i="17" s="1"/>
  <c r="E800" i="17"/>
  <c r="E1065" i="17" s="1"/>
  <c r="E1330" i="17" s="1"/>
  <c r="E606" i="17"/>
  <c r="E871" i="17" s="1"/>
  <c r="E1136" i="17" s="1"/>
  <c r="E767" i="17"/>
  <c r="E1032" i="17" s="1"/>
  <c r="E1297" i="17" s="1"/>
  <c r="E557" i="17"/>
  <c r="E822" i="17" s="1"/>
  <c r="E1087" i="17" s="1"/>
  <c r="E570" i="17"/>
  <c r="E835" i="17" s="1"/>
  <c r="E1100" i="17" s="1"/>
  <c r="E657" i="17"/>
  <c r="E922" i="17" s="1"/>
  <c r="E1187" i="17" s="1"/>
  <c r="E689" i="17"/>
  <c r="E954" i="17" s="1"/>
  <c r="E1219" i="17" s="1"/>
  <c r="E613" i="17"/>
  <c r="E878" i="17" s="1"/>
  <c r="E1143" i="17" s="1"/>
  <c r="E639" i="17"/>
  <c r="E904" i="17" s="1"/>
  <c r="E1169" i="17" s="1"/>
  <c r="E611" i="17"/>
  <c r="E876" i="17" s="1"/>
  <c r="E1141" i="17" s="1"/>
  <c r="E591" i="17"/>
  <c r="E856" i="17" s="1"/>
  <c r="E722" i="17"/>
  <c r="E987" i="17" s="1"/>
  <c r="E1252" i="17" s="1"/>
  <c r="E785" i="17"/>
  <c r="E1050" i="17" s="1"/>
  <c r="E1315" i="17" s="1"/>
  <c r="E655" i="17"/>
  <c r="E920" i="17" s="1"/>
  <c r="E1185" i="17" s="1"/>
  <c r="E618" i="17"/>
  <c r="E883" i="17" s="1"/>
  <c r="E1148" i="17" s="1"/>
  <c r="E770" i="17"/>
  <c r="E1035" i="17" s="1"/>
  <c r="E1300" i="17" s="1"/>
  <c r="E645" i="17"/>
  <c r="E910" i="17" s="1"/>
  <c r="E1175" i="17" s="1"/>
  <c r="E561" i="17"/>
  <c r="E826" i="17" s="1"/>
  <c r="E685" i="17"/>
  <c r="E950" i="17" s="1"/>
  <c r="E1215" i="17" s="1"/>
  <c r="E621" i="17"/>
  <c r="E886" i="17" s="1"/>
  <c r="E1151" i="17" s="1"/>
  <c r="E609" i="17"/>
  <c r="E874" i="17" s="1"/>
  <c r="E1139" i="17" s="1"/>
  <c r="E669" i="17"/>
  <c r="E934" i="17" s="1"/>
  <c r="E1199" i="17" s="1"/>
  <c r="E716" i="17"/>
  <c r="E981" i="17" s="1"/>
  <c r="E1246" i="17" s="1"/>
  <c r="E680" i="17"/>
  <c r="E945" i="17" s="1"/>
  <c r="E1210" i="17" s="1"/>
  <c r="E593" i="17"/>
  <c r="E858" i="17" s="1"/>
  <c r="E1123" i="17" s="1"/>
  <c r="E667" i="17"/>
  <c r="E932" i="17" s="1"/>
  <c r="E1197" i="17" s="1"/>
  <c r="E781" i="17"/>
  <c r="E1046" i="17" s="1"/>
  <c r="E1311" i="17" s="1"/>
  <c r="E796" i="17"/>
  <c r="E1061" i="17" s="1"/>
  <c r="E1326" i="17" s="1"/>
  <c r="E762" i="17"/>
  <c r="E1027" i="17" s="1"/>
  <c r="E1292" i="17" s="1"/>
  <c r="E709" i="17"/>
  <c r="E974" i="17" s="1"/>
  <c r="E1239" i="17" s="1"/>
  <c r="E569" i="17"/>
  <c r="E834" i="17" s="1"/>
  <c r="E1099" i="17" s="1"/>
  <c r="E707" i="17"/>
  <c r="E972" i="17" s="1"/>
  <c r="E1237" i="17" s="1"/>
  <c r="E799" i="17"/>
  <c r="E1064" i="17" s="1"/>
  <c r="E1329" i="17" s="1"/>
  <c r="E751" i="17"/>
  <c r="E1016" i="17" s="1"/>
  <c r="E1281" i="17" s="1"/>
  <c r="E663" i="17"/>
  <c r="E928" i="17" s="1"/>
  <c r="E604" i="17"/>
  <c r="E869" i="17" s="1"/>
  <c r="E1134" i="17" s="1"/>
  <c r="E560" i="17"/>
  <c r="E825" i="17" s="1"/>
  <c r="E573" i="17"/>
  <c r="E838" i="17" s="1"/>
  <c r="E1103" i="17" s="1"/>
  <c r="E702" i="17"/>
  <c r="E967" i="17" s="1"/>
  <c r="E1232" i="17" s="1"/>
  <c r="E654" i="17"/>
  <c r="E919" i="17" s="1"/>
  <c r="E1184" i="17" s="1"/>
  <c r="E586" i="17"/>
  <c r="E851" i="17" s="1"/>
  <c r="E1116" i="17" s="1"/>
  <c r="E566" i="17"/>
  <c r="E831" i="17" s="1"/>
  <c r="E1096" i="17" s="1"/>
  <c r="E711" i="17"/>
  <c r="E976" i="17" s="1"/>
  <c r="E1241" i="17" s="1"/>
  <c r="E603" i="17"/>
  <c r="E868" i="17" s="1"/>
  <c r="E1133" i="17" s="1"/>
  <c r="E620" i="17"/>
  <c r="E885" i="17" s="1"/>
  <c r="E1150" i="17" s="1"/>
  <c r="E592" i="17"/>
  <c r="E857" i="17" s="1"/>
  <c r="E1122" i="17" s="1"/>
  <c r="E686" i="17"/>
  <c r="E951" i="17" s="1"/>
  <c r="E1216" i="17" s="1"/>
  <c r="E562" i="17"/>
  <c r="E827" i="17" s="1"/>
  <c r="E1092" i="17" s="1"/>
  <c r="E725" i="17"/>
  <c r="E990" i="17" s="1"/>
  <c r="E1255" i="17" s="1"/>
  <c r="E601" i="17"/>
  <c r="E866" i="17" s="1"/>
  <c r="E1131" i="17" s="1"/>
  <c r="E617" i="17"/>
  <c r="E882" i="17" s="1"/>
  <c r="E1147" i="17" s="1"/>
  <c r="E681" i="17"/>
  <c r="E946" i="17" s="1"/>
  <c r="E1211" i="17" s="1"/>
  <c r="E638" i="17"/>
  <c r="E903" i="17" s="1"/>
  <c r="E1168" i="17" s="1"/>
  <c r="E271" i="17"/>
  <c r="E272" i="17" s="1"/>
  <c r="E646" i="17"/>
  <c r="E911" i="17" s="1"/>
  <c r="E1176" i="17" s="1"/>
  <c r="E782" i="17"/>
  <c r="E1047" i="17" s="1"/>
  <c r="E1312" i="17" s="1"/>
  <c r="E677" i="17"/>
  <c r="E942" i="17" s="1"/>
  <c r="E1207" i="17" s="1"/>
  <c r="E745" i="17"/>
  <c r="E1010" i="17" s="1"/>
  <c r="E1275" i="17" s="1"/>
  <c r="E664" i="17"/>
  <c r="E929" i="17" s="1"/>
  <c r="E1194" i="17" s="1"/>
  <c r="E777" i="17"/>
  <c r="E1042" i="17" s="1"/>
  <c r="E1307" i="17" s="1"/>
  <c r="E758" i="17"/>
  <c r="E1023" i="17" s="1"/>
  <c r="E1288" i="17" s="1"/>
  <c r="E744" i="17"/>
  <c r="E1009" i="17" s="1"/>
  <c r="E1274" i="17" s="1"/>
  <c r="E740" i="17"/>
  <c r="E1005" i="17" s="1"/>
  <c r="E1270" i="17" s="1"/>
  <c r="E734" i="17"/>
  <c r="E999" i="17" s="1"/>
  <c r="E1264" i="17" s="1"/>
  <c r="E615" i="17"/>
  <c r="E880" i="17" s="1"/>
  <c r="E1145" i="17" s="1"/>
  <c r="E756" i="17"/>
  <c r="E1021" i="17" s="1"/>
  <c r="E1286" i="17" s="1"/>
  <c r="E545" i="17"/>
  <c r="E810" i="17" s="1"/>
  <c r="E1075" i="17" s="1"/>
  <c r="E714" i="17"/>
  <c r="E979" i="17" s="1"/>
  <c r="E1244" i="17" s="1"/>
  <c r="E635" i="17"/>
  <c r="E900" i="17" s="1"/>
  <c r="E1165" i="17" s="1"/>
  <c r="E791" i="17"/>
  <c r="E1056" i="17" s="1"/>
  <c r="E1321" i="17" s="1"/>
  <c r="E701" i="17"/>
  <c r="E966" i="17" s="1"/>
  <c r="E794" i="17"/>
  <c r="E1059" i="17" s="1"/>
  <c r="E1324" i="17" s="1"/>
  <c r="E648" i="17"/>
  <c r="E913" i="17" s="1"/>
  <c r="E1178" i="17" s="1"/>
  <c r="E589" i="17"/>
  <c r="E854" i="17" s="1"/>
  <c r="E1119" i="17" s="1"/>
  <c r="E69" i="18"/>
  <c r="E94" i="18" s="1"/>
  <c r="E119" i="18" s="1"/>
  <c r="C70" i="18"/>
  <c r="C95" i="18" s="1"/>
  <c r="C120" i="18" s="1"/>
  <c r="E708" i="17"/>
  <c r="E973" i="17" s="1"/>
  <c r="E1238" i="17" s="1"/>
  <c r="E761" i="17"/>
  <c r="E1026" i="17" s="1"/>
  <c r="E1291" i="17" s="1"/>
  <c r="E605" i="17"/>
  <c r="E870" i="17" s="1"/>
  <c r="E1135" i="17" s="1"/>
  <c r="E733" i="17"/>
  <c r="E998" i="17" s="1"/>
  <c r="E1263" i="17" s="1"/>
  <c r="E795" i="17"/>
  <c r="E1060" i="17" s="1"/>
  <c r="E1325" i="17" s="1"/>
  <c r="E670" i="17"/>
  <c r="E935" i="17" s="1"/>
  <c r="E1200" i="17" s="1"/>
  <c r="C71" i="18"/>
  <c r="C96" i="18" s="1"/>
  <c r="C121" i="18" s="1"/>
  <c r="I80" i="18"/>
  <c r="I105" i="18" s="1"/>
  <c r="I130" i="18" s="1"/>
  <c r="H794" i="17"/>
  <c r="H1059" i="17" s="1"/>
  <c r="H1324" i="17" s="1"/>
  <c r="I74" i="18"/>
  <c r="I99" i="18" s="1"/>
  <c r="I124" i="18" s="1"/>
  <c r="E70" i="18"/>
  <c r="E95" i="18" s="1"/>
  <c r="E120" i="18" s="1"/>
  <c r="I66" i="18"/>
  <c r="I91" i="18" s="1"/>
  <c r="I116" i="18" s="1"/>
  <c r="E74" i="18"/>
  <c r="E99" i="18" s="1"/>
  <c r="E124" i="18" s="1"/>
  <c r="C78" i="18"/>
  <c r="C103" i="18" s="1"/>
  <c r="C128" i="18" s="1"/>
  <c r="C72" i="18"/>
  <c r="C97" i="18" s="1"/>
  <c r="C122" i="18" s="1"/>
  <c r="E68" i="18"/>
  <c r="E93" i="18" s="1"/>
  <c r="E118" i="18" s="1"/>
  <c r="C74" i="18"/>
  <c r="C99" i="18" s="1"/>
  <c r="C124" i="18" s="1"/>
  <c r="G70" i="18"/>
  <c r="G95" i="18" s="1"/>
  <c r="G120" i="18" s="1"/>
  <c r="G63" i="18"/>
  <c r="G88" i="18" s="1"/>
  <c r="G113" i="18" s="1"/>
  <c r="D34" i="15"/>
  <c r="D29" i="15"/>
  <c r="D28" i="15"/>
  <c r="F1331" i="13"/>
  <c r="F1067" i="13"/>
  <c r="G271" i="17"/>
  <c r="G690" i="17"/>
  <c r="G955" i="17" s="1"/>
  <c r="G654" i="17"/>
  <c r="G919" i="17" s="1"/>
  <c r="G1184" i="17" s="1"/>
  <c r="G585" i="17"/>
  <c r="G850" i="17" s="1"/>
  <c r="G1115" i="17" s="1"/>
  <c r="G800" i="17"/>
  <c r="G1065" i="17" s="1"/>
  <c r="G1330" i="17" s="1"/>
  <c r="G768" i="17"/>
  <c r="G1033" i="17" s="1"/>
  <c r="G1298" i="17" s="1"/>
  <c r="G662" i="17"/>
  <c r="G927" i="17" s="1"/>
  <c r="G1192" i="17" s="1"/>
  <c r="G580" i="17"/>
  <c r="G845" i="17" s="1"/>
  <c r="G1110" i="17" s="1"/>
  <c r="G707" i="17"/>
  <c r="G972" i="17" s="1"/>
  <c r="G1237" i="17" s="1"/>
  <c r="G675" i="17"/>
  <c r="G940" i="17" s="1"/>
  <c r="G704" i="17"/>
  <c r="G969" i="17" s="1"/>
  <c r="G1234" i="17" s="1"/>
  <c r="G706" i="17"/>
  <c r="G971" i="17" s="1"/>
  <c r="G1236" i="17" s="1"/>
  <c r="G595" i="17"/>
  <c r="G860" i="17" s="1"/>
  <c r="G1125" i="17" s="1"/>
  <c r="G564" i="17"/>
  <c r="G829" i="17" s="1"/>
  <c r="G1094" i="17" s="1"/>
  <c r="G546" i="17"/>
  <c r="G811" i="17" s="1"/>
  <c r="G1076" i="17" s="1"/>
  <c r="G633" i="17"/>
  <c r="G898" i="17" s="1"/>
  <c r="G1163" i="17" s="1"/>
  <c r="G655" i="17"/>
  <c r="G920" i="17" s="1"/>
  <c r="G1185" i="17" s="1"/>
  <c r="G660" i="17"/>
  <c r="G925" i="17" s="1"/>
  <c r="G1190" i="17" s="1"/>
  <c r="G621" i="17"/>
  <c r="G886" i="17" s="1"/>
  <c r="G1151" i="17" s="1"/>
  <c r="G560" i="17"/>
  <c r="G825" i="17" s="1"/>
  <c r="G689" i="17"/>
  <c r="G954" i="17" s="1"/>
  <c r="G1219" i="17" s="1"/>
  <c r="G720" i="17"/>
  <c r="G985" i="17" s="1"/>
  <c r="G1250" i="17" s="1"/>
  <c r="G639" i="17"/>
  <c r="G904" i="17" s="1"/>
  <c r="G1169" i="17" s="1"/>
  <c r="G551" i="17"/>
  <c r="G816" i="17" s="1"/>
  <c r="G1081" i="17" s="1"/>
  <c r="G679" i="17"/>
  <c r="G944" i="17" s="1"/>
  <c r="G1209" i="17" s="1"/>
  <c r="G555" i="17"/>
  <c r="G820" i="17" s="1"/>
  <c r="G1085" i="17" s="1"/>
  <c r="G651" i="17"/>
  <c r="G916" i="17" s="1"/>
  <c r="G1181" i="17" s="1"/>
  <c r="G774" i="17"/>
  <c r="G1039" i="17" s="1"/>
  <c r="G1304" i="17" s="1"/>
  <c r="G699" i="17"/>
  <c r="G964" i="17" s="1"/>
  <c r="G573" i="17"/>
  <c r="G838" i="17" s="1"/>
  <c r="G1103" i="17" s="1"/>
  <c r="G623" i="17"/>
  <c r="G888" i="17" s="1"/>
  <c r="G1153" i="17" s="1"/>
  <c r="G785" i="17"/>
  <c r="G1050" i="17" s="1"/>
  <c r="G1315" i="17" s="1"/>
  <c r="G668" i="17"/>
  <c r="G933" i="17" s="1"/>
  <c r="G1198" i="17" s="1"/>
  <c r="G776" i="17"/>
  <c r="G1041" i="17" s="1"/>
  <c r="G1306" i="17" s="1"/>
  <c r="G581" i="17"/>
  <c r="G846" i="17" s="1"/>
  <c r="G1111" i="17" s="1"/>
  <c r="G583" i="17"/>
  <c r="G848" i="17" s="1"/>
  <c r="G1113" i="17" s="1"/>
  <c r="G792" i="17"/>
  <c r="G1057" i="17" s="1"/>
  <c r="G1322" i="17" s="1"/>
  <c r="G553" i="17"/>
  <c r="G818" i="17" s="1"/>
  <c r="G1083" i="17" s="1"/>
  <c r="G626" i="17"/>
  <c r="G891" i="17" s="1"/>
  <c r="G1156" i="17" s="1"/>
  <c r="G614" i="17"/>
  <c r="G879" i="17" s="1"/>
  <c r="G1144" i="17" s="1"/>
  <c r="G741" i="17"/>
  <c r="G1006" i="17" s="1"/>
  <c r="G1271" i="17" s="1"/>
  <c r="G590" i="17"/>
  <c r="G855" i="17" s="1"/>
  <c r="G1120" i="17" s="1"/>
  <c r="G644" i="17"/>
  <c r="G909" i="17" s="1"/>
  <c r="G1174" i="17" s="1"/>
  <c r="G613" i="17"/>
  <c r="G878" i="17" s="1"/>
  <c r="G1143" i="17" s="1"/>
  <c r="G684" i="17"/>
  <c r="G949" i="17" s="1"/>
  <c r="G1214" i="17" s="1"/>
  <c r="G738" i="17"/>
  <c r="G1003" i="17" s="1"/>
  <c r="G1268" i="17" s="1"/>
  <c r="G746" i="17"/>
  <c r="G1011" i="17" s="1"/>
  <c r="G1276" i="17" s="1"/>
  <c r="G767" i="17"/>
  <c r="G1032" i="17" s="1"/>
  <c r="G1297" i="17" s="1"/>
  <c r="G544" i="17"/>
  <c r="G809" i="17" s="1"/>
  <c r="G1074" i="17" s="1"/>
  <c r="G582" i="17"/>
  <c r="G847" i="17" s="1"/>
  <c r="G1112" i="17" s="1"/>
  <c r="G726" i="17"/>
  <c r="G991" i="17" s="1"/>
  <c r="G1256" i="17" s="1"/>
  <c r="G593" i="17"/>
  <c r="G858" i="17" s="1"/>
  <c r="G1123" i="17" s="1"/>
  <c r="G799" i="17"/>
  <c r="G1064" i="17" s="1"/>
  <c r="G1329" i="17" s="1"/>
  <c r="G763" i="17"/>
  <c r="G1028" i="17" s="1"/>
  <c r="G1293" i="17" s="1"/>
  <c r="G589" i="17"/>
  <c r="G854" i="17" s="1"/>
  <c r="G1119" i="17" s="1"/>
  <c r="G617" i="17"/>
  <c r="G882" i="17" s="1"/>
  <c r="G1147" i="17" s="1"/>
  <c r="G743" i="17"/>
  <c r="G1008" i="17" s="1"/>
  <c r="G1273" i="17" s="1"/>
  <c r="G688" i="17"/>
  <c r="G953" i="17" s="1"/>
  <c r="G1218" i="17" s="1"/>
  <c r="G710" i="17"/>
  <c r="G975" i="17" s="1"/>
  <c r="G1240" i="17" s="1"/>
  <c r="G698" i="17"/>
  <c r="G963" i="17" s="1"/>
  <c r="G1228" i="17" s="1"/>
  <c r="G649" i="17"/>
  <c r="G914" i="17" s="1"/>
  <c r="G1179" i="17" s="1"/>
  <c r="G777" i="17"/>
  <c r="G1042" i="17" s="1"/>
  <c r="G1307" i="17" s="1"/>
  <c r="G782" i="17"/>
  <c r="G1047" i="17" s="1"/>
  <c r="G1312" i="17" s="1"/>
  <c r="G591" i="17"/>
  <c r="G856" i="17" s="1"/>
  <c r="G757" i="17"/>
  <c r="G1022" i="17" s="1"/>
  <c r="G1287" i="17" s="1"/>
  <c r="G632" i="17"/>
  <c r="G897" i="17" s="1"/>
  <c r="G1162" i="17" s="1"/>
  <c r="G787" i="17"/>
  <c r="G1052" i="17" s="1"/>
  <c r="G727" i="17"/>
  <c r="G992" i="17" s="1"/>
  <c r="G1257" i="17" s="1"/>
  <c r="G695" i="17"/>
  <c r="G960" i="17" s="1"/>
  <c r="G1225" i="17" s="1"/>
  <c r="G725" i="17"/>
  <c r="G990" i="17" s="1"/>
  <c r="G1255" i="17" s="1"/>
  <c r="G652" i="17"/>
  <c r="G917" i="17" s="1"/>
  <c r="G1182" i="17" s="1"/>
  <c r="G670" i="17"/>
  <c r="G935" i="17" s="1"/>
  <c r="G1200" i="17" s="1"/>
  <c r="G636" i="17"/>
  <c r="G901" i="17" s="1"/>
  <c r="G1166" i="17" s="1"/>
  <c r="G752" i="17"/>
  <c r="G1017" i="17" s="1"/>
  <c r="G1282" i="17" s="1"/>
  <c r="G751" i="17"/>
  <c r="G1016" i="17" s="1"/>
  <c r="G1281" i="17" s="1"/>
  <c r="G744" i="17"/>
  <c r="G1009" i="17" s="1"/>
  <c r="G1274" i="17" s="1"/>
  <c r="G588" i="17"/>
  <c r="G853" i="17" s="1"/>
  <c r="G1118" i="17" s="1"/>
  <c r="G691" i="17"/>
  <c r="G956" i="17" s="1"/>
  <c r="G1221" i="17" s="1"/>
  <c r="G758" i="17"/>
  <c r="G1023" i="17" s="1"/>
  <c r="G1288" i="17" s="1"/>
  <c r="G716" i="17"/>
  <c r="G981" i="17" s="1"/>
  <c r="G1246" i="17" s="1"/>
  <c r="G747" i="17"/>
  <c r="G1012" i="17" s="1"/>
  <c r="G1277" i="17" s="1"/>
  <c r="G666" i="17"/>
  <c r="G931" i="17" s="1"/>
  <c r="G1196" i="17" s="1"/>
  <c r="G629" i="17"/>
  <c r="G894" i="17" s="1"/>
  <c r="G1159" i="17" s="1"/>
  <c r="G779" i="17"/>
  <c r="G1044" i="17" s="1"/>
  <c r="G1309" i="17" s="1"/>
  <c r="G566" i="17"/>
  <c r="G831" i="17" s="1"/>
  <c r="G1096" i="17" s="1"/>
  <c r="G714" i="17"/>
  <c r="G979" i="17" s="1"/>
  <c r="G1244" i="17" s="1"/>
  <c r="G708" i="17"/>
  <c r="G973" i="17" s="1"/>
  <c r="G1238" i="17" s="1"/>
  <c r="G749" i="17"/>
  <c r="G1014" i="17" s="1"/>
  <c r="G1279" i="17" s="1"/>
  <c r="G616" i="17"/>
  <c r="G881" i="17" s="1"/>
  <c r="G1146" i="17" s="1"/>
  <c r="G574" i="17"/>
  <c r="G839" i="17" s="1"/>
  <c r="G1104" i="17" s="1"/>
  <c r="G722" i="17"/>
  <c r="G987" i="17" s="1"/>
  <c r="G1252" i="17" s="1"/>
  <c r="G740" i="17"/>
  <c r="G1005" i="17" s="1"/>
  <c r="G1270" i="17" s="1"/>
  <c r="G798" i="17"/>
  <c r="G1063" i="17" s="1"/>
  <c r="G1328" i="17" s="1"/>
  <c r="G622" i="17"/>
  <c r="G887" i="17" s="1"/>
  <c r="G1152" i="17" s="1"/>
  <c r="G766" i="17"/>
  <c r="G1031" i="17" s="1"/>
  <c r="G1296" i="17" s="1"/>
  <c r="G697" i="17"/>
  <c r="G962" i="17" s="1"/>
  <c r="G1227" i="17" s="1"/>
  <c r="G599" i="17"/>
  <c r="G864" i="17" s="1"/>
  <c r="G637" i="17"/>
  <c r="G902" i="17" s="1"/>
  <c r="G1167" i="17" s="1"/>
  <c r="G640" i="17"/>
  <c r="G905" i="17" s="1"/>
  <c r="G1170" i="17" s="1"/>
  <c r="G755" i="17"/>
  <c r="G1020" i="17" s="1"/>
  <c r="G1285" i="17" s="1"/>
  <c r="G584" i="17"/>
  <c r="G849" i="17" s="1"/>
  <c r="G1114" i="17" s="1"/>
  <c r="G577" i="17"/>
  <c r="G842" i="17" s="1"/>
  <c r="G1107" i="17" s="1"/>
  <c r="G624" i="17"/>
  <c r="G889" i="17" s="1"/>
  <c r="G1154" i="17" s="1"/>
  <c r="G717" i="17"/>
  <c r="G982" i="17" s="1"/>
  <c r="G1247" i="17" s="1"/>
  <c r="G786" i="17"/>
  <c r="G1051" i="17" s="1"/>
  <c r="G1316" i="17" s="1"/>
  <c r="G568" i="17"/>
  <c r="G833" i="17" s="1"/>
  <c r="G1098" i="17" s="1"/>
  <c r="G702" i="17"/>
  <c r="G967" i="17" s="1"/>
  <c r="G1232" i="17" s="1"/>
  <c r="G761" i="17"/>
  <c r="G1026" i="17" s="1"/>
  <c r="G1291" i="17" s="1"/>
  <c r="G641" i="17"/>
  <c r="G906" i="17" s="1"/>
  <c r="G1171" i="17" s="1"/>
  <c r="G676" i="17"/>
  <c r="G941" i="17" s="1"/>
  <c r="G1206" i="17" s="1"/>
  <c r="G545" i="17"/>
  <c r="G810" i="17" s="1"/>
  <c r="G1075" i="17" s="1"/>
  <c r="G687" i="17"/>
  <c r="G952" i="17" s="1"/>
  <c r="G572" i="17"/>
  <c r="G837" i="17" s="1"/>
  <c r="G1102" i="17" s="1"/>
  <c r="G748" i="17"/>
  <c r="G1013" i="17" s="1"/>
  <c r="G1278" i="17" s="1"/>
  <c r="G718" i="17"/>
  <c r="G983" i="17" s="1"/>
  <c r="G1248" i="17" s="1"/>
  <c r="G783" i="17"/>
  <c r="G1048" i="17" s="1"/>
  <c r="G1313" i="17" s="1"/>
  <c r="G550" i="17"/>
  <c r="G815" i="17" s="1"/>
  <c r="G1080" i="17" s="1"/>
  <c r="G713" i="17"/>
  <c r="G978" i="17" s="1"/>
  <c r="G605" i="17"/>
  <c r="G870" i="17" s="1"/>
  <c r="G1135" i="17" s="1"/>
  <c r="G793" i="17"/>
  <c r="G1058" i="17" s="1"/>
  <c r="G1323" i="17" s="1"/>
  <c r="G557" i="17"/>
  <c r="G822" i="17" s="1"/>
  <c r="G1087" i="17" s="1"/>
  <c r="G723" i="17"/>
  <c r="G988" i="17" s="1"/>
  <c r="G1253" i="17" s="1"/>
  <c r="G711" i="17"/>
  <c r="G976" i="17" s="1"/>
  <c r="G1241" i="17" s="1"/>
  <c r="G625" i="17"/>
  <c r="G890" i="17" s="1"/>
  <c r="G615" i="17"/>
  <c r="G880" i="17" s="1"/>
  <c r="G1145" i="17" s="1"/>
  <c r="G736" i="17"/>
  <c r="G1001" i="17" s="1"/>
  <c r="G1266" i="17" s="1"/>
  <c r="G771" i="17"/>
  <c r="G1036" i="17" s="1"/>
  <c r="G1301" i="17" s="1"/>
  <c r="G756" i="17"/>
  <c r="G1021" i="17" s="1"/>
  <c r="G1286" i="17" s="1"/>
  <c r="G548" i="17"/>
  <c r="G813" i="17" s="1"/>
  <c r="G1078" i="17" s="1"/>
  <c r="G661" i="17"/>
  <c r="G926" i="17" s="1"/>
  <c r="G1191" i="17" s="1"/>
  <c r="G603" i="17"/>
  <c r="G868" i="17" s="1"/>
  <c r="G1133" i="17" s="1"/>
  <c r="G750" i="17"/>
  <c r="G1015" i="17" s="1"/>
  <c r="G1280" i="17" s="1"/>
  <c r="G598" i="17"/>
  <c r="G863" i="17" s="1"/>
  <c r="G1128" i="17" s="1"/>
  <c r="G700" i="17"/>
  <c r="G965" i="17" s="1"/>
  <c r="G1230" i="17" s="1"/>
  <c r="G556" i="17"/>
  <c r="G821" i="17" s="1"/>
  <c r="G1086" i="17" s="1"/>
  <c r="G547" i="17"/>
  <c r="G812" i="17" s="1"/>
  <c r="G1077" i="17" s="1"/>
  <c r="G701" i="17"/>
  <c r="G966" i="17" s="1"/>
  <c r="G733" i="17"/>
  <c r="G998" i="17" s="1"/>
  <c r="G1263" i="17" s="1"/>
  <c r="G659" i="17"/>
  <c r="G924" i="17" s="1"/>
  <c r="G1189" i="17" s="1"/>
  <c r="G648" i="17"/>
  <c r="G913" i="17" s="1"/>
  <c r="G1178" i="17" s="1"/>
  <c r="G730" i="17"/>
  <c r="G995" i="17" s="1"/>
  <c r="G1260" i="17" s="1"/>
  <c r="G678" i="17"/>
  <c r="G943" i="17" s="1"/>
  <c r="G1208" i="17" s="1"/>
  <c r="G558" i="17"/>
  <c r="G823" i="17" s="1"/>
  <c r="G1088" i="17" s="1"/>
  <c r="G542" i="17"/>
  <c r="G638" i="17"/>
  <c r="G903" i="17" s="1"/>
  <c r="G1168" i="17" s="1"/>
  <c r="G724" i="17"/>
  <c r="G989" i="17" s="1"/>
  <c r="G1254" i="17" s="1"/>
  <c r="G775" i="17"/>
  <c r="G1040" i="17" s="1"/>
  <c r="G1305" i="17" s="1"/>
  <c r="G600" i="17"/>
  <c r="G865" i="17" s="1"/>
  <c r="G1130" i="17" s="1"/>
  <c r="G732" i="17"/>
  <c r="G997" i="17" s="1"/>
  <c r="G1262" i="17" s="1"/>
  <c r="G671" i="17"/>
  <c r="G936" i="17" s="1"/>
  <c r="G1201" i="17" s="1"/>
  <c r="G753" i="17"/>
  <c r="G1018" i="17" s="1"/>
  <c r="G1283" i="17" s="1"/>
  <c r="G645" i="17"/>
  <c r="G910" i="17" s="1"/>
  <c r="G1175" i="17" s="1"/>
  <c r="G578" i="17"/>
  <c r="G843" i="17" s="1"/>
  <c r="G1108" i="17" s="1"/>
  <c r="G728" i="17"/>
  <c r="G993" i="17" s="1"/>
  <c r="G1258" i="17" s="1"/>
  <c r="G554" i="17"/>
  <c r="G819" i="17" s="1"/>
  <c r="G712" i="17"/>
  <c r="G977" i="17" s="1"/>
  <c r="G1242" i="17" s="1"/>
  <c r="G642" i="17"/>
  <c r="G907" i="17" s="1"/>
  <c r="G672" i="17"/>
  <c r="G937" i="17" s="1"/>
  <c r="G1202" i="17" s="1"/>
  <c r="G607" i="17"/>
  <c r="G872" i="17" s="1"/>
  <c r="G1137" i="17" s="1"/>
  <c r="G657" i="17"/>
  <c r="G922" i="17" s="1"/>
  <c r="G1187" i="17" s="1"/>
  <c r="G576" i="17"/>
  <c r="G841" i="17" s="1"/>
  <c r="G1106" i="17" s="1"/>
  <c r="G739" i="17"/>
  <c r="G1004" i="17" s="1"/>
  <c r="G1269" i="17" s="1"/>
  <c r="G561" i="17"/>
  <c r="G826" i="17" s="1"/>
  <c r="G620" i="17"/>
  <c r="G885" i="17" s="1"/>
  <c r="G1150" i="17" s="1"/>
  <c r="G597" i="17"/>
  <c r="G862" i="17" s="1"/>
  <c r="G1127" i="17" s="1"/>
  <c r="G635" i="17"/>
  <c r="G900" i="17" s="1"/>
  <c r="G1165" i="17" s="1"/>
  <c r="G586" i="17"/>
  <c r="G851" i="17" s="1"/>
  <c r="G1116" i="17" s="1"/>
  <c r="G719" i="17"/>
  <c r="G984" i="17" s="1"/>
  <c r="G1249" i="17" s="1"/>
  <c r="G790" i="17"/>
  <c r="G1055" i="17" s="1"/>
  <c r="G1320" i="17" s="1"/>
  <c r="G731" i="17"/>
  <c r="G996" i="17" s="1"/>
  <c r="G1261" i="17" s="1"/>
  <c r="G772" i="17"/>
  <c r="G1037" i="17" s="1"/>
  <c r="G1302" i="17" s="1"/>
  <c r="G602" i="17"/>
  <c r="G867" i="17" s="1"/>
  <c r="G1132" i="17" s="1"/>
  <c r="G646" i="17"/>
  <c r="G911" i="17" s="1"/>
  <c r="G1176" i="17" s="1"/>
  <c r="G587" i="17"/>
  <c r="G852" i="17" s="1"/>
  <c r="G1117" i="17" s="1"/>
  <c r="G596" i="17"/>
  <c r="G861" i="17" s="1"/>
  <c r="G1126" i="17" s="1"/>
  <c r="G563" i="17"/>
  <c r="G828" i="17" s="1"/>
  <c r="G1093" i="17" s="1"/>
  <c r="G762" i="17"/>
  <c r="G1027" i="17" s="1"/>
  <c r="G1292" i="17" s="1"/>
  <c r="G683" i="17"/>
  <c r="G948" i="17" s="1"/>
  <c r="G647" i="17"/>
  <c r="G912" i="17" s="1"/>
  <c r="G1177" i="17" s="1"/>
  <c r="G606" i="17"/>
  <c r="G871" i="17" s="1"/>
  <c r="G1136" i="17" s="1"/>
  <c r="G619" i="17"/>
  <c r="G884" i="17" s="1"/>
  <c r="G1149" i="17" s="1"/>
  <c r="G791" i="17"/>
  <c r="G1056" i="17" s="1"/>
  <c r="G1321" i="17" s="1"/>
  <c r="G797" i="17"/>
  <c r="G1062" i="17" s="1"/>
  <c r="G1327" i="17" s="1"/>
  <c r="G549" i="17"/>
  <c r="G814" i="17" s="1"/>
  <c r="G1079" i="17" s="1"/>
  <c r="G609" i="17"/>
  <c r="G874" i="17" s="1"/>
  <c r="G1139" i="17" s="1"/>
  <c r="G571" i="17"/>
  <c r="G836" i="17" s="1"/>
  <c r="G1101" i="17" s="1"/>
  <c r="G559" i="17"/>
  <c r="G824" i="17" s="1"/>
  <c r="G1089" i="17" s="1"/>
  <c r="G562" i="17"/>
  <c r="G827" i="17" s="1"/>
  <c r="G1092" i="17" s="1"/>
  <c r="G685" i="17"/>
  <c r="G950" i="17" s="1"/>
  <c r="G1215" i="17" s="1"/>
  <c r="G709" i="17"/>
  <c r="G974" i="17" s="1"/>
  <c r="G1239" i="17" s="1"/>
  <c r="G569" i="17"/>
  <c r="G834" i="17" s="1"/>
  <c r="G1099" i="17" s="1"/>
  <c r="G674" i="17"/>
  <c r="G939" i="17" s="1"/>
  <c r="G1204" i="17" s="1"/>
  <c r="G663" i="17"/>
  <c r="G928" i="17" s="1"/>
  <c r="G611" i="17"/>
  <c r="G876" i="17" s="1"/>
  <c r="G1141" i="17" s="1"/>
  <c r="G692" i="17"/>
  <c r="G957" i="17" s="1"/>
  <c r="G1222" i="17" s="1"/>
  <c r="G682" i="17"/>
  <c r="G947" i="17" s="1"/>
  <c r="G1212" i="17" s="1"/>
  <c r="G769" i="17"/>
  <c r="G1034" i="17" s="1"/>
  <c r="G1299" i="17" s="1"/>
  <c r="G734" i="17"/>
  <c r="G999" i="17" s="1"/>
  <c r="G1264" i="17" s="1"/>
  <c r="G630" i="17"/>
  <c r="G895" i="17" s="1"/>
  <c r="G677" i="17"/>
  <c r="G942" i="17" s="1"/>
  <c r="G1207" i="17" s="1"/>
  <c r="G608" i="17"/>
  <c r="G873" i="17" s="1"/>
  <c r="G1138" i="17" s="1"/>
  <c r="G601" i="17"/>
  <c r="G866" i="17" s="1"/>
  <c r="G1131" i="17" s="1"/>
  <c r="G628" i="17"/>
  <c r="G893" i="17" s="1"/>
  <c r="G1158" i="17" s="1"/>
  <c r="G721" i="17"/>
  <c r="G986" i="17" s="1"/>
  <c r="G1251" i="17" s="1"/>
  <c r="G579" i="17"/>
  <c r="G844" i="17" s="1"/>
  <c r="G1109" i="17" s="1"/>
  <c r="G665" i="17"/>
  <c r="G930" i="17" s="1"/>
  <c r="G1195" i="17" s="1"/>
  <c r="G742" i="17"/>
  <c r="G1007" i="17" s="1"/>
  <c r="G1272" i="17" s="1"/>
  <c r="G696" i="17"/>
  <c r="G961" i="17" s="1"/>
  <c r="G778" i="17"/>
  <c r="G1043" i="17" s="1"/>
  <c r="G1308" i="17" s="1"/>
  <c r="G610" i="17"/>
  <c r="G875" i="17" s="1"/>
  <c r="G1140" i="17" s="1"/>
  <c r="G789" i="17"/>
  <c r="G1054" i="17" s="1"/>
  <c r="G1319" i="17" s="1"/>
  <c r="G765" i="17"/>
  <c r="G1030" i="17" s="1"/>
  <c r="G1295" i="17" s="1"/>
  <c r="G612" i="17"/>
  <c r="G877" i="17" s="1"/>
  <c r="G1142" i="17" s="1"/>
  <c r="G658" i="17"/>
  <c r="G923" i="17" s="1"/>
  <c r="G1188" i="17" s="1"/>
  <c r="G780" i="17"/>
  <c r="G1045" i="17" s="1"/>
  <c r="G1310" i="17" s="1"/>
  <c r="G631" i="17"/>
  <c r="G896" i="17" s="1"/>
  <c r="G1161" i="17" s="1"/>
  <c r="G759" i="17"/>
  <c r="G1024" i="17" s="1"/>
  <c r="G1289" i="17" s="1"/>
  <c r="G664" i="17"/>
  <c r="G929" i="17" s="1"/>
  <c r="G1194" i="17" s="1"/>
  <c r="G575" i="17"/>
  <c r="G840" i="17" s="1"/>
  <c r="G1105" i="17" s="1"/>
  <c r="G594" i="17"/>
  <c r="G859" i="17" s="1"/>
  <c r="G1124" i="17" s="1"/>
  <c r="G745" i="17"/>
  <c r="G1010" i="17" s="1"/>
  <c r="G1275" i="17" s="1"/>
  <c r="G693" i="17"/>
  <c r="G958" i="17" s="1"/>
  <c r="G1223" i="17" s="1"/>
  <c r="G686" i="17"/>
  <c r="G951" i="17" s="1"/>
  <c r="G1216" i="17" s="1"/>
  <c r="G567" i="17"/>
  <c r="G832" i="17" s="1"/>
  <c r="G1097" i="17" s="1"/>
  <c r="G656" i="17"/>
  <c r="G921" i="17" s="1"/>
  <c r="G788" i="17"/>
  <c r="G1053" i="17" s="1"/>
  <c r="G1318" i="17" s="1"/>
  <c r="G667" i="17"/>
  <c r="G932" i="17" s="1"/>
  <c r="G1197" i="17" s="1"/>
  <c r="G592" i="17"/>
  <c r="G857" i="17" s="1"/>
  <c r="G1122" i="17" s="1"/>
  <c r="G634" i="17"/>
  <c r="G899" i="17" s="1"/>
  <c r="G1164" i="17" s="1"/>
  <c r="G570" i="17"/>
  <c r="G835" i="17" s="1"/>
  <c r="G1100" i="17" s="1"/>
  <c r="G703" i="17"/>
  <c r="G968" i="17" s="1"/>
  <c r="G1233" i="17" s="1"/>
  <c r="G669" i="17"/>
  <c r="G934" i="17" s="1"/>
  <c r="G1199" i="17" s="1"/>
  <c r="G760" i="17"/>
  <c r="G1025" i="17" s="1"/>
  <c r="G1290" i="17" s="1"/>
  <c r="G770" i="17"/>
  <c r="G1035" i="17" s="1"/>
  <c r="G1300" i="17" s="1"/>
  <c r="G627" i="17"/>
  <c r="G892" i="17" s="1"/>
  <c r="G604" i="17"/>
  <c r="G869" i="17" s="1"/>
  <c r="G1134" i="17" s="1"/>
  <c r="G735" i="17"/>
  <c r="G1000" i="17" s="1"/>
  <c r="G1265" i="17" s="1"/>
  <c r="G565" i="17"/>
  <c r="G830" i="17" s="1"/>
  <c r="G1095" i="17" s="1"/>
  <c r="G705" i="17"/>
  <c r="G970" i="17" s="1"/>
  <c r="G1235" i="17" s="1"/>
  <c r="G543" i="17"/>
  <c r="G808" i="17" s="1"/>
  <c r="G1073" i="17" s="1"/>
  <c r="G673" i="17"/>
  <c r="G938" i="17" s="1"/>
  <c r="G1203" i="17" s="1"/>
  <c r="G681" i="17"/>
  <c r="G946" i="17" s="1"/>
  <c r="G1211" i="17" s="1"/>
  <c r="G754" i="17"/>
  <c r="G1019" i="17" s="1"/>
  <c r="G552" i="17"/>
  <c r="G817" i="17" s="1"/>
  <c r="G653" i="17"/>
  <c r="G918" i="17" s="1"/>
  <c r="G1183" i="17" s="1"/>
  <c r="G680" i="17"/>
  <c r="G945" i="17" s="1"/>
  <c r="G1210" i="17" s="1"/>
  <c r="G784" i="17"/>
  <c r="G1049" i="17" s="1"/>
  <c r="G694" i="17"/>
  <c r="G959" i="17" s="1"/>
  <c r="G1224" i="17" s="1"/>
  <c r="G764" i="17"/>
  <c r="G1029" i="17" s="1"/>
  <c r="G1294" i="17" s="1"/>
  <c r="G737" i="17"/>
  <c r="G1002" i="17" s="1"/>
  <c r="G1267" i="17" s="1"/>
  <c r="G643" i="17"/>
  <c r="G908" i="17" s="1"/>
  <c r="G1173" i="17" s="1"/>
  <c r="G715" i="17"/>
  <c r="G980" i="17" s="1"/>
  <c r="G1245" i="17" s="1"/>
  <c r="G773" i="17"/>
  <c r="G1038" i="17" s="1"/>
  <c r="G1303" i="17" s="1"/>
  <c r="G729" i="17"/>
  <c r="G994" i="17" s="1"/>
  <c r="G1259" i="17" s="1"/>
  <c r="G650" i="17"/>
  <c r="G915" i="17" s="1"/>
  <c r="G1180" i="17" s="1"/>
  <c r="G618" i="17"/>
  <c r="G883" i="17" s="1"/>
  <c r="G1148" i="17" s="1"/>
  <c r="G781" i="17"/>
  <c r="G1046" i="17" s="1"/>
  <c r="G1311" i="17" s="1"/>
  <c r="D271" i="17"/>
  <c r="D730" i="17"/>
  <c r="D995" i="17" s="1"/>
  <c r="D1260" i="17" s="1"/>
  <c r="D683" i="17"/>
  <c r="D948" i="17" s="1"/>
  <c r="D722" i="17"/>
  <c r="D987" i="17" s="1"/>
  <c r="D1252" i="17" s="1"/>
  <c r="D588" i="17"/>
  <c r="D853" i="17" s="1"/>
  <c r="D1118" i="17" s="1"/>
  <c r="D628" i="17"/>
  <c r="D893" i="17" s="1"/>
  <c r="D1158" i="17" s="1"/>
  <c r="D672" i="17"/>
  <c r="D937" i="17" s="1"/>
  <c r="D1202" i="17" s="1"/>
  <c r="D734" i="17"/>
  <c r="D999" i="17" s="1"/>
  <c r="D1264" i="17" s="1"/>
  <c r="D786" i="17"/>
  <c r="D1051" i="17" s="1"/>
  <c r="D1316" i="17" s="1"/>
  <c r="D613" i="17"/>
  <c r="D878" i="17" s="1"/>
  <c r="D1143" i="17" s="1"/>
  <c r="D757" i="17"/>
  <c r="D1022" i="17" s="1"/>
  <c r="D1287" i="17" s="1"/>
  <c r="D589" i="17"/>
  <c r="D854" i="17" s="1"/>
  <c r="D1119" i="17" s="1"/>
  <c r="D625" i="17"/>
  <c r="D890" i="17" s="1"/>
  <c r="D626" i="17"/>
  <c r="D891" i="17" s="1"/>
  <c r="D1156" i="17" s="1"/>
  <c r="D701" i="17"/>
  <c r="D966" i="17" s="1"/>
  <c r="D705" i="17"/>
  <c r="D970" i="17" s="1"/>
  <c r="D1235" i="17" s="1"/>
  <c r="D670" i="17"/>
  <c r="D935" i="17" s="1"/>
  <c r="D1200" i="17" s="1"/>
  <c r="D543" i="17"/>
  <c r="D808" i="17" s="1"/>
  <c r="D1073" i="17" s="1"/>
  <c r="D713" i="17"/>
  <c r="D978" i="17" s="1"/>
  <c r="D617" i="17"/>
  <c r="D882" i="17" s="1"/>
  <c r="D1147" i="17" s="1"/>
  <c r="D677" i="17"/>
  <c r="D942" i="17" s="1"/>
  <c r="D1207" i="17" s="1"/>
  <c r="D737" i="17"/>
  <c r="D1002" i="17" s="1"/>
  <c r="D1267" i="17" s="1"/>
  <c r="D657" i="17"/>
  <c r="D922" i="17" s="1"/>
  <c r="D1187" i="17" s="1"/>
  <c r="D653" i="17"/>
  <c r="D918" i="17" s="1"/>
  <c r="D1183" i="17" s="1"/>
  <c r="D689" i="17"/>
  <c r="D954" i="17" s="1"/>
  <c r="D1219" i="17" s="1"/>
  <c r="D729" i="17"/>
  <c r="D994" i="17" s="1"/>
  <c r="D1259" i="17" s="1"/>
  <c r="D603" i="17"/>
  <c r="D868" i="17" s="1"/>
  <c r="D1133" i="17" s="1"/>
  <c r="D709" i="17"/>
  <c r="D974" i="17" s="1"/>
  <c r="D1239" i="17" s="1"/>
  <c r="D777" i="17"/>
  <c r="D1042" i="17" s="1"/>
  <c r="D1307" i="17" s="1"/>
  <c r="D601" i="17"/>
  <c r="D866" i="17" s="1"/>
  <c r="D1131" i="17" s="1"/>
  <c r="D623" i="17"/>
  <c r="D888" i="17" s="1"/>
  <c r="D1153" i="17" s="1"/>
  <c r="D579" i="17"/>
  <c r="D844" i="17" s="1"/>
  <c r="D1109" i="17" s="1"/>
  <c r="D668" i="17"/>
  <c r="D933" i="17" s="1"/>
  <c r="D1198" i="17" s="1"/>
  <c r="D544" i="17"/>
  <c r="D809" i="17" s="1"/>
  <c r="D1074" i="17" s="1"/>
  <c r="D633" i="17"/>
  <c r="D898" i="17" s="1"/>
  <c r="D1163" i="17" s="1"/>
  <c r="D799" i="17"/>
  <c r="D1064" i="17" s="1"/>
  <c r="D1329" i="17" s="1"/>
  <c r="D629" i="17"/>
  <c r="D894" i="17" s="1"/>
  <c r="D1159" i="17" s="1"/>
  <c r="D665" i="17"/>
  <c r="D930" i="17" s="1"/>
  <c r="D1195" i="17" s="1"/>
  <c r="D605" i="17"/>
  <c r="D870" i="17" s="1"/>
  <c r="D1135" i="17" s="1"/>
  <c r="D637" i="17"/>
  <c r="D902" i="17" s="1"/>
  <c r="D1167" i="17" s="1"/>
  <c r="D673" i="17"/>
  <c r="D938" i="17" s="1"/>
  <c r="D1203" i="17" s="1"/>
  <c r="D788" i="17"/>
  <c r="D1053" i="17" s="1"/>
  <c r="D1318" i="17" s="1"/>
  <c r="D790" i="17"/>
  <c r="D1055" i="17" s="1"/>
  <c r="D1320" i="17" s="1"/>
  <c r="D791" i="17"/>
  <c r="D1056" i="17" s="1"/>
  <c r="D1321" i="17" s="1"/>
  <c r="D576" i="17"/>
  <c r="D841" i="17" s="1"/>
  <c r="D1106" i="17" s="1"/>
  <c r="D636" i="17"/>
  <c r="D901" i="17" s="1"/>
  <c r="D1166" i="17" s="1"/>
  <c r="D712" i="17"/>
  <c r="D977" i="17" s="1"/>
  <c r="D1242" i="17" s="1"/>
  <c r="D710" i="17"/>
  <c r="D975" i="17" s="1"/>
  <c r="D1240" i="17" s="1"/>
  <c r="D567" i="17"/>
  <c r="D832" i="17" s="1"/>
  <c r="D1097" i="17" s="1"/>
  <c r="D694" i="17"/>
  <c r="D959" i="17" s="1"/>
  <c r="D1224" i="17" s="1"/>
  <c r="D645" i="17"/>
  <c r="D910" i="17" s="1"/>
  <c r="D1175" i="17" s="1"/>
  <c r="D741" i="17"/>
  <c r="D1006" i="17" s="1"/>
  <c r="D1271" i="17" s="1"/>
  <c r="D591" i="17"/>
  <c r="D856" i="17" s="1"/>
  <c r="D619" i="17"/>
  <c r="D884" i="17" s="1"/>
  <c r="D1149" i="17" s="1"/>
  <c r="D643" i="17"/>
  <c r="D908" i="17" s="1"/>
  <c r="D1173" i="17" s="1"/>
  <c r="D549" i="17"/>
  <c r="D814" i="17" s="1"/>
  <c r="D1079" i="17" s="1"/>
  <c r="D774" i="17"/>
  <c r="D1039" i="17" s="1"/>
  <c r="D1304" i="17" s="1"/>
  <c r="D569" i="17"/>
  <c r="D834" i="17" s="1"/>
  <c r="D1099" i="17" s="1"/>
  <c r="D564" i="17"/>
  <c r="D829" i="17" s="1"/>
  <c r="D1094" i="17" s="1"/>
  <c r="D744" i="17"/>
  <c r="D1009" i="17" s="1"/>
  <c r="D1274" i="17" s="1"/>
  <c r="D675" i="17"/>
  <c r="D940" i="17" s="1"/>
  <c r="D715" i="17"/>
  <c r="D980" i="17" s="1"/>
  <c r="D1245" i="17" s="1"/>
  <c r="D771" i="17"/>
  <c r="D1036" i="17" s="1"/>
  <c r="D1301" i="17" s="1"/>
  <c r="D727" i="17"/>
  <c r="D992" i="17" s="1"/>
  <c r="D1257" i="17" s="1"/>
  <c r="D725" i="17"/>
  <c r="D990" i="17" s="1"/>
  <c r="D1255" i="17" s="1"/>
  <c r="D789" i="17"/>
  <c r="D1054" i="17" s="1"/>
  <c r="D1319" i="17" s="1"/>
  <c r="D700" i="17"/>
  <c r="D965" i="17" s="1"/>
  <c r="D1230" i="17" s="1"/>
  <c r="D797" i="17"/>
  <c r="D1062" i="17" s="1"/>
  <c r="D1327" i="17" s="1"/>
  <c r="D568" i="17"/>
  <c r="D833" i="17" s="1"/>
  <c r="D1098" i="17" s="1"/>
  <c r="D718" i="17"/>
  <c r="D983" i="17" s="1"/>
  <c r="D1248" i="17" s="1"/>
  <c r="D785" i="17"/>
  <c r="D1050" i="17" s="1"/>
  <c r="D1315" i="17" s="1"/>
  <c r="D682" i="17"/>
  <c r="D947" i="17" s="1"/>
  <c r="D1212" i="17" s="1"/>
  <c r="D702" i="17"/>
  <c r="D967" i="17" s="1"/>
  <c r="D1232" i="17" s="1"/>
  <c r="D547" i="17"/>
  <c r="D812" i="17" s="1"/>
  <c r="D1077" i="17" s="1"/>
  <c r="D714" i="17"/>
  <c r="D979" i="17" s="1"/>
  <c r="D1244" i="17" s="1"/>
  <c r="D687" i="17"/>
  <c r="D952" i="17" s="1"/>
  <c r="D566" i="17"/>
  <c r="D831" i="17" s="1"/>
  <c r="D1096" i="17" s="1"/>
  <c r="D761" i="17"/>
  <c r="D1026" i="17" s="1"/>
  <c r="D1291" i="17" s="1"/>
  <c r="D604" i="17"/>
  <c r="D869" i="17" s="1"/>
  <c r="D1134" i="17" s="1"/>
  <c r="D739" i="17"/>
  <c r="D1004" i="17" s="1"/>
  <c r="D1269" i="17" s="1"/>
  <c r="D717" i="17"/>
  <c r="D982" i="17" s="1"/>
  <c r="D1247" i="17" s="1"/>
  <c r="D651" i="17"/>
  <c r="D916" i="17" s="1"/>
  <c r="D1181" i="17" s="1"/>
  <c r="D749" i="17"/>
  <c r="D1014" i="17" s="1"/>
  <c r="D1279" i="17" s="1"/>
  <c r="D655" i="17"/>
  <c r="D920" i="17" s="1"/>
  <c r="D1185" i="17" s="1"/>
  <c r="D627" i="17"/>
  <c r="D892" i="17" s="1"/>
  <c r="D630" i="17"/>
  <c r="D895" i="17" s="1"/>
  <c r="D553" i="17"/>
  <c r="D818" i="17" s="1"/>
  <c r="D1083" i="17" s="1"/>
  <c r="D765" i="17"/>
  <c r="D1030" i="17" s="1"/>
  <c r="D1295" i="17" s="1"/>
  <c r="D599" i="17"/>
  <c r="D864" i="17" s="1"/>
  <c r="D612" i="17"/>
  <c r="D877" i="17" s="1"/>
  <c r="D1142" i="17" s="1"/>
  <c r="D656" i="17"/>
  <c r="D921" i="17" s="1"/>
  <c r="D542" i="17"/>
  <c r="D800" i="17"/>
  <c r="D1065" i="17" s="1"/>
  <c r="D1330" i="17" s="1"/>
  <c r="D723" i="17"/>
  <c r="D988" i="17" s="1"/>
  <c r="D1253" i="17" s="1"/>
  <c r="D565" i="17"/>
  <c r="D830" i="17" s="1"/>
  <c r="D1095" i="17" s="1"/>
  <c r="D684" i="17"/>
  <c r="D949" i="17" s="1"/>
  <c r="D1214" i="17" s="1"/>
  <c r="D598" i="17"/>
  <c r="D863" i="17" s="1"/>
  <c r="D1128" i="17" s="1"/>
  <c r="D622" i="17"/>
  <c r="D887" i="17" s="1"/>
  <c r="D1152" i="17" s="1"/>
  <c r="D686" i="17"/>
  <c r="D951" i="17" s="1"/>
  <c r="D1216" i="17" s="1"/>
  <c r="D719" i="17"/>
  <c r="D984" i="17" s="1"/>
  <c r="D1249" i="17" s="1"/>
  <c r="D755" i="17"/>
  <c r="D1020" i="17" s="1"/>
  <c r="D1285" i="17" s="1"/>
  <c r="D562" i="17"/>
  <c r="D827" i="17" s="1"/>
  <c r="D1092" i="17" s="1"/>
  <c r="D573" i="17"/>
  <c r="D838" i="17" s="1"/>
  <c r="D1103" i="17" s="1"/>
  <c r="D708" i="17"/>
  <c r="D973" i="17" s="1"/>
  <c r="D1238" i="17" s="1"/>
  <c r="D728" i="17"/>
  <c r="D993" i="17" s="1"/>
  <c r="D1258" i="17" s="1"/>
  <c r="D748" i="17"/>
  <c r="D1013" i="17" s="1"/>
  <c r="D1278" i="17" s="1"/>
  <c r="D593" i="17"/>
  <c r="D858" i="17" s="1"/>
  <c r="D1123" i="17" s="1"/>
  <c r="D658" i="17"/>
  <c r="D923" i="17" s="1"/>
  <c r="D1188" i="17" s="1"/>
  <c r="D733" i="17"/>
  <c r="D998" i="17" s="1"/>
  <c r="D1263" i="17" s="1"/>
  <c r="D745" i="17"/>
  <c r="D1010" i="17" s="1"/>
  <c r="D1275" i="17" s="1"/>
  <c r="D648" i="17"/>
  <c r="D913" i="17" s="1"/>
  <c r="D1178" i="17" s="1"/>
  <c r="D752" i="17"/>
  <c r="D1017" i="17" s="1"/>
  <c r="D1282" i="17" s="1"/>
  <c r="D581" i="17"/>
  <c r="D846" i="17" s="1"/>
  <c r="D1111" i="17" s="1"/>
  <c r="D652" i="17"/>
  <c r="D917" i="17" s="1"/>
  <c r="D1182" i="17" s="1"/>
  <c r="D688" i="17"/>
  <c r="D953" i="17" s="1"/>
  <c r="D1218" i="17" s="1"/>
  <c r="D751" i="17"/>
  <c r="D1016" i="17" s="1"/>
  <c r="D1281" i="17" s="1"/>
  <c r="D731" i="17"/>
  <c r="D996" i="17" s="1"/>
  <c r="D1261" i="17" s="1"/>
  <c r="D574" i="17"/>
  <c r="D839" i="17" s="1"/>
  <c r="D1104" i="17" s="1"/>
  <c r="D582" i="17"/>
  <c r="D847" i="17" s="1"/>
  <c r="D1112" i="17" s="1"/>
  <c r="D706" i="17"/>
  <c r="D971" i="17" s="1"/>
  <c r="D1236" i="17" s="1"/>
  <c r="D758" i="17"/>
  <c r="D1023" i="17" s="1"/>
  <c r="D1288" i="17" s="1"/>
  <c r="D782" i="17"/>
  <c r="D1047" i="17" s="1"/>
  <c r="D1312" i="17" s="1"/>
  <c r="D659" i="17"/>
  <c r="D924" i="17" s="1"/>
  <c r="D1189" i="17" s="1"/>
  <c r="D778" i="17"/>
  <c r="D1043" i="17" s="1"/>
  <c r="D1308" i="17" s="1"/>
  <c r="D647" i="17"/>
  <c r="D912" i="17" s="1"/>
  <c r="D1177" i="17" s="1"/>
  <c r="D779" i="17"/>
  <c r="D1044" i="17" s="1"/>
  <c r="D1309" i="17" s="1"/>
  <c r="D696" i="17"/>
  <c r="D961" i="17" s="1"/>
  <c r="D681" i="17"/>
  <c r="D946" i="17" s="1"/>
  <c r="D1211" i="17" s="1"/>
  <c r="D560" i="17"/>
  <c r="D825" i="17" s="1"/>
  <c r="D775" i="17"/>
  <c r="D1040" i="17" s="1"/>
  <c r="D1305" i="17" s="1"/>
  <c r="D578" i="17"/>
  <c r="D843" i="17" s="1"/>
  <c r="D1108" i="17" s="1"/>
  <c r="D678" i="17"/>
  <c r="D943" i="17" s="1"/>
  <c r="D1208" i="17" s="1"/>
  <c r="D559" i="17"/>
  <c r="D824" i="17" s="1"/>
  <c r="D1089" i="17" s="1"/>
  <c r="D740" i="17"/>
  <c r="D1005" i="17" s="1"/>
  <c r="D1270" i="17" s="1"/>
  <c r="D760" i="17"/>
  <c r="D1025" i="17" s="1"/>
  <c r="D1290" i="17" s="1"/>
  <c r="D555" i="17"/>
  <c r="D820" i="17" s="1"/>
  <c r="D1085" i="17" s="1"/>
  <c r="D596" i="17"/>
  <c r="D861" i="17" s="1"/>
  <c r="D1126" i="17" s="1"/>
  <c r="D621" i="17"/>
  <c r="D886" i="17" s="1"/>
  <c r="D1151" i="17" s="1"/>
  <c r="D674" i="17"/>
  <c r="D939" i="17" s="1"/>
  <c r="D1204" i="17" s="1"/>
  <c r="D726" i="17"/>
  <c r="D991" i="17" s="1"/>
  <c r="D1256" i="17" s="1"/>
  <c r="D770" i="17"/>
  <c r="D1035" i="17" s="1"/>
  <c r="D1300" i="17" s="1"/>
  <c r="D660" i="17"/>
  <c r="D925" i="17" s="1"/>
  <c r="D1190" i="17" s="1"/>
  <c r="D716" i="17"/>
  <c r="D981" i="17" s="1"/>
  <c r="D1246" i="17" s="1"/>
  <c r="D776" i="17"/>
  <c r="D1041" i="17" s="1"/>
  <c r="D1306" i="17" s="1"/>
  <c r="D746" i="17"/>
  <c r="D1011" i="17" s="1"/>
  <c r="D1276" i="17" s="1"/>
  <c r="D762" i="17"/>
  <c r="D1027" i="17" s="1"/>
  <c r="D1292" i="17" s="1"/>
  <c r="D738" i="17"/>
  <c r="D1003" i="17" s="1"/>
  <c r="D1268" i="17" s="1"/>
  <c r="D721" i="17"/>
  <c r="D986" i="17" s="1"/>
  <c r="D1251" i="17" s="1"/>
  <c r="D577" i="17"/>
  <c r="D842" i="17" s="1"/>
  <c r="D1107" i="17" s="1"/>
  <c r="D572" i="17"/>
  <c r="D837" i="17" s="1"/>
  <c r="D1102" i="17" s="1"/>
  <c r="D616" i="17"/>
  <c r="D881" i="17" s="1"/>
  <c r="D1146" i="17" s="1"/>
  <c r="D644" i="17"/>
  <c r="D909" i="17" s="1"/>
  <c r="D1174" i="17" s="1"/>
  <c r="D759" i="17"/>
  <c r="D1024" i="17" s="1"/>
  <c r="D1289" i="17" s="1"/>
  <c r="D586" i="17"/>
  <c r="D851" i="17" s="1"/>
  <c r="D1116" i="17" s="1"/>
  <c r="D634" i="17"/>
  <c r="D899" i="17" s="1"/>
  <c r="D1164" i="17" s="1"/>
  <c r="D618" i="17"/>
  <c r="D883" i="17" s="1"/>
  <c r="D1148" i="17" s="1"/>
  <c r="D695" i="17"/>
  <c r="D960" i="17" s="1"/>
  <c r="D1225" i="17" s="1"/>
  <c r="D720" i="17"/>
  <c r="D985" i="17" s="1"/>
  <c r="D1250" i="17" s="1"/>
  <c r="D780" i="17"/>
  <c r="D1045" i="17" s="1"/>
  <c r="D1310" i="17" s="1"/>
  <c r="D575" i="17"/>
  <c r="D840" i="17" s="1"/>
  <c r="D1105" i="17" s="1"/>
  <c r="D787" i="17"/>
  <c r="D1052" i="17" s="1"/>
  <c r="D654" i="17"/>
  <c r="D919" i="17" s="1"/>
  <c r="D1184" i="17" s="1"/>
  <c r="D641" i="17"/>
  <c r="D906" i="17" s="1"/>
  <c r="D1171" i="17" s="1"/>
  <c r="D693" i="17"/>
  <c r="D958" i="17" s="1"/>
  <c r="D1223" i="17" s="1"/>
  <c r="D587" i="17"/>
  <c r="D852" i="17" s="1"/>
  <c r="D1117" i="17" s="1"/>
  <c r="D736" i="17"/>
  <c r="D1001" i="17" s="1"/>
  <c r="D1266" i="17" s="1"/>
  <c r="D742" i="17"/>
  <c r="D1007" i="17" s="1"/>
  <c r="D1272" i="17" s="1"/>
  <c r="D545" i="17"/>
  <c r="D810" i="17" s="1"/>
  <c r="D1075" i="17" s="1"/>
  <c r="D585" i="17"/>
  <c r="D850" i="17" s="1"/>
  <c r="D1115" i="17" s="1"/>
  <c r="D692" i="17"/>
  <c r="D957" i="17" s="1"/>
  <c r="D1222" i="17" s="1"/>
  <c r="D602" i="17"/>
  <c r="D867" i="17" s="1"/>
  <c r="D1132" i="17" s="1"/>
  <c r="D552" i="17"/>
  <c r="D817" i="17" s="1"/>
  <c r="D583" i="17"/>
  <c r="D848" i="17" s="1"/>
  <c r="D1113" i="17" s="1"/>
  <c r="D691" i="17"/>
  <c r="D956" i="17" s="1"/>
  <c r="D1221" i="17" s="1"/>
  <c r="D699" i="17"/>
  <c r="D964" i="17" s="1"/>
  <c r="D724" i="17"/>
  <c r="D989" i="17" s="1"/>
  <c r="D1254" i="17" s="1"/>
  <c r="D732" i="17"/>
  <c r="D997" i="17" s="1"/>
  <c r="D1262" i="17" s="1"/>
  <c r="D611" i="17"/>
  <c r="D876" i="17" s="1"/>
  <c r="D1141" i="17" s="1"/>
  <c r="D679" i="17"/>
  <c r="D944" i="17" s="1"/>
  <c r="D1209" i="17" s="1"/>
  <c r="D580" i="17"/>
  <c r="D845" i="17" s="1"/>
  <c r="D1110" i="17" s="1"/>
  <c r="D697" i="17"/>
  <c r="D962" i="17" s="1"/>
  <c r="D1227" i="17" s="1"/>
  <c r="D793" i="17"/>
  <c r="D1058" i="17" s="1"/>
  <c r="D1323" i="17" s="1"/>
  <c r="D792" i="17"/>
  <c r="D1057" i="17" s="1"/>
  <c r="D1322" i="17" s="1"/>
  <c r="D784" i="17"/>
  <c r="D1049" i="17" s="1"/>
  <c r="D750" i="17"/>
  <c r="D1015" i="17" s="1"/>
  <c r="D1280" i="17" s="1"/>
  <c r="D690" i="17"/>
  <c r="D955" i="17" s="1"/>
  <c r="D767" i="17"/>
  <c r="D1032" i="17" s="1"/>
  <c r="D1297" i="17" s="1"/>
  <c r="D635" i="17"/>
  <c r="D900" i="17" s="1"/>
  <c r="D1165" i="17" s="1"/>
  <c r="D735" i="17"/>
  <c r="D1000" i="17" s="1"/>
  <c r="D1265" i="17" s="1"/>
  <c r="D764" i="17"/>
  <c r="D1029" i="17" s="1"/>
  <c r="D1294" i="17" s="1"/>
  <c r="D571" i="17"/>
  <c r="D836" i="17" s="1"/>
  <c r="D1101" i="17" s="1"/>
  <c r="D607" i="17"/>
  <c r="D872" i="17" s="1"/>
  <c r="D1137" i="17" s="1"/>
  <c r="D669" i="17"/>
  <c r="D934" i="17" s="1"/>
  <c r="D1199" i="17" s="1"/>
  <c r="D664" i="17"/>
  <c r="D929" i="17" s="1"/>
  <c r="D1194" i="17" s="1"/>
  <c r="D548" i="17"/>
  <c r="D813" i="17" s="1"/>
  <c r="D1078" i="17" s="1"/>
  <c r="D584" i="17"/>
  <c r="D849" i="17" s="1"/>
  <c r="D1114" i="17" s="1"/>
  <c r="D620" i="17"/>
  <c r="D885" i="17" s="1"/>
  <c r="D1150" i="17" s="1"/>
  <c r="D563" i="17"/>
  <c r="D828" i="17" s="1"/>
  <c r="D1093" i="17" s="1"/>
  <c r="D639" i="17"/>
  <c r="D904" i="17" s="1"/>
  <c r="D1169" i="17" s="1"/>
  <c r="D783" i="17"/>
  <c r="D1048" i="17" s="1"/>
  <c r="D1313" i="17" s="1"/>
  <c r="D554" i="17"/>
  <c r="D819" i="17" s="1"/>
  <c r="D590" i="17"/>
  <c r="D855" i="17" s="1"/>
  <c r="D1120" i="17" s="1"/>
  <c r="D768" i="17"/>
  <c r="D1033" i="17" s="1"/>
  <c r="D1298" i="17" s="1"/>
  <c r="D666" i="17"/>
  <c r="D931" i="17" s="1"/>
  <c r="D1196" i="17" s="1"/>
  <c r="D631" i="17"/>
  <c r="D896" i="17" s="1"/>
  <c r="D1161" i="17" s="1"/>
  <c r="D711" i="17"/>
  <c r="D976" i="17" s="1"/>
  <c r="D1241" i="17" s="1"/>
  <c r="D763" i="17"/>
  <c r="D1028" i="17" s="1"/>
  <c r="D1293" i="17" s="1"/>
  <c r="D649" i="17"/>
  <c r="D914" i="17" s="1"/>
  <c r="D1179" i="17" s="1"/>
  <c r="D766" i="17"/>
  <c r="D1031" i="17" s="1"/>
  <c r="D1296" i="17" s="1"/>
  <c r="D561" i="17"/>
  <c r="D826" i="17" s="1"/>
  <c r="D556" i="17"/>
  <c r="D821" i="17" s="1"/>
  <c r="D1086" i="17" s="1"/>
  <c r="D608" i="17"/>
  <c r="D873" i="17" s="1"/>
  <c r="D1138" i="17" s="1"/>
  <c r="D704" i="17"/>
  <c r="D969" i="17" s="1"/>
  <c r="D1234" i="17" s="1"/>
  <c r="D772" i="17"/>
  <c r="D1037" i="17" s="1"/>
  <c r="D1302" i="17" s="1"/>
  <c r="D595" i="17"/>
  <c r="D860" i="17" s="1"/>
  <c r="D1125" i="17" s="1"/>
  <c r="D606" i="17"/>
  <c r="D871" i="17" s="1"/>
  <c r="D1136" i="17" s="1"/>
  <c r="D747" i="17"/>
  <c r="D1012" i="17" s="1"/>
  <c r="D1277" i="17" s="1"/>
  <c r="D592" i="17"/>
  <c r="D857" i="17" s="1"/>
  <c r="D1122" i="17" s="1"/>
  <c r="D624" i="17"/>
  <c r="D889" i="17" s="1"/>
  <c r="D1154" i="17" s="1"/>
  <c r="D680" i="17"/>
  <c r="D945" i="17" s="1"/>
  <c r="D1210" i="17" s="1"/>
  <c r="D550" i="17"/>
  <c r="D815" i="17" s="1"/>
  <c r="D1080" i="17" s="1"/>
  <c r="D662" i="17"/>
  <c r="D927" i="17" s="1"/>
  <c r="D1192" i="17" s="1"/>
  <c r="D570" i="17"/>
  <c r="D835" i="17" s="1"/>
  <c r="D1100" i="17" s="1"/>
  <c r="D594" i="17"/>
  <c r="D859" i="17" s="1"/>
  <c r="D1124" i="17" s="1"/>
  <c r="D610" i="17"/>
  <c r="D875" i="17" s="1"/>
  <c r="D1140" i="17" s="1"/>
  <c r="D781" i="17"/>
  <c r="D1046" i="17" s="1"/>
  <c r="D1311" i="17" s="1"/>
  <c r="D640" i="17"/>
  <c r="D905" i="17" s="1"/>
  <c r="D1170" i="17" s="1"/>
  <c r="D676" i="17"/>
  <c r="D941" i="17" s="1"/>
  <c r="D1206" i="17" s="1"/>
  <c r="D756" i="17"/>
  <c r="D1021" i="17" s="1"/>
  <c r="D1286" i="17" s="1"/>
  <c r="D600" i="17"/>
  <c r="D865" i="17" s="1"/>
  <c r="D1130" i="17" s="1"/>
  <c r="D632" i="17"/>
  <c r="D897" i="17" s="1"/>
  <c r="D1162" i="17" s="1"/>
  <c r="D650" i="17"/>
  <c r="D915" i="17" s="1"/>
  <c r="D1180" i="17" s="1"/>
  <c r="D646" i="17"/>
  <c r="D911" i="17" s="1"/>
  <c r="D1176" i="17" s="1"/>
  <c r="D754" i="17"/>
  <c r="D1019" i="17" s="1"/>
  <c r="D546" i="17"/>
  <c r="D811" i="17" s="1"/>
  <c r="D1076" i="17" s="1"/>
  <c r="D614" i="17"/>
  <c r="D879" i="17" s="1"/>
  <c r="D1144" i="17" s="1"/>
  <c r="D642" i="17"/>
  <c r="D907" i="17" s="1"/>
  <c r="D558" i="17"/>
  <c r="D823" i="17" s="1"/>
  <c r="D1088" i="17" s="1"/>
  <c r="D798" i="17"/>
  <c r="D1063" i="17" s="1"/>
  <c r="D1328" i="17" s="1"/>
  <c r="D609" i="17"/>
  <c r="D874" i="17" s="1"/>
  <c r="D1139" i="17" s="1"/>
  <c r="D661" i="17"/>
  <c r="D926" i="17" s="1"/>
  <c r="D1191" i="17" s="1"/>
  <c r="D753" i="17"/>
  <c r="D1018" i="17" s="1"/>
  <c r="D1283" i="17" s="1"/>
  <c r="D597" i="17"/>
  <c r="D862" i="17" s="1"/>
  <c r="D1127" i="17" s="1"/>
  <c r="D685" i="17"/>
  <c r="D950" i="17" s="1"/>
  <c r="D1215" i="17" s="1"/>
  <c r="D707" i="17"/>
  <c r="D972" i="17" s="1"/>
  <c r="D1237" i="17" s="1"/>
  <c r="D638" i="17"/>
  <c r="D903" i="17" s="1"/>
  <c r="D1168" i="17" s="1"/>
  <c r="D615" i="17"/>
  <c r="D880" i="17" s="1"/>
  <c r="D1145" i="17" s="1"/>
  <c r="D743" i="17"/>
  <c r="D1008" i="17" s="1"/>
  <c r="D1273" i="17" s="1"/>
  <c r="D773" i="17"/>
  <c r="D1038" i="17" s="1"/>
  <c r="D1303" i="17" s="1"/>
  <c r="D551" i="17"/>
  <c r="D816" i="17" s="1"/>
  <c r="D1081" i="17" s="1"/>
  <c r="D667" i="17"/>
  <c r="D932" i="17" s="1"/>
  <c r="D1197" i="17" s="1"/>
  <c r="D557" i="17"/>
  <c r="D822" i="17" s="1"/>
  <c r="D1087" i="17" s="1"/>
  <c r="D769" i="17"/>
  <c r="D1034" i="17" s="1"/>
  <c r="D1299" i="17" s="1"/>
  <c r="D663" i="17"/>
  <c r="D928" i="17" s="1"/>
  <c r="D703" i="17"/>
  <c r="D968" i="17" s="1"/>
  <c r="D1233" i="17" s="1"/>
  <c r="D671" i="17"/>
  <c r="D936" i="17" s="1"/>
  <c r="D1201" i="17" s="1"/>
  <c r="D698" i="17"/>
  <c r="D963" i="17" s="1"/>
  <c r="D1228" i="17" s="1"/>
  <c r="F794" i="17"/>
  <c r="F1059" i="17" s="1"/>
  <c r="F1324" i="17" s="1"/>
  <c r="I62" i="18"/>
  <c r="I31" i="18"/>
  <c r="I77" i="18"/>
  <c r="I102" i="18" s="1"/>
  <c r="I127" i="18" s="1"/>
  <c r="I63" i="18"/>
  <c r="I88" i="18" s="1"/>
  <c r="I113" i="18" s="1"/>
  <c r="I75" i="18"/>
  <c r="I100" i="18" s="1"/>
  <c r="I125" i="18" s="1"/>
  <c r="I76" i="18"/>
  <c r="I101" i="18" s="1"/>
  <c r="I126" i="18" s="1"/>
  <c r="G72" i="18"/>
  <c r="G97" i="18" s="1"/>
  <c r="G122" i="18" s="1"/>
  <c r="G71" i="18"/>
  <c r="G96" i="18" s="1"/>
  <c r="G121" i="18" s="1"/>
  <c r="E807" i="17"/>
  <c r="H117" i="18"/>
  <c r="I72" i="18"/>
  <c r="I97" i="18" s="1"/>
  <c r="I122" i="18" s="1"/>
  <c r="G66" i="18"/>
  <c r="G91" i="18" s="1"/>
  <c r="G116" i="18" s="1"/>
  <c r="G1067" i="13"/>
  <c r="G1331" i="13"/>
  <c r="F117" i="18"/>
  <c r="I67" i="18"/>
  <c r="I92" i="18" s="1"/>
  <c r="H34" i="15"/>
  <c r="H28" i="15"/>
  <c r="H29" i="15"/>
  <c r="F795" i="17"/>
  <c r="F1060" i="17" s="1"/>
  <c r="F1325" i="17" s="1"/>
  <c r="G79" i="18"/>
  <c r="G104" i="18" s="1"/>
  <c r="G129" i="18" s="1"/>
  <c r="H796" i="17"/>
  <c r="H1061" i="17" s="1"/>
  <c r="H1326" i="17" s="1"/>
  <c r="D795" i="17"/>
  <c r="D1060" i="17" s="1"/>
  <c r="D1325" i="17" s="1"/>
  <c r="G794" i="17"/>
  <c r="G1059" i="17" s="1"/>
  <c r="G1324" i="17" s="1"/>
  <c r="C62" i="18"/>
  <c r="C31" i="18"/>
  <c r="C32" i="18" s="1"/>
  <c r="C76" i="18"/>
  <c r="C101" i="18" s="1"/>
  <c r="C126" i="18" s="1"/>
  <c r="C75" i="18"/>
  <c r="C100" i="18" s="1"/>
  <c r="C125" i="18" s="1"/>
  <c r="C77" i="18"/>
  <c r="C102" i="18" s="1"/>
  <c r="C127" i="18" s="1"/>
  <c r="C63" i="18"/>
  <c r="C88" i="18" s="1"/>
  <c r="C113" i="18" s="1"/>
  <c r="C65" i="18"/>
  <c r="C90" i="18" s="1"/>
  <c r="C115" i="18" s="1"/>
  <c r="C64" i="18"/>
  <c r="C89" i="18" s="1"/>
  <c r="C114" i="18" s="1"/>
  <c r="E62" i="18"/>
  <c r="E31" i="18"/>
  <c r="E76" i="18"/>
  <c r="E101" i="18" s="1"/>
  <c r="E126" i="18" s="1"/>
  <c r="E64" i="18"/>
  <c r="E89" i="18" s="1"/>
  <c r="E114" i="18" s="1"/>
  <c r="E77" i="18"/>
  <c r="E102" i="18" s="1"/>
  <c r="E127" i="18" s="1"/>
  <c r="E75" i="18"/>
  <c r="E100" i="18" s="1"/>
  <c r="E125" i="18" s="1"/>
  <c r="E65" i="18"/>
  <c r="E90" i="18" s="1"/>
  <c r="E115" i="18" s="1"/>
  <c r="E63" i="18"/>
  <c r="E88" i="18" s="1"/>
  <c r="E113" i="18" s="1"/>
  <c r="H271" i="17"/>
  <c r="H776" i="17"/>
  <c r="H1041" i="17" s="1"/>
  <c r="H1306" i="17" s="1"/>
  <c r="H693" i="17"/>
  <c r="H958" i="17" s="1"/>
  <c r="H1223" i="17" s="1"/>
  <c r="H625" i="17"/>
  <c r="H890" i="17" s="1"/>
  <c r="H717" i="17"/>
  <c r="H982" i="17" s="1"/>
  <c r="H1247" i="17" s="1"/>
  <c r="H728" i="17"/>
  <c r="H993" i="17" s="1"/>
  <c r="H1258" i="17" s="1"/>
  <c r="H751" i="17"/>
  <c r="H1016" i="17" s="1"/>
  <c r="H1281" i="17" s="1"/>
  <c r="H675" i="17"/>
  <c r="H940" i="17" s="1"/>
  <c r="H567" i="17"/>
  <c r="H832" i="17" s="1"/>
  <c r="H1097" i="17" s="1"/>
  <c r="H765" i="17"/>
  <c r="H1030" i="17" s="1"/>
  <c r="H1295" i="17" s="1"/>
  <c r="H705" i="17"/>
  <c r="H970" i="17" s="1"/>
  <c r="H1235" i="17" s="1"/>
  <c r="H585" i="17"/>
  <c r="H850" i="17" s="1"/>
  <c r="H1115" i="17" s="1"/>
  <c r="H543" i="17"/>
  <c r="H808" i="17" s="1"/>
  <c r="H1073" i="17" s="1"/>
  <c r="H714" i="17"/>
  <c r="H979" i="17" s="1"/>
  <c r="H1244" i="17" s="1"/>
  <c r="H658" i="17"/>
  <c r="H923" i="17" s="1"/>
  <c r="H1188" i="17" s="1"/>
  <c r="H570" i="17"/>
  <c r="H835" i="17" s="1"/>
  <c r="H1100" i="17" s="1"/>
  <c r="H756" i="17"/>
  <c r="H1021" i="17" s="1"/>
  <c r="H1286" i="17" s="1"/>
  <c r="H627" i="17"/>
  <c r="H892" i="17" s="1"/>
  <c r="H555" i="17"/>
  <c r="H820" i="17" s="1"/>
  <c r="H1085" i="17" s="1"/>
  <c r="H732" i="17"/>
  <c r="H997" i="17" s="1"/>
  <c r="H1262" i="17" s="1"/>
  <c r="H792" i="17"/>
  <c r="H1057" i="17" s="1"/>
  <c r="H1322" i="17" s="1"/>
  <c r="H542" i="17"/>
  <c r="H735" i="17"/>
  <c r="H1000" i="17" s="1"/>
  <c r="H1265" i="17" s="1"/>
  <c r="H655" i="17"/>
  <c r="H920" i="17" s="1"/>
  <c r="H1185" i="17" s="1"/>
  <c r="H733" i="17"/>
  <c r="H998" i="17" s="1"/>
  <c r="H1263" i="17" s="1"/>
  <c r="H624" i="17"/>
  <c r="H889" i="17" s="1"/>
  <c r="H1154" i="17" s="1"/>
  <c r="H617" i="17"/>
  <c r="H882" i="17" s="1"/>
  <c r="H1147" i="17" s="1"/>
  <c r="H781" i="17"/>
  <c r="H1046" i="17" s="1"/>
  <c r="H1311" i="17" s="1"/>
  <c r="H566" i="17"/>
  <c r="H831" i="17" s="1"/>
  <c r="H1096" i="17" s="1"/>
  <c r="H606" i="17"/>
  <c r="H871" i="17" s="1"/>
  <c r="H1136" i="17" s="1"/>
  <c r="H574" i="17"/>
  <c r="H839" i="17" s="1"/>
  <c r="H1104" i="17" s="1"/>
  <c r="H755" i="17"/>
  <c r="H1020" i="17" s="1"/>
  <c r="H1285" i="17" s="1"/>
  <c r="H747" i="17"/>
  <c r="H1012" i="17" s="1"/>
  <c r="H1277" i="17" s="1"/>
  <c r="H628" i="17"/>
  <c r="H893" i="17" s="1"/>
  <c r="H1158" i="17" s="1"/>
  <c r="H568" i="17"/>
  <c r="H833" i="17" s="1"/>
  <c r="H1098" i="17" s="1"/>
  <c r="H793" i="17"/>
  <c r="H1058" i="17" s="1"/>
  <c r="H1323" i="17" s="1"/>
  <c r="H688" i="17"/>
  <c r="H953" i="17" s="1"/>
  <c r="H1218" i="17" s="1"/>
  <c r="H752" i="17"/>
  <c r="H1017" i="17" s="1"/>
  <c r="H1282" i="17" s="1"/>
  <c r="H668" i="17"/>
  <c r="H933" i="17" s="1"/>
  <c r="H1198" i="17" s="1"/>
  <c r="H612" i="17"/>
  <c r="H877" i="17" s="1"/>
  <c r="H1142" i="17" s="1"/>
  <c r="H686" i="17"/>
  <c r="H951" i="17" s="1"/>
  <c r="H1216" i="17" s="1"/>
  <c r="H716" i="17"/>
  <c r="H981" i="17" s="1"/>
  <c r="H1246" i="17" s="1"/>
  <c r="H604" i="17"/>
  <c r="H869" i="17" s="1"/>
  <c r="H1134" i="17" s="1"/>
  <c r="H548" i="17"/>
  <c r="H813" i="17" s="1"/>
  <c r="H1078" i="17" s="1"/>
  <c r="H685" i="17"/>
  <c r="H950" i="17" s="1"/>
  <c r="H1215" i="17" s="1"/>
  <c r="H607" i="17"/>
  <c r="H872" i="17" s="1"/>
  <c r="H1137" i="17" s="1"/>
  <c r="H559" i="17"/>
  <c r="H824" i="17" s="1"/>
  <c r="H1089" i="17" s="1"/>
  <c r="H760" i="17"/>
  <c r="H1025" i="17" s="1"/>
  <c r="H1290" i="17" s="1"/>
  <c r="H744" i="17"/>
  <c r="H1009" i="17" s="1"/>
  <c r="H1274" i="17" s="1"/>
  <c r="H605" i="17"/>
  <c r="H870" i="17" s="1"/>
  <c r="H1135" i="17" s="1"/>
  <c r="H553" i="17"/>
  <c r="H818" i="17" s="1"/>
  <c r="H1083" i="17" s="1"/>
  <c r="H710" i="17"/>
  <c r="H975" i="17" s="1"/>
  <c r="H1240" i="17" s="1"/>
  <c r="H753" i="17"/>
  <c r="H1018" i="17" s="1"/>
  <c r="H1283" i="17" s="1"/>
  <c r="H696" i="17"/>
  <c r="H961" i="17" s="1"/>
  <c r="H672" i="17"/>
  <c r="H937" i="17" s="1"/>
  <c r="H1202" i="17" s="1"/>
  <c r="H564" i="17"/>
  <c r="H829" i="17" s="1"/>
  <c r="H1094" i="17" s="1"/>
  <c r="H774" i="17"/>
  <c r="H1039" i="17" s="1"/>
  <c r="H1304" i="17" s="1"/>
  <c r="H709" i="17"/>
  <c r="H974" i="17" s="1"/>
  <c r="H1239" i="17" s="1"/>
  <c r="H799" i="17"/>
  <c r="H1064" i="17" s="1"/>
  <c r="H1329" i="17" s="1"/>
  <c r="H726" i="17"/>
  <c r="H991" i="17" s="1"/>
  <c r="H1256" i="17" s="1"/>
  <c r="H646" i="17"/>
  <c r="H911" i="17" s="1"/>
  <c r="H1176" i="17" s="1"/>
  <c r="H682" i="17"/>
  <c r="H947" i="17" s="1"/>
  <c r="H1212" i="17" s="1"/>
  <c r="H562" i="17"/>
  <c r="H827" i="17" s="1"/>
  <c r="H1092" i="17" s="1"/>
  <c r="H723" i="17"/>
  <c r="H988" i="17" s="1"/>
  <c r="H1253" i="17" s="1"/>
  <c r="H595" i="17"/>
  <c r="H860" i="17" s="1"/>
  <c r="H1125" i="17" s="1"/>
  <c r="H603" i="17"/>
  <c r="H868" i="17" s="1"/>
  <c r="H1133" i="17" s="1"/>
  <c r="H683" i="17"/>
  <c r="H948" i="17" s="1"/>
  <c r="H649" i="17"/>
  <c r="H914" i="17" s="1"/>
  <c r="H1179" i="17" s="1"/>
  <c r="H657" i="17"/>
  <c r="H922" i="17" s="1"/>
  <c r="H1187" i="17" s="1"/>
  <c r="H786" i="17"/>
  <c r="H1051" i="17" s="1"/>
  <c r="H1316" i="17" s="1"/>
  <c r="H701" i="17"/>
  <c r="H966" i="17" s="1"/>
  <c r="H783" i="17"/>
  <c r="H1048" i="17" s="1"/>
  <c r="H1313" i="17" s="1"/>
  <c r="H602" i="17"/>
  <c r="H867" i="17" s="1"/>
  <c r="H1132" i="17" s="1"/>
  <c r="H674" i="17"/>
  <c r="H939" i="17" s="1"/>
  <c r="H1204" i="17" s="1"/>
  <c r="H584" i="17"/>
  <c r="H849" i="17" s="1"/>
  <c r="H1114" i="17" s="1"/>
  <c r="H757" i="17"/>
  <c r="H1022" i="17" s="1"/>
  <c r="H1287" i="17" s="1"/>
  <c r="H551" i="17"/>
  <c r="H816" i="17" s="1"/>
  <c r="H1081" i="17" s="1"/>
  <c r="H704" i="17"/>
  <c r="H969" i="17" s="1"/>
  <c r="H1234" i="17" s="1"/>
  <c r="H665" i="17"/>
  <c r="H930" i="17" s="1"/>
  <c r="H1195" i="17" s="1"/>
  <c r="H711" i="17"/>
  <c r="H976" i="17" s="1"/>
  <c r="H1241" i="17" s="1"/>
  <c r="H779" i="17"/>
  <c r="H1044" i="17" s="1"/>
  <c r="H1309" i="17" s="1"/>
  <c r="H670" i="17"/>
  <c r="H935" i="17" s="1"/>
  <c r="H1200" i="17" s="1"/>
  <c r="H721" i="17"/>
  <c r="H986" i="17" s="1"/>
  <c r="H1251" i="17" s="1"/>
  <c r="H673" i="17"/>
  <c r="H938" i="17" s="1"/>
  <c r="H1203" i="17" s="1"/>
  <c r="H729" i="17"/>
  <c r="H994" i="17" s="1"/>
  <c r="H1259" i="17" s="1"/>
  <c r="H583" i="17"/>
  <c r="H848" i="17" s="1"/>
  <c r="H1113" i="17" s="1"/>
  <c r="H638" i="17"/>
  <c r="H903" i="17" s="1"/>
  <c r="H1168" i="17" s="1"/>
  <c r="H713" i="17"/>
  <c r="H978" i="17" s="1"/>
  <c r="H593" i="17"/>
  <c r="H858" i="17" s="1"/>
  <c r="H1123" i="17" s="1"/>
  <c r="H634" i="17"/>
  <c r="H899" i="17" s="1"/>
  <c r="H1164" i="17" s="1"/>
  <c r="H769" i="17"/>
  <c r="H1034" i="17" s="1"/>
  <c r="H1299" i="17" s="1"/>
  <c r="H659" i="17"/>
  <c r="H924" i="17" s="1"/>
  <c r="H1189" i="17" s="1"/>
  <c r="H727" i="17"/>
  <c r="H992" i="17" s="1"/>
  <c r="H1257" i="17" s="1"/>
  <c r="H546" i="17"/>
  <c r="H811" i="17" s="1"/>
  <c r="H1076" i="17" s="1"/>
  <c r="H719" i="17"/>
  <c r="H984" i="17" s="1"/>
  <c r="H1249" i="17" s="1"/>
  <c r="H653" i="17"/>
  <c r="H918" i="17" s="1"/>
  <c r="H1183" i="17" s="1"/>
  <c r="H749" i="17"/>
  <c r="H1014" i="17" s="1"/>
  <c r="H1279" i="17" s="1"/>
  <c r="H590" i="17"/>
  <c r="H855" i="17" s="1"/>
  <c r="H1120" i="17" s="1"/>
  <c r="H702" i="17"/>
  <c r="H967" i="17" s="1"/>
  <c r="H1232" i="17" s="1"/>
  <c r="H563" i="17"/>
  <c r="H828" i="17" s="1"/>
  <c r="H1093" i="17" s="1"/>
  <c r="H671" i="17"/>
  <c r="H936" i="17" s="1"/>
  <c r="H1201" i="17" s="1"/>
  <c r="H743" i="17"/>
  <c r="H1008" i="17" s="1"/>
  <c r="H1273" i="17" s="1"/>
  <c r="H629" i="17"/>
  <c r="H894" i="17" s="1"/>
  <c r="H1159" i="17" s="1"/>
  <c r="H708" i="17"/>
  <c r="H973" i="17" s="1"/>
  <c r="H1238" i="17" s="1"/>
  <c r="H780" i="17"/>
  <c r="H1045" i="17" s="1"/>
  <c r="H1310" i="17" s="1"/>
  <c r="H639" i="17"/>
  <c r="H904" i="17" s="1"/>
  <c r="H1169" i="17" s="1"/>
  <c r="H707" i="17"/>
  <c r="H972" i="17" s="1"/>
  <c r="H1237" i="17" s="1"/>
  <c r="H692" i="17"/>
  <c r="H957" i="17" s="1"/>
  <c r="H1222" i="17" s="1"/>
  <c r="H736" i="17"/>
  <c r="H1001" i="17" s="1"/>
  <c r="H1266" i="17" s="1"/>
  <c r="H571" i="17"/>
  <c r="H836" i="17" s="1"/>
  <c r="H1101" i="17" s="1"/>
  <c r="H565" i="17"/>
  <c r="H830" i="17" s="1"/>
  <c r="H1095" i="17" s="1"/>
  <c r="H764" i="17"/>
  <c r="H1029" i="17" s="1"/>
  <c r="H1294" i="17" s="1"/>
  <c r="H715" i="17"/>
  <c r="H980" i="17" s="1"/>
  <c r="H1245" i="17" s="1"/>
  <c r="H576" i="17"/>
  <c r="H841" i="17" s="1"/>
  <c r="H1106" i="17" s="1"/>
  <c r="H581" i="17"/>
  <c r="H846" i="17" s="1"/>
  <c r="H1111" i="17" s="1"/>
  <c r="H724" i="17"/>
  <c r="H989" i="17" s="1"/>
  <c r="H1254" i="17" s="1"/>
  <c r="H594" i="17"/>
  <c r="H859" i="17" s="1"/>
  <c r="H1124" i="17" s="1"/>
  <c r="H678" i="17"/>
  <c r="H943" i="17" s="1"/>
  <c r="H1208" i="17" s="1"/>
  <c r="H614" i="17"/>
  <c r="H879" i="17" s="1"/>
  <c r="H1144" i="17" s="1"/>
  <c r="H758" i="17"/>
  <c r="H1023" i="17" s="1"/>
  <c r="H1288" i="17" s="1"/>
  <c r="H616" i="17"/>
  <c r="H881" i="17" s="1"/>
  <c r="H1146" i="17" s="1"/>
  <c r="H573" i="17"/>
  <c r="H838" i="17" s="1"/>
  <c r="H1103" i="17" s="1"/>
  <c r="H560" i="17"/>
  <c r="H825" i="17" s="1"/>
  <c r="H761" i="17"/>
  <c r="H1026" i="17" s="1"/>
  <c r="H1291" i="17" s="1"/>
  <c r="H722" i="17"/>
  <c r="H987" i="17" s="1"/>
  <c r="H1252" i="17" s="1"/>
  <c r="H592" i="17"/>
  <c r="H857" i="17" s="1"/>
  <c r="H1122" i="17" s="1"/>
  <c r="H690" i="17"/>
  <c r="H955" i="17" s="1"/>
  <c r="H734" i="17"/>
  <c r="H999" i="17" s="1"/>
  <c r="H1264" i="17" s="1"/>
  <c r="H679" i="17"/>
  <c r="H944" i="17" s="1"/>
  <c r="H1209" i="17" s="1"/>
  <c r="H738" i="17"/>
  <c r="H1003" i="17" s="1"/>
  <c r="H1268" i="17" s="1"/>
  <c r="H598" i="17"/>
  <c r="H863" i="17" s="1"/>
  <c r="H1128" i="17" s="1"/>
  <c r="H626" i="17"/>
  <c r="H891" i="17" s="1"/>
  <c r="H1156" i="17" s="1"/>
  <c r="H621" i="17"/>
  <c r="H886" i="17" s="1"/>
  <c r="H1151" i="17" s="1"/>
  <c r="H608" i="17"/>
  <c r="H873" i="17" s="1"/>
  <c r="H1138" i="17" s="1"/>
  <c r="H669" i="17"/>
  <c r="H934" i="17" s="1"/>
  <c r="H1199" i="17" s="1"/>
  <c r="H645" i="17"/>
  <c r="H910" i="17" s="1"/>
  <c r="H1175" i="17" s="1"/>
  <c r="H725" i="17"/>
  <c r="H990" i="17" s="1"/>
  <c r="H1255" i="17" s="1"/>
  <c r="H641" i="17"/>
  <c r="H906" i="17" s="1"/>
  <c r="H1171" i="17" s="1"/>
  <c r="H777" i="17"/>
  <c r="H1042" i="17" s="1"/>
  <c r="H1307" i="17" s="1"/>
  <c r="H750" i="17"/>
  <c r="H1015" i="17" s="1"/>
  <c r="H1280" i="17" s="1"/>
  <c r="H775" i="17"/>
  <c r="H1040" i="17" s="1"/>
  <c r="H1305" i="17" s="1"/>
  <c r="H746" i="17"/>
  <c r="H1011" i="17" s="1"/>
  <c r="H1276" i="17" s="1"/>
  <c r="H759" i="17"/>
  <c r="H1024" i="17" s="1"/>
  <c r="H1289" i="17" s="1"/>
  <c r="H681" i="17"/>
  <c r="H946" i="17" s="1"/>
  <c r="H1211" i="17" s="1"/>
  <c r="H699" i="17"/>
  <c r="H964" i="17" s="1"/>
  <c r="H798" i="17"/>
  <c r="H1063" i="17" s="1"/>
  <c r="H1328" i="17" s="1"/>
  <c r="H599" i="17"/>
  <c r="H864" i="17" s="1"/>
  <c r="H667" i="17"/>
  <c r="H932" i="17" s="1"/>
  <c r="H1197" i="17" s="1"/>
  <c r="H739" i="17"/>
  <c r="H1004" i="17" s="1"/>
  <c r="H1269" i="17" s="1"/>
  <c r="H745" i="17"/>
  <c r="H1010" i="17" s="1"/>
  <c r="H1275" i="17" s="1"/>
  <c r="H651" i="17"/>
  <c r="H916" i="17" s="1"/>
  <c r="H1181" i="17" s="1"/>
  <c r="H731" i="17"/>
  <c r="H996" i="17" s="1"/>
  <c r="H1261" i="17" s="1"/>
  <c r="H578" i="17"/>
  <c r="H843" i="17" s="1"/>
  <c r="H1108" i="17" s="1"/>
  <c r="H635" i="17"/>
  <c r="H900" i="17" s="1"/>
  <c r="H1165" i="17" s="1"/>
  <c r="H549" i="17"/>
  <c r="H814" i="17" s="1"/>
  <c r="H1079" i="17" s="1"/>
  <c r="H597" i="17"/>
  <c r="H862" i="17" s="1"/>
  <c r="H1127" i="17" s="1"/>
  <c r="H677" i="17"/>
  <c r="H942" i="17" s="1"/>
  <c r="H1207" i="17" s="1"/>
  <c r="H643" i="17"/>
  <c r="H908" i="17" s="1"/>
  <c r="H1173" i="17" s="1"/>
  <c r="H650" i="17"/>
  <c r="H915" i="17" s="1"/>
  <c r="H1180" i="17" s="1"/>
  <c r="H730" i="17"/>
  <c r="H995" i="17" s="1"/>
  <c r="H1260" i="17" s="1"/>
  <c r="H545" i="17"/>
  <c r="H810" i="17" s="1"/>
  <c r="H1075" i="17" s="1"/>
  <c r="H615" i="17"/>
  <c r="H880" i="17" s="1"/>
  <c r="H1145" i="17" s="1"/>
  <c r="H737" i="17"/>
  <c r="H1002" i="17" s="1"/>
  <c r="H1267" i="17" s="1"/>
  <c r="H637" i="17"/>
  <c r="H902" i="17" s="1"/>
  <c r="H1167" i="17" s="1"/>
  <c r="H770" i="17"/>
  <c r="H1035" i="17" s="1"/>
  <c r="H1300" i="17" s="1"/>
  <c r="H588" i="17"/>
  <c r="H853" i="17" s="1"/>
  <c r="H1118" i="17" s="1"/>
  <c r="H763" i="17"/>
  <c r="H1028" i="17" s="1"/>
  <c r="H1293" i="17" s="1"/>
  <c r="H654" i="17"/>
  <c r="H919" i="17" s="1"/>
  <c r="H1184" i="17" s="1"/>
  <c r="H742" i="17"/>
  <c r="H1007" i="17" s="1"/>
  <c r="H1272" i="17" s="1"/>
  <c r="H773" i="17"/>
  <c r="H1038" i="17" s="1"/>
  <c r="H1303" i="17" s="1"/>
  <c r="H768" i="17"/>
  <c r="H1033" i="17" s="1"/>
  <c r="H1298" i="17" s="1"/>
  <c r="H611" i="17"/>
  <c r="H876" i="17" s="1"/>
  <c r="H1141" i="17" s="1"/>
  <c r="H695" i="17"/>
  <c r="H960" i="17" s="1"/>
  <c r="H1225" i="17" s="1"/>
  <c r="H762" i="17"/>
  <c r="H1027" i="17" s="1"/>
  <c r="H1292" i="17" s="1"/>
  <c r="H718" i="17"/>
  <c r="H983" i="17" s="1"/>
  <c r="H1248" i="17" s="1"/>
  <c r="H591" i="17"/>
  <c r="H856" i="17" s="1"/>
  <c r="H660" i="17"/>
  <c r="H925" i="17" s="1"/>
  <c r="H1190" i="17" s="1"/>
  <c r="H575" i="17"/>
  <c r="H840" i="17" s="1"/>
  <c r="H1105" i="17" s="1"/>
  <c r="H601" i="17"/>
  <c r="H866" i="17" s="1"/>
  <c r="H1131" i="17" s="1"/>
  <c r="H596" i="17"/>
  <c r="H861" i="17" s="1"/>
  <c r="H1126" i="17" s="1"/>
  <c r="H656" i="17"/>
  <c r="H921" i="17" s="1"/>
  <c r="H647" i="17"/>
  <c r="H912" i="17" s="1"/>
  <c r="H1177" i="17" s="1"/>
  <c r="H622" i="17"/>
  <c r="H887" i="17" s="1"/>
  <c r="H1152" i="17" s="1"/>
  <c r="H697" i="17"/>
  <c r="H962" i="17" s="1"/>
  <c r="H1227" i="17" s="1"/>
  <c r="H662" i="17"/>
  <c r="H927" i="17" s="1"/>
  <c r="H1192" i="17" s="1"/>
  <c r="H609" i="17"/>
  <c r="H874" i="17" s="1"/>
  <c r="H1139" i="17" s="1"/>
  <c r="H544" i="17"/>
  <c r="H809" i="17" s="1"/>
  <c r="H1074" i="17" s="1"/>
  <c r="H700" i="17"/>
  <c r="H965" i="17" s="1"/>
  <c r="H1230" i="17" s="1"/>
  <c r="H778" i="17"/>
  <c r="H1043" i="17" s="1"/>
  <c r="H1308" i="17" s="1"/>
  <c r="H632" i="17"/>
  <c r="H897" i="17" s="1"/>
  <c r="H1162" i="17" s="1"/>
  <c r="H782" i="17"/>
  <c r="H1047" i="17" s="1"/>
  <c r="H1312" i="17" s="1"/>
  <c r="H706" i="17"/>
  <c r="H971" i="17" s="1"/>
  <c r="H1236" i="17" s="1"/>
  <c r="H787" i="17"/>
  <c r="H1052" i="17" s="1"/>
  <c r="H557" i="17"/>
  <c r="H822" i="17" s="1"/>
  <c r="H1087" i="17" s="1"/>
  <c r="H618" i="17"/>
  <c r="H883" i="17" s="1"/>
  <c r="H1148" i="17" s="1"/>
  <c r="H589" i="17"/>
  <c r="H854" i="17" s="1"/>
  <c r="H1119" i="17" s="1"/>
  <c r="H558" i="17"/>
  <c r="H823" i="17" s="1"/>
  <c r="H1088" i="17" s="1"/>
  <c r="H698" i="17"/>
  <c r="H963" i="17" s="1"/>
  <c r="H1228" i="17" s="1"/>
  <c r="H561" i="17"/>
  <c r="H826" i="17" s="1"/>
  <c r="H554" i="17"/>
  <c r="H819" i="17" s="1"/>
  <c r="H676" i="17"/>
  <c r="H941" i="17" s="1"/>
  <c r="H1206" i="17" s="1"/>
  <c r="H630" i="17"/>
  <c r="H895" i="17" s="1"/>
  <c r="H661" i="17"/>
  <c r="H926" i="17" s="1"/>
  <c r="H1191" i="17" s="1"/>
  <c r="H785" i="17"/>
  <c r="H1050" i="17" s="1"/>
  <c r="H1315" i="17" s="1"/>
  <c r="H689" i="17"/>
  <c r="H954" i="17" s="1"/>
  <c r="H1219" i="17" s="1"/>
  <c r="H600" i="17"/>
  <c r="H865" i="17" s="1"/>
  <c r="H1130" i="17" s="1"/>
  <c r="H550" i="17"/>
  <c r="H815" i="17" s="1"/>
  <c r="H1080" i="17" s="1"/>
  <c r="H633" i="17"/>
  <c r="H898" i="17" s="1"/>
  <c r="H1163" i="17" s="1"/>
  <c r="H772" i="17"/>
  <c r="H1037" i="17" s="1"/>
  <c r="H1302" i="17" s="1"/>
  <c r="H642" i="17"/>
  <c r="H907" i="17" s="1"/>
  <c r="H613" i="17"/>
  <c r="H878" i="17" s="1"/>
  <c r="H1143" i="17" s="1"/>
  <c r="H644" i="17"/>
  <c r="H909" i="17" s="1"/>
  <c r="H1174" i="17" s="1"/>
  <c r="H663" i="17"/>
  <c r="H928" i="17" s="1"/>
  <c r="H771" i="17"/>
  <c r="H1036" i="17" s="1"/>
  <c r="H1301" i="17" s="1"/>
  <c r="H582" i="17"/>
  <c r="H847" i="17" s="1"/>
  <c r="H1112" i="17" s="1"/>
  <c r="H797" i="17"/>
  <c r="H1062" i="17" s="1"/>
  <c r="H1327" i="17" s="1"/>
  <c r="H800" i="17"/>
  <c r="H1065" i="17" s="1"/>
  <c r="H1330" i="17" s="1"/>
  <c r="H666" i="17"/>
  <c r="H931" i="17" s="1"/>
  <c r="H1196" i="17" s="1"/>
  <c r="H579" i="17"/>
  <c r="H844" i="17" s="1"/>
  <c r="H1109" i="17" s="1"/>
  <c r="H652" i="17"/>
  <c r="H917" i="17" s="1"/>
  <c r="H1182" i="17" s="1"/>
  <c r="H720" i="17"/>
  <c r="H985" i="17" s="1"/>
  <c r="H1250" i="17" s="1"/>
  <c r="H784" i="17"/>
  <c r="H1049" i="17" s="1"/>
  <c r="H748" i="17"/>
  <c r="H1013" i="17" s="1"/>
  <c r="H1278" i="17" s="1"/>
  <c r="H691" i="17"/>
  <c r="H956" i="17" s="1"/>
  <c r="H1221" i="17" s="1"/>
  <c r="H694" i="17"/>
  <c r="H959" i="17" s="1"/>
  <c r="H1224" i="17" s="1"/>
  <c r="H766" i="17"/>
  <c r="H1031" i="17" s="1"/>
  <c r="H1296" i="17" s="1"/>
  <c r="H572" i="17"/>
  <c r="H837" i="17" s="1"/>
  <c r="H1102" i="17" s="1"/>
  <c r="H577" i="17"/>
  <c r="H842" i="17" s="1"/>
  <c r="H1107" i="17" s="1"/>
  <c r="H754" i="17"/>
  <c r="H1019" i="17" s="1"/>
  <c r="H556" i="17"/>
  <c r="H821" i="17" s="1"/>
  <c r="H1086" i="17" s="1"/>
  <c r="H648" i="17"/>
  <c r="H913" i="17" s="1"/>
  <c r="H1178" i="17" s="1"/>
  <c r="H623" i="17"/>
  <c r="H888" i="17" s="1"/>
  <c r="H1153" i="17" s="1"/>
  <c r="H547" i="17"/>
  <c r="H812" i="17" s="1"/>
  <c r="H1077" i="17" s="1"/>
  <c r="H619" i="17"/>
  <c r="H884" i="17" s="1"/>
  <c r="H1149" i="17" s="1"/>
  <c r="H703" i="17"/>
  <c r="H968" i="17" s="1"/>
  <c r="H1233" i="17" s="1"/>
  <c r="H767" i="17"/>
  <c r="H1032" i="17" s="1"/>
  <c r="H1297" i="17" s="1"/>
  <c r="H680" i="17"/>
  <c r="H945" i="17" s="1"/>
  <c r="H1210" i="17" s="1"/>
  <c r="H587" i="17"/>
  <c r="H852" i="17" s="1"/>
  <c r="H1117" i="17" s="1"/>
  <c r="H687" i="17"/>
  <c r="H952" i="17" s="1"/>
  <c r="H741" i="17"/>
  <c r="H1006" i="17" s="1"/>
  <c r="H1271" i="17" s="1"/>
  <c r="H552" i="17"/>
  <c r="H817" i="17" s="1"/>
  <c r="H620" i="17"/>
  <c r="H885" i="17" s="1"/>
  <c r="H1150" i="17" s="1"/>
  <c r="H684" i="17"/>
  <c r="H949" i="17" s="1"/>
  <c r="H1214" i="17" s="1"/>
  <c r="H631" i="17"/>
  <c r="H896" i="17" s="1"/>
  <c r="H1161" i="17" s="1"/>
  <c r="H640" i="17"/>
  <c r="H905" i="17" s="1"/>
  <c r="H1170" i="17" s="1"/>
  <c r="H712" i="17"/>
  <c r="H977" i="17" s="1"/>
  <c r="H1242" i="17" s="1"/>
  <c r="H740" i="17"/>
  <c r="H1005" i="17" s="1"/>
  <c r="H1270" i="17" s="1"/>
  <c r="H610" i="17"/>
  <c r="H875" i="17" s="1"/>
  <c r="H1140" i="17" s="1"/>
  <c r="H790" i="17"/>
  <c r="H1055" i="17" s="1"/>
  <c r="H1320" i="17" s="1"/>
  <c r="H791" i="17"/>
  <c r="H1056" i="17" s="1"/>
  <c r="H1321" i="17" s="1"/>
  <c r="H580" i="17"/>
  <c r="H845" i="17" s="1"/>
  <c r="H1110" i="17" s="1"/>
  <c r="H664" i="17"/>
  <c r="H929" i="17" s="1"/>
  <c r="H1194" i="17" s="1"/>
  <c r="H636" i="17"/>
  <c r="H901" i="17" s="1"/>
  <c r="H1166" i="17" s="1"/>
  <c r="H789" i="17"/>
  <c r="H1054" i="17" s="1"/>
  <c r="H1319" i="17" s="1"/>
  <c r="H569" i="17"/>
  <c r="H834" i="17" s="1"/>
  <c r="H1099" i="17" s="1"/>
  <c r="H586" i="17"/>
  <c r="H851" i="17" s="1"/>
  <c r="H1116" i="17" s="1"/>
  <c r="H788" i="17"/>
  <c r="H1053" i="17" s="1"/>
  <c r="H1318" i="17" s="1"/>
  <c r="G55" i="10"/>
  <c r="H44" i="10"/>
  <c r="H55" i="10" s="1"/>
  <c r="H12" i="18"/>
  <c r="H74" i="18" s="1"/>
  <c r="H99" i="18" s="1"/>
  <c r="H124" i="18" s="1"/>
  <c r="D794" i="17"/>
  <c r="D1059" i="17" s="1"/>
  <c r="D1324" i="17" s="1"/>
  <c r="G67" i="18"/>
  <c r="G92" i="18" s="1"/>
  <c r="D44" i="10"/>
  <c r="D55" i="10" s="1"/>
  <c r="D12" i="18"/>
  <c r="D78" i="18" s="1"/>
  <c r="D103" i="18" s="1"/>
  <c r="D128" i="18" s="1"/>
  <c r="I54" i="10"/>
  <c r="I28" i="12"/>
  <c r="G68" i="18"/>
  <c r="G93" i="18" s="1"/>
  <c r="G118" i="18" s="1"/>
  <c r="I65" i="18"/>
  <c r="I90" i="18" s="1"/>
  <c r="I115" i="18" s="1"/>
  <c r="C66" i="18"/>
  <c r="C91" i="18" s="1"/>
  <c r="C116" i="18" s="1"/>
  <c r="G28" i="12"/>
  <c r="G54" i="10"/>
  <c r="E79" i="18"/>
  <c r="E104" i="18" s="1"/>
  <c r="E129" i="18" s="1"/>
  <c r="I64" i="18"/>
  <c r="I89" i="18" s="1"/>
  <c r="I114" i="18" s="1"/>
  <c r="I69" i="18"/>
  <c r="I94" i="18" s="1"/>
  <c r="I119" i="18" s="1"/>
  <c r="G34" i="15"/>
  <c r="G29" i="15"/>
  <c r="G28" i="15"/>
  <c r="C79" i="18"/>
  <c r="C104" i="18" s="1"/>
  <c r="C129" i="18" s="1"/>
  <c r="F44" i="10"/>
  <c r="F12" i="18"/>
  <c r="F79" i="18" s="1"/>
  <c r="F104" i="18" s="1"/>
  <c r="F129" i="18" s="1"/>
  <c r="D796" i="17"/>
  <c r="D1061" i="17" s="1"/>
  <c r="D1326" i="17" s="1"/>
  <c r="C73" i="18"/>
  <c r="C98" i="18" s="1"/>
  <c r="C123" i="18" s="1"/>
  <c r="C807" i="17"/>
  <c r="F796" i="17"/>
  <c r="F1061" i="17" s="1"/>
  <c r="F1326" i="17" s="1"/>
  <c r="I35" i="15"/>
  <c r="I68" i="18"/>
  <c r="I93" i="18" s="1"/>
  <c r="I118" i="18" s="1"/>
  <c r="C80" i="18"/>
  <c r="C105" i="18" s="1"/>
  <c r="C130" i="18" s="1"/>
  <c r="C67" i="18"/>
  <c r="C92" i="18" s="1"/>
  <c r="F34" i="15"/>
  <c r="F29" i="15"/>
  <c r="C23" i="16"/>
  <c r="H107" i="9"/>
  <c r="H39" i="10"/>
  <c r="H131" i="9"/>
  <c r="H38" i="10" s="1"/>
  <c r="F271" i="17"/>
  <c r="F619" i="17"/>
  <c r="F884" i="17" s="1"/>
  <c r="F1149" i="17" s="1"/>
  <c r="F768" i="17"/>
  <c r="F1033" i="17" s="1"/>
  <c r="F1298" i="17" s="1"/>
  <c r="F563" i="17"/>
  <c r="F828" i="17" s="1"/>
  <c r="F1093" i="17" s="1"/>
  <c r="F667" i="17"/>
  <c r="F932" i="17" s="1"/>
  <c r="F1197" i="17" s="1"/>
  <c r="F564" i="17"/>
  <c r="F829" i="17" s="1"/>
  <c r="F1094" i="17" s="1"/>
  <c r="F703" i="17"/>
  <c r="F968" i="17" s="1"/>
  <c r="F1233" i="17" s="1"/>
  <c r="F743" i="17"/>
  <c r="F1008" i="17" s="1"/>
  <c r="F1273" i="17" s="1"/>
  <c r="F546" i="17"/>
  <c r="F811" i="17" s="1"/>
  <c r="F1076" i="17" s="1"/>
  <c r="F793" i="17"/>
  <c r="F1058" i="17" s="1"/>
  <c r="F1323" i="17" s="1"/>
  <c r="F624" i="17"/>
  <c r="F889" i="17" s="1"/>
  <c r="F1154" i="17" s="1"/>
  <c r="F676" i="17"/>
  <c r="F941" i="17" s="1"/>
  <c r="F1206" i="17" s="1"/>
  <c r="F708" i="17"/>
  <c r="F973" i="17" s="1"/>
  <c r="F1238" i="17" s="1"/>
  <c r="F573" i="17"/>
  <c r="F838" i="17" s="1"/>
  <c r="F1103" i="17" s="1"/>
  <c r="F618" i="17"/>
  <c r="F883" i="17" s="1"/>
  <c r="F1148" i="17" s="1"/>
  <c r="F638" i="17"/>
  <c r="F903" i="17" s="1"/>
  <c r="F1168" i="17" s="1"/>
  <c r="F686" i="17"/>
  <c r="F951" i="17" s="1"/>
  <c r="F1216" i="17" s="1"/>
  <c r="F621" i="17"/>
  <c r="F886" i="17" s="1"/>
  <c r="F1151" i="17" s="1"/>
  <c r="F737" i="17"/>
  <c r="F1002" i="17" s="1"/>
  <c r="F1267" i="17" s="1"/>
  <c r="F777" i="17"/>
  <c r="F1042" i="17" s="1"/>
  <c r="F1307" i="17" s="1"/>
  <c r="F640" i="17"/>
  <c r="F905" i="17" s="1"/>
  <c r="F1170" i="17" s="1"/>
  <c r="F791" i="17"/>
  <c r="F1056" i="17" s="1"/>
  <c r="F1321" i="17" s="1"/>
  <c r="F590" i="17"/>
  <c r="F855" i="17" s="1"/>
  <c r="F1120" i="17" s="1"/>
  <c r="F724" i="17"/>
  <c r="F989" i="17" s="1"/>
  <c r="F1254" i="17" s="1"/>
  <c r="F542" i="17"/>
  <c r="F602" i="17"/>
  <c r="F867" i="17" s="1"/>
  <c r="F1132" i="17" s="1"/>
  <c r="F634" i="17"/>
  <c r="F899" i="17" s="1"/>
  <c r="F1164" i="17" s="1"/>
  <c r="F584" i="17"/>
  <c r="F849" i="17" s="1"/>
  <c r="F1114" i="17" s="1"/>
  <c r="F704" i="17"/>
  <c r="F969" i="17" s="1"/>
  <c r="F1234" i="17" s="1"/>
  <c r="F752" i="17"/>
  <c r="F1017" i="17" s="1"/>
  <c r="F1282" i="17" s="1"/>
  <c r="F655" i="17"/>
  <c r="F920" i="17" s="1"/>
  <c r="F1185" i="17" s="1"/>
  <c r="F650" i="17"/>
  <c r="F915" i="17" s="1"/>
  <c r="F1180" i="17" s="1"/>
  <c r="F698" i="17"/>
  <c r="F963" i="17" s="1"/>
  <c r="F1228" i="17" s="1"/>
  <c r="F730" i="17"/>
  <c r="F995" i="17" s="1"/>
  <c r="F1260" i="17" s="1"/>
  <c r="F726" i="17"/>
  <c r="F991" i="17" s="1"/>
  <c r="F1256" i="17" s="1"/>
  <c r="F595" i="17"/>
  <c r="F860" i="17" s="1"/>
  <c r="F1125" i="17" s="1"/>
  <c r="F611" i="17"/>
  <c r="F876" i="17" s="1"/>
  <c r="F1141" i="17" s="1"/>
  <c r="F687" i="17"/>
  <c r="F952" i="17" s="1"/>
  <c r="F792" i="17"/>
  <c r="F1057" i="17" s="1"/>
  <c r="F1322" i="17" s="1"/>
  <c r="F695" i="17"/>
  <c r="F960" i="17" s="1"/>
  <c r="F1225" i="17" s="1"/>
  <c r="F771" i="17"/>
  <c r="F1036" i="17" s="1"/>
  <c r="F1301" i="17" s="1"/>
  <c r="F594" i="17"/>
  <c r="F859" i="17" s="1"/>
  <c r="F1124" i="17" s="1"/>
  <c r="F656" i="17"/>
  <c r="F921" i="17" s="1"/>
  <c r="F732" i="17"/>
  <c r="F997" i="17" s="1"/>
  <c r="F1262" i="17" s="1"/>
  <c r="F776" i="17"/>
  <c r="F1041" i="17" s="1"/>
  <c r="F1306" i="17" s="1"/>
  <c r="F571" i="17"/>
  <c r="F836" i="17" s="1"/>
  <c r="F1101" i="17" s="1"/>
  <c r="F661" i="17"/>
  <c r="F926" i="17" s="1"/>
  <c r="F1191" i="17" s="1"/>
  <c r="F614" i="17"/>
  <c r="F879" i="17" s="1"/>
  <c r="F1144" i="17" s="1"/>
  <c r="F662" i="17"/>
  <c r="F927" i="17" s="1"/>
  <c r="F1192" i="17" s="1"/>
  <c r="F710" i="17"/>
  <c r="F975" i="17" s="1"/>
  <c r="F1240" i="17" s="1"/>
  <c r="F715" i="17"/>
  <c r="F980" i="17" s="1"/>
  <c r="F1245" i="17" s="1"/>
  <c r="F569" i="17"/>
  <c r="F834" i="17" s="1"/>
  <c r="F1099" i="17" s="1"/>
  <c r="F616" i="17"/>
  <c r="F881" i="17" s="1"/>
  <c r="F1146" i="17" s="1"/>
  <c r="F684" i="17"/>
  <c r="F949" i="17" s="1"/>
  <c r="F1214" i="17" s="1"/>
  <c r="F690" i="17"/>
  <c r="F955" i="17" s="1"/>
  <c r="F767" i="17"/>
  <c r="F1032" i="17" s="1"/>
  <c r="F1297" i="17" s="1"/>
  <c r="F550" i="17"/>
  <c r="F815" i="17" s="1"/>
  <c r="F1080" i="17" s="1"/>
  <c r="F582" i="17"/>
  <c r="F847" i="17" s="1"/>
  <c r="F1112" i="17" s="1"/>
  <c r="F709" i="17"/>
  <c r="F974" i="17" s="1"/>
  <c r="F1239" i="17" s="1"/>
  <c r="F733" i="17"/>
  <c r="F998" i="17" s="1"/>
  <c r="F1263" i="17" s="1"/>
  <c r="F589" i="17"/>
  <c r="F854" i="17" s="1"/>
  <c r="F1119" i="17" s="1"/>
  <c r="F649" i="17"/>
  <c r="F914" i="17" s="1"/>
  <c r="F1179" i="17" s="1"/>
  <c r="F711" i="17"/>
  <c r="F976" i="17" s="1"/>
  <c r="F1241" i="17" s="1"/>
  <c r="F601" i="17"/>
  <c r="F866" i="17" s="1"/>
  <c r="F1131" i="17" s="1"/>
  <c r="F625" i="17"/>
  <c r="F890" i="17" s="1"/>
  <c r="F641" i="17"/>
  <c r="F906" i="17" s="1"/>
  <c r="F1171" i="17" s="1"/>
  <c r="F769" i="17"/>
  <c r="F1034" i="17" s="1"/>
  <c r="F1299" i="17" s="1"/>
  <c r="F579" i="17"/>
  <c r="F844" i="17" s="1"/>
  <c r="F1109" i="17" s="1"/>
  <c r="F644" i="17"/>
  <c r="F909" i="17" s="1"/>
  <c r="F1174" i="17" s="1"/>
  <c r="F553" i="17"/>
  <c r="F818" i="17" s="1"/>
  <c r="F1083" i="17" s="1"/>
  <c r="F766" i="17"/>
  <c r="F1031" i="17" s="1"/>
  <c r="F1296" i="17" s="1"/>
  <c r="F657" i="17"/>
  <c r="F922" i="17" s="1"/>
  <c r="F1187" i="17" s="1"/>
  <c r="F620" i="17"/>
  <c r="F885" i="17" s="1"/>
  <c r="F1150" i="17" s="1"/>
  <c r="F712" i="17"/>
  <c r="F977" i="17" s="1"/>
  <c r="F1242" i="17" s="1"/>
  <c r="F603" i="17"/>
  <c r="F868" i="17" s="1"/>
  <c r="F1133" i="17" s="1"/>
  <c r="F554" i="17"/>
  <c r="F819" i="17" s="1"/>
  <c r="F797" i="17"/>
  <c r="F1062" i="17" s="1"/>
  <c r="F1327" i="17" s="1"/>
  <c r="F787" i="17"/>
  <c r="F1052" i="17" s="1"/>
  <c r="F596" i="17"/>
  <c r="F861" i="17" s="1"/>
  <c r="F1126" i="17" s="1"/>
  <c r="F643" i="17"/>
  <c r="F908" i="17" s="1"/>
  <c r="F1173" i="17" s="1"/>
  <c r="F735" i="17"/>
  <c r="F1000" i="17" s="1"/>
  <c r="F1265" i="17" s="1"/>
  <c r="F572" i="17"/>
  <c r="F837" i="17" s="1"/>
  <c r="F1102" i="17" s="1"/>
  <c r="F778" i="17"/>
  <c r="F1043" i="17" s="1"/>
  <c r="F1308" i="17" s="1"/>
  <c r="F567" i="17"/>
  <c r="F832" i="17" s="1"/>
  <c r="F1097" i="17" s="1"/>
  <c r="F775" i="17"/>
  <c r="F1040" i="17" s="1"/>
  <c r="F1305" i="17" s="1"/>
  <c r="F697" i="17"/>
  <c r="F962" i="17" s="1"/>
  <c r="F1227" i="17" s="1"/>
  <c r="F738" i="17"/>
  <c r="F1003" i="17" s="1"/>
  <c r="F1268" i="17" s="1"/>
  <c r="F548" i="17"/>
  <c r="F813" i="17" s="1"/>
  <c r="F1078" i="17" s="1"/>
  <c r="F699" i="17"/>
  <c r="F964" i="17" s="1"/>
  <c r="F800" i="17"/>
  <c r="F1065" i="17" s="1"/>
  <c r="F1330" i="17" s="1"/>
  <c r="F557" i="17"/>
  <c r="F822" i="17" s="1"/>
  <c r="F1087" i="17" s="1"/>
  <c r="F672" i="17"/>
  <c r="F937" i="17" s="1"/>
  <c r="F1202" i="17" s="1"/>
  <c r="F779" i="17"/>
  <c r="F1044" i="17" s="1"/>
  <c r="F1309" i="17" s="1"/>
  <c r="F580" i="17"/>
  <c r="F845" i="17" s="1"/>
  <c r="F1110" i="17" s="1"/>
  <c r="F612" i="17"/>
  <c r="F877" i="17" s="1"/>
  <c r="F1142" i="17" s="1"/>
  <c r="F648" i="17"/>
  <c r="F913" i="17" s="1"/>
  <c r="F1178" i="17" s="1"/>
  <c r="F552" i="17"/>
  <c r="F817" i="17" s="1"/>
  <c r="F693" i="17"/>
  <c r="F958" i="17" s="1"/>
  <c r="F1223" i="17" s="1"/>
  <c r="F761" i="17"/>
  <c r="F1026" i="17" s="1"/>
  <c r="F1291" i="17" s="1"/>
  <c r="F593" i="17"/>
  <c r="F858" i="17" s="1"/>
  <c r="F1123" i="17" s="1"/>
  <c r="F740" i="17"/>
  <c r="F1005" i="17" s="1"/>
  <c r="F1270" i="17" s="1"/>
  <c r="F588" i="17"/>
  <c r="F853" i="17" s="1"/>
  <c r="F1118" i="17" s="1"/>
  <c r="F790" i="17"/>
  <c r="F1055" i="17" s="1"/>
  <c r="F1320" i="17" s="1"/>
  <c r="F560" i="17"/>
  <c r="F825" i="17" s="1"/>
  <c r="F559" i="17"/>
  <c r="F824" i="17" s="1"/>
  <c r="F1089" i="17" s="1"/>
  <c r="F587" i="17"/>
  <c r="F852" i="17" s="1"/>
  <c r="F1117" i="17" s="1"/>
  <c r="F639" i="17"/>
  <c r="F904" i="17" s="1"/>
  <c r="F1169" i="17" s="1"/>
  <c r="F659" i="17"/>
  <c r="F924" i="17" s="1"/>
  <c r="F1189" i="17" s="1"/>
  <c r="F753" i="17"/>
  <c r="F1018" i="17" s="1"/>
  <c r="F1283" i="17" s="1"/>
  <c r="F558" i="17"/>
  <c r="F823" i="17" s="1"/>
  <c r="F1088" i="17" s="1"/>
  <c r="F598" i="17"/>
  <c r="F863" i="17" s="1"/>
  <c r="F1128" i="17" s="1"/>
  <c r="F646" i="17"/>
  <c r="F911" i="17" s="1"/>
  <c r="F1176" i="17" s="1"/>
  <c r="F742" i="17"/>
  <c r="F1007" i="17" s="1"/>
  <c r="F1272" i="17" s="1"/>
  <c r="F605" i="17"/>
  <c r="F870" i="17" s="1"/>
  <c r="F1135" i="17" s="1"/>
  <c r="F665" i="17"/>
  <c r="F930" i="17" s="1"/>
  <c r="F1195" i="17" s="1"/>
  <c r="F756" i="17"/>
  <c r="F1021" i="17" s="1"/>
  <c r="F1286" i="17" s="1"/>
  <c r="F543" i="17"/>
  <c r="F808" i="17" s="1"/>
  <c r="F1073" i="17" s="1"/>
  <c r="F613" i="17"/>
  <c r="F878" i="17" s="1"/>
  <c r="F1143" i="17" s="1"/>
  <c r="F658" i="17"/>
  <c r="F923" i="17" s="1"/>
  <c r="F1188" i="17" s="1"/>
  <c r="F722" i="17"/>
  <c r="F987" i="17" s="1"/>
  <c r="F1252" i="17" s="1"/>
  <c r="F758" i="17"/>
  <c r="F1023" i="17" s="1"/>
  <c r="F1288" i="17" s="1"/>
  <c r="F586" i="17"/>
  <c r="F851" i="17" s="1"/>
  <c r="F1116" i="17" s="1"/>
  <c r="F583" i="17"/>
  <c r="F848" i="17" s="1"/>
  <c r="F1113" i="17" s="1"/>
  <c r="F683" i="17"/>
  <c r="F948" i="17" s="1"/>
  <c r="F731" i="17"/>
  <c r="F996" i="17" s="1"/>
  <c r="F1261" i="17" s="1"/>
  <c r="F668" i="17"/>
  <c r="F933" i="17" s="1"/>
  <c r="F1198" i="17" s="1"/>
  <c r="F774" i="17"/>
  <c r="F1039" i="17" s="1"/>
  <c r="F1304" i="17" s="1"/>
  <c r="F549" i="17"/>
  <c r="F814" i="17" s="1"/>
  <c r="F1079" i="17" s="1"/>
  <c r="F544" i="17"/>
  <c r="F809" i="17" s="1"/>
  <c r="F1074" i="17" s="1"/>
  <c r="F628" i="17"/>
  <c r="F893" i="17" s="1"/>
  <c r="F1158" i="17" s="1"/>
  <c r="F688" i="17"/>
  <c r="F953" i="17" s="1"/>
  <c r="F1218" i="17" s="1"/>
  <c r="F716" i="17"/>
  <c r="F981" i="17" s="1"/>
  <c r="F1246" i="17" s="1"/>
  <c r="F784" i="17"/>
  <c r="F1049" i="17" s="1"/>
  <c r="F615" i="17"/>
  <c r="F880" i="17" s="1"/>
  <c r="F1145" i="17" s="1"/>
  <c r="F654" i="17"/>
  <c r="F919" i="17" s="1"/>
  <c r="F1184" i="17" s="1"/>
  <c r="F694" i="17"/>
  <c r="F959" i="17" s="1"/>
  <c r="F1224" i="17" s="1"/>
  <c r="F734" i="17"/>
  <c r="F999" i="17" s="1"/>
  <c r="F1264" i="17" s="1"/>
  <c r="F609" i="17"/>
  <c r="F874" i="17" s="1"/>
  <c r="F1139" i="17" s="1"/>
  <c r="F599" i="17"/>
  <c r="F864" i="17" s="1"/>
  <c r="F647" i="17"/>
  <c r="F912" i="17" s="1"/>
  <c r="F1177" i="17" s="1"/>
  <c r="F679" i="17"/>
  <c r="F944" i="17" s="1"/>
  <c r="F1209" i="17" s="1"/>
  <c r="F622" i="17"/>
  <c r="F887" i="17" s="1"/>
  <c r="F1152" i="17" s="1"/>
  <c r="F566" i="17"/>
  <c r="F831" i="17" s="1"/>
  <c r="F1096" i="17" s="1"/>
  <c r="F606" i="17"/>
  <c r="F871" i="17" s="1"/>
  <c r="F1136" i="17" s="1"/>
  <c r="F630" i="17"/>
  <c r="F895" i="17" s="1"/>
  <c r="F701" i="17"/>
  <c r="F966" i="17" s="1"/>
  <c r="F728" i="17"/>
  <c r="F993" i="17" s="1"/>
  <c r="F1258" i="17" s="1"/>
  <c r="F764" i="17"/>
  <c r="F1029" i="17" s="1"/>
  <c r="F1294" i="17" s="1"/>
  <c r="F575" i="17"/>
  <c r="F840" i="17" s="1"/>
  <c r="F1105" i="17" s="1"/>
  <c r="F674" i="17"/>
  <c r="F939" i="17" s="1"/>
  <c r="F1204" i="17" s="1"/>
  <c r="F714" i="17"/>
  <c r="F979" i="17" s="1"/>
  <c r="F1244" i="17" s="1"/>
  <c r="F750" i="17"/>
  <c r="F1015" i="17" s="1"/>
  <c r="F1280" i="17" s="1"/>
  <c r="F545" i="17"/>
  <c r="F810" i="17" s="1"/>
  <c r="F1075" i="17" s="1"/>
  <c r="F736" i="17"/>
  <c r="F1001" i="17" s="1"/>
  <c r="F1266" i="17" s="1"/>
  <c r="F631" i="17"/>
  <c r="F896" i="17" s="1"/>
  <c r="F1161" i="17" s="1"/>
  <c r="F707" i="17"/>
  <c r="F972" i="17" s="1"/>
  <c r="F1237" i="17" s="1"/>
  <c r="F747" i="17"/>
  <c r="F1012" i="17" s="1"/>
  <c r="F1277" i="17" s="1"/>
  <c r="F551" i="17"/>
  <c r="F816" i="17" s="1"/>
  <c r="F1081" i="17" s="1"/>
  <c r="F623" i="17"/>
  <c r="F888" i="17" s="1"/>
  <c r="F1153" i="17" s="1"/>
  <c r="F770" i="17"/>
  <c r="F1035" i="17" s="1"/>
  <c r="F1300" i="17" s="1"/>
  <c r="F713" i="17"/>
  <c r="F978" i="17" s="1"/>
  <c r="F629" i="17"/>
  <c r="F894" i="17" s="1"/>
  <c r="F1159" i="17" s="1"/>
  <c r="F721" i="17"/>
  <c r="F986" i="17" s="1"/>
  <c r="F1251" i="17" s="1"/>
  <c r="F577" i="17"/>
  <c r="F842" i="17" s="1"/>
  <c r="F1107" i="17" s="1"/>
  <c r="F664" i="17"/>
  <c r="F929" i="17" s="1"/>
  <c r="F1194" i="17" s="1"/>
  <c r="F759" i="17"/>
  <c r="F1024" i="17" s="1"/>
  <c r="F1289" i="17" s="1"/>
  <c r="F626" i="17"/>
  <c r="F891" i="17" s="1"/>
  <c r="F1156" i="17" s="1"/>
  <c r="F576" i="17"/>
  <c r="F841" i="17" s="1"/>
  <c r="F1106" i="17" s="1"/>
  <c r="F578" i="17"/>
  <c r="F843" i="17" s="1"/>
  <c r="F1108" i="17" s="1"/>
  <c r="F671" i="17"/>
  <c r="F936" i="17" s="1"/>
  <c r="F1201" i="17" s="1"/>
  <c r="F741" i="17"/>
  <c r="F1006" i="17" s="1"/>
  <c r="F1271" i="17" s="1"/>
  <c r="F608" i="17"/>
  <c r="F873" i="17" s="1"/>
  <c r="F1138" i="17" s="1"/>
  <c r="F660" i="17"/>
  <c r="F925" i="17" s="1"/>
  <c r="F1190" i="17" s="1"/>
  <c r="F760" i="17"/>
  <c r="F1025" i="17" s="1"/>
  <c r="F1290" i="17" s="1"/>
  <c r="F627" i="17"/>
  <c r="F892" i="17" s="1"/>
  <c r="F786" i="17"/>
  <c r="F1051" i="17" s="1"/>
  <c r="F1316" i="17" s="1"/>
  <c r="F592" i="17"/>
  <c r="F857" i="17" s="1"/>
  <c r="F1122" i="17" s="1"/>
  <c r="F739" i="17"/>
  <c r="F1004" i="17" s="1"/>
  <c r="F1269" i="17" s="1"/>
  <c r="F675" i="17"/>
  <c r="F940" i="17" s="1"/>
  <c r="F568" i="17"/>
  <c r="F833" i="17" s="1"/>
  <c r="F1098" i="17" s="1"/>
  <c r="F718" i="17"/>
  <c r="F983" i="17" s="1"/>
  <c r="F1248" i="17" s="1"/>
  <c r="F585" i="17"/>
  <c r="F850" i="17" s="1"/>
  <c r="F1115" i="17" s="1"/>
  <c r="F669" i="17"/>
  <c r="F934" i="17" s="1"/>
  <c r="F1199" i="17" s="1"/>
  <c r="F717" i="17"/>
  <c r="F982" i="17" s="1"/>
  <c r="F1247" i="17" s="1"/>
  <c r="F663" i="17"/>
  <c r="F928" i="17" s="1"/>
  <c r="F547" i="17"/>
  <c r="F812" i="17" s="1"/>
  <c r="F1077" i="17" s="1"/>
  <c r="F591" i="17"/>
  <c r="F856" i="17" s="1"/>
  <c r="F607" i="17"/>
  <c r="F872" i="17" s="1"/>
  <c r="F1137" i="17" s="1"/>
  <c r="F637" i="17"/>
  <c r="F902" i="17" s="1"/>
  <c r="F1167" i="17" s="1"/>
  <c r="F678" i="17"/>
  <c r="F943" i="17" s="1"/>
  <c r="F1208" i="17" s="1"/>
  <c r="F746" i="17"/>
  <c r="F1011" i="17" s="1"/>
  <c r="F1276" i="17" s="1"/>
  <c r="F565" i="17"/>
  <c r="F830" i="17" s="1"/>
  <c r="F1095" i="17" s="1"/>
  <c r="F783" i="17"/>
  <c r="F1048" i="17" s="1"/>
  <c r="F1313" i="17" s="1"/>
  <c r="F765" i="17"/>
  <c r="F1030" i="17" s="1"/>
  <c r="F1295" i="17" s="1"/>
  <c r="F633" i="17"/>
  <c r="F898" i="17" s="1"/>
  <c r="F1163" i="17" s="1"/>
  <c r="F677" i="17"/>
  <c r="F942" i="17" s="1"/>
  <c r="F1207" i="17" s="1"/>
  <c r="F692" i="17"/>
  <c r="F957" i="17" s="1"/>
  <c r="F1222" i="17" s="1"/>
  <c r="F562" i="17"/>
  <c r="F827" i="17" s="1"/>
  <c r="F1092" i="17" s="1"/>
  <c r="F610" i="17"/>
  <c r="F875" i="17" s="1"/>
  <c r="F1140" i="17" s="1"/>
  <c r="F682" i="17"/>
  <c r="F947" i="17" s="1"/>
  <c r="F1212" i="17" s="1"/>
  <c r="F666" i="17"/>
  <c r="F931" i="17" s="1"/>
  <c r="F1196" i="17" s="1"/>
  <c r="F702" i="17"/>
  <c r="F967" i="17" s="1"/>
  <c r="F1232" i="17" s="1"/>
  <c r="F754" i="17"/>
  <c r="F1019" i="17" s="1"/>
  <c r="F782" i="17"/>
  <c r="F1047" i="17" s="1"/>
  <c r="F1312" i="17" s="1"/>
  <c r="F632" i="17"/>
  <c r="F897" i="17" s="1"/>
  <c r="F1162" i="17" s="1"/>
  <c r="F651" i="17"/>
  <c r="F916" i="17" s="1"/>
  <c r="F1181" i="17" s="1"/>
  <c r="F691" i="17"/>
  <c r="F956" i="17" s="1"/>
  <c r="F1221" i="17" s="1"/>
  <c r="F751" i="17"/>
  <c r="F1016" i="17" s="1"/>
  <c r="F1281" i="17" s="1"/>
  <c r="F670" i="17"/>
  <c r="F935" i="17" s="1"/>
  <c r="F1200" i="17" s="1"/>
  <c r="F652" i="17"/>
  <c r="F917" i="17" s="1"/>
  <c r="F1182" i="17" s="1"/>
  <c r="F700" i="17"/>
  <c r="F965" i="17" s="1"/>
  <c r="F1230" i="17" s="1"/>
  <c r="F772" i="17"/>
  <c r="F1037" i="17" s="1"/>
  <c r="F1302" i="17" s="1"/>
  <c r="F798" i="17"/>
  <c r="F1063" i="17" s="1"/>
  <c r="F1328" i="17" s="1"/>
  <c r="F561" i="17"/>
  <c r="F826" i="17" s="1"/>
  <c r="F556" i="17"/>
  <c r="F821" i="17" s="1"/>
  <c r="F1086" i="17" s="1"/>
  <c r="F600" i="17"/>
  <c r="F865" i="17" s="1"/>
  <c r="F1130" i="17" s="1"/>
  <c r="F635" i="17"/>
  <c r="F900" i="17" s="1"/>
  <c r="F1165" i="17" s="1"/>
  <c r="F755" i="17"/>
  <c r="F1020" i="17" s="1"/>
  <c r="F1285" i="17" s="1"/>
  <c r="F604" i="17"/>
  <c r="F869" i="17" s="1"/>
  <c r="F1134" i="17" s="1"/>
  <c r="F727" i="17"/>
  <c r="F992" i="17" s="1"/>
  <c r="F1257" i="17" s="1"/>
  <c r="F723" i="17"/>
  <c r="F988" i="17" s="1"/>
  <c r="F1253" i="17" s="1"/>
  <c r="F763" i="17"/>
  <c r="F1028" i="17" s="1"/>
  <c r="F1293" i="17" s="1"/>
  <c r="F555" i="17"/>
  <c r="F820" i="17" s="1"/>
  <c r="F1085" i="17" s="1"/>
  <c r="F685" i="17"/>
  <c r="F950" i="17" s="1"/>
  <c r="F1215" i="17" s="1"/>
  <c r="F725" i="17"/>
  <c r="F990" i="17" s="1"/>
  <c r="F1255" i="17" s="1"/>
  <c r="F773" i="17"/>
  <c r="F1038" i="17" s="1"/>
  <c r="F1303" i="17" s="1"/>
  <c r="F696" i="17"/>
  <c r="F961" i="17" s="1"/>
  <c r="F781" i="17"/>
  <c r="F1046" i="17" s="1"/>
  <c r="F1311" i="17" s="1"/>
  <c r="F597" i="17"/>
  <c r="F862" i="17" s="1"/>
  <c r="F1127" i="17" s="1"/>
  <c r="F617" i="17"/>
  <c r="F882" i="17" s="1"/>
  <c r="F1147" i="17" s="1"/>
  <c r="F719" i="17"/>
  <c r="F984" i="17" s="1"/>
  <c r="F1249" i="17" s="1"/>
  <c r="F762" i="17"/>
  <c r="F1027" i="17" s="1"/>
  <c r="F1292" i="17" s="1"/>
  <c r="F581" i="17"/>
  <c r="F846" i="17" s="1"/>
  <c r="F1111" i="17" s="1"/>
  <c r="F653" i="17"/>
  <c r="F918" i="17" s="1"/>
  <c r="F1183" i="17" s="1"/>
  <c r="F705" i="17"/>
  <c r="F970" i="17" s="1"/>
  <c r="F1235" i="17" s="1"/>
  <c r="F645" i="17"/>
  <c r="F910" i="17" s="1"/>
  <c r="F1175" i="17" s="1"/>
  <c r="F689" i="17"/>
  <c r="F954" i="17" s="1"/>
  <c r="F1219" i="17" s="1"/>
  <c r="F745" i="17"/>
  <c r="F1010" i="17" s="1"/>
  <c r="F1275" i="17" s="1"/>
  <c r="F636" i="17"/>
  <c r="F901" i="17" s="1"/>
  <c r="F1166" i="17" s="1"/>
  <c r="F788" i="17"/>
  <c r="F1053" i="17" s="1"/>
  <c r="F1318" i="17" s="1"/>
  <c r="F789" i="17"/>
  <c r="F1054" i="17" s="1"/>
  <c r="F1319" i="17" s="1"/>
  <c r="F748" i="17"/>
  <c r="F1013" i="17" s="1"/>
  <c r="F1278" i="17" s="1"/>
  <c r="F681" i="17"/>
  <c r="F946" i="17" s="1"/>
  <c r="F1211" i="17" s="1"/>
  <c r="F749" i="17"/>
  <c r="F1014" i="17" s="1"/>
  <c r="F1279" i="17" s="1"/>
  <c r="F785" i="17"/>
  <c r="F1050" i="17" s="1"/>
  <c r="F1315" i="17" s="1"/>
  <c r="F799" i="17"/>
  <c r="F1064" i="17" s="1"/>
  <c r="F1329" i="17" s="1"/>
  <c r="F673" i="17"/>
  <c r="F938" i="17" s="1"/>
  <c r="F1203" i="17" s="1"/>
  <c r="F729" i="17"/>
  <c r="F994" i="17" s="1"/>
  <c r="F1259" i="17" s="1"/>
  <c r="F757" i="17"/>
  <c r="F1022" i="17" s="1"/>
  <c r="F1287" i="17" s="1"/>
  <c r="F780" i="17"/>
  <c r="F1045" i="17" s="1"/>
  <c r="F1310" i="17" s="1"/>
  <c r="F680" i="17"/>
  <c r="F945" i="17" s="1"/>
  <c r="F1210" i="17" s="1"/>
  <c r="F720" i="17"/>
  <c r="F985" i="17" s="1"/>
  <c r="F1250" i="17" s="1"/>
  <c r="F744" i="17"/>
  <c r="F1009" i="17" s="1"/>
  <c r="F1274" i="17" s="1"/>
  <c r="F574" i="17"/>
  <c r="F839" i="17" s="1"/>
  <c r="F1104" i="17" s="1"/>
  <c r="F570" i="17"/>
  <c r="F835" i="17" s="1"/>
  <c r="F1100" i="17" s="1"/>
  <c r="F642" i="17"/>
  <c r="F907" i="17" s="1"/>
  <c r="F706" i="17"/>
  <c r="F971" i="17" s="1"/>
  <c r="F1236" i="17" s="1"/>
  <c r="G78" i="18"/>
  <c r="G103" i="18" s="1"/>
  <c r="G128" i="18" s="1"/>
  <c r="G62" i="18"/>
  <c r="G31" i="18"/>
  <c r="G64" i="18"/>
  <c r="G89" i="18" s="1"/>
  <c r="G114" i="18" s="1"/>
  <c r="G75" i="18"/>
  <c r="G100" i="18" s="1"/>
  <c r="G125" i="18" s="1"/>
  <c r="G65" i="18"/>
  <c r="G90" i="18" s="1"/>
  <c r="G115" i="18" s="1"/>
  <c r="I807" i="17"/>
  <c r="I801" i="17"/>
  <c r="I272" i="17"/>
  <c r="G80" i="18"/>
  <c r="G105" i="18" s="1"/>
  <c r="G130" i="18" s="1"/>
  <c r="C28" i="12"/>
  <c r="C54" i="10"/>
  <c r="E28" i="12"/>
  <c r="E54" i="10"/>
  <c r="I71" i="18"/>
  <c r="I96" i="18" s="1"/>
  <c r="I121" i="18" s="1"/>
  <c r="G77" i="18"/>
  <c r="G102" i="18" s="1"/>
  <c r="G127" i="18" s="1"/>
  <c r="E80" i="18"/>
  <c r="E105" i="18" s="1"/>
  <c r="E130" i="18" s="1"/>
  <c r="D107" i="9"/>
  <c r="D39" i="10"/>
  <c r="D131" i="9"/>
  <c r="D38" i="10" s="1"/>
  <c r="G73" i="18"/>
  <c r="G98" i="18" s="1"/>
  <c r="G123" i="18" s="1"/>
  <c r="G69" i="18"/>
  <c r="G94" i="18" s="1"/>
  <c r="G119" i="18" s="1"/>
  <c r="C69" i="18"/>
  <c r="C94" i="18" s="1"/>
  <c r="C119" i="18" s="1"/>
  <c r="H1067" i="13"/>
  <c r="H1331" i="13"/>
  <c r="G795" i="17"/>
  <c r="G1060" i="17" s="1"/>
  <c r="G1325" i="17" s="1"/>
  <c r="H795" i="17"/>
  <c r="H1060" i="17" s="1"/>
  <c r="H1325" i="17" s="1"/>
  <c r="E66" i="18"/>
  <c r="E91" i="18" s="1"/>
  <c r="E116" i="18" s="1"/>
  <c r="G76" i="18"/>
  <c r="G101" i="18" s="1"/>
  <c r="G126" i="18" s="1"/>
  <c r="C68" i="18"/>
  <c r="C93" i="18" s="1"/>
  <c r="C118" i="18" s="1"/>
  <c r="E71" i="18"/>
  <c r="E96" i="18" s="1"/>
  <c r="E121" i="18" s="1"/>
  <c r="I70" i="18"/>
  <c r="I95" i="18" s="1"/>
  <c r="I120" i="18" s="1"/>
  <c r="E67" i="18"/>
  <c r="E92" i="18" s="1"/>
  <c r="F107" i="9"/>
  <c r="F39" i="10"/>
  <c r="F131" i="9"/>
  <c r="F38" i="10" s="1"/>
  <c r="D1067" i="13"/>
  <c r="D1331" i="13"/>
  <c r="I79" i="18"/>
  <c r="I104" i="18" s="1"/>
  <c r="I129" i="18" s="1"/>
  <c r="E1317" i="17"/>
  <c r="E72" i="18"/>
  <c r="E97" i="18" s="1"/>
  <c r="E122" i="18" s="1"/>
  <c r="G74" i="18"/>
  <c r="G99" i="18" s="1"/>
  <c r="G124" i="18" s="1"/>
  <c r="I73" i="18"/>
  <c r="I98" i="18" s="1"/>
  <c r="I123" i="18" s="1"/>
  <c r="E78" i="18"/>
  <c r="E103" i="18" s="1"/>
  <c r="E128" i="18" s="1"/>
  <c r="G796" i="17"/>
  <c r="G1061" i="17" s="1"/>
  <c r="G1326" i="17" s="1"/>
  <c r="E23" i="16"/>
  <c r="C35" i="15" l="1"/>
  <c r="C24" i="16" s="1"/>
  <c r="C1317" i="17"/>
  <c r="C801" i="17"/>
  <c r="E35" i="15"/>
  <c r="E24" i="16" s="1"/>
  <c r="E28" i="16" s="1"/>
  <c r="E801" i="17"/>
  <c r="H73" i="18"/>
  <c r="H98" i="18" s="1"/>
  <c r="H123" i="18" s="1"/>
  <c r="D70" i="18"/>
  <c r="D95" i="18" s="1"/>
  <c r="D120" i="18" s="1"/>
  <c r="D80" i="18"/>
  <c r="D105" i="18" s="1"/>
  <c r="D130" i="18" s="1"/>
  <c r="D69" i="18"/>
  <c r="D94" i="18" s="1"/>
  <c r="D119" i="18" s="1"/>
  <c r="H70" i="18"/>
  <c r="H95" i="18" s="1"/>
  <c r="H120" i="18" s="1"/>
  <c r="D73" i="18"/>
  <c r="D98" i="18" s="1"/>
  <c r="D123" i="18" s="1"/>
  <c r="H71" i="18"/>
  <c r="H96" i="18" s="1"/>
  <c r="H121" i="18" s="1"/>
  <c r="H66" i="18"/>
  <c r="H91" i="18" s="1"/>
  <c r="H116" i="18" s="1"/>
  <c r="D65" i="18"/>
  <c r="D90" i="18" s="1"/>
  <c r="D115" i="18" s="1"/>
  <c r="H78" i="18"/>
  <c r="H103" i="18" s="1"/>
  <c r="H128" i="18" s="1"/>
  <c r="D68" i="18"/>
  <c r="D93" i="18" s="1"/>
  <c r="D118" i="18" s="1"/>
  <c r="D64" i="18"/>
  <c r="D89" i="18" s="1"/>
  <c r="D114" i="18" s="1"/>
  <c r="D71" i="18"/>
  <c r="D96" i="18" s="1"/>
  <c r="D121" i="18" s="1"/>
  <c r="F23" i="16"/>
  <c r="F31" i="18"/>
  <c r="F62" i="18"/>
  <c r="F77" i="18"/>
  <c r="F102" i="18" s="1"/>
  <c r="F127" i="18" s="1"/>
  <c r="F63" i="18"/>
  <c r="F88" i="18" s="1"/>
  <c r="F113" i="18" s="1"/>
  <c r="F76" i="18"/>
  <c r="F101" i="18" s="1"/>
  <c r="F126" i="18" s="1"/>
  <c r="F65" i="18"/>
  <c r="F90" i="18" s="1"/>
  <c r="F115" i="18" s="1"/>
  <c r="F75" i="18"/>
  <c r="F100" i="18" s="1"/>
  <c r="F125" i="18" s="1"/>
  <c r="F64" i="18"/>
  <c r="F89" i="18" s="1"/>
  <c r="F114" i="18" s="1"/>
  <c r="H1317" i="17"/>
  <c r="H35" i="15"/>
  <c r="H24" i="16" s="1"/>
  <c r="G272" i="17"/>
  <c r="E38" i="12"/>
  <c r="E45" i="12"/>
  <c r="E15" i="20" s="1"/>
  <c r="E46" i="12"/>
  <c r="E16" i="20" s="1"/>
  <c r="E53" i="12"/>
  <c r="E23" i="20" s="1"/>
  <c r="E50" i="12"/>
  <c r="E20" i="20" s="1"/>
  <c r="E51" i="12"/>
  <c r="E21" i="20" s="1"/>
  <c r="E48" i="12"/>
  <c r="E18" i="20" s="1"/>
  <c r="E49" i="12"/>
  <c r="E19" i="20" s="1"/>
  <c r="E52" i="12"/>
  <c r="E22" i="20" s="1"/>
  <c r="E47" i="12"/>
  <c r="E17" i="20" s="1"/>
  <c r="E44" i="12"/>
  <c r="I1066" i="17"/>
  <c r="I1072" i="17"/>
  <c r="F807" i="17"/>
  <c r="F801" i="17"/>
  <c r="F272" i="17"/>
  <c r="F55" i="10"/>
  <c r="F54" i="10"/>
  <c r="F28" i="12"/>
  <c r="I38" i="12"/>
  <c r="I45" i="12"/>
  <c r="I15" i="20" s="1"/>
  <c r="I50" i="12"/>
  <c r="I20" i="20" s="1"/>
  <c r="I52" i="12"/>
  <c r="I22" i="20" s="1"/>
  <c r="I53" i="12"/>
  <c r="I23" i="20" s="1"/>
  <c r="I47" i="12"/>
  <c r="I17" i="20" s="1"/>
  <c r="I51" i="12"/>
  <c r="I21" i="20" s="1"/>
  <c r="I48" i="12"/>
  <c r="I18" i="20" s="1"/>
  <c r="I46" i="12"/>
  <c r="I16" i="20" s="1"/>
  <c r="I44" i="12"/>
  <c r="I49" i="12"/>
  <c r="I19" i="20" s="1"/>
  <c r="H62" i="18"/>
  <c r="H31" i="18"/>
  <c r="H65" i="18"/>
  <c r="H90" i="18" s="1"/>
  <c r="H115" i="18" s="1"/>
  <c r="H64" i="18"/>
  <c r="H89" i="18" s="1"/>
  <c r="H114" i="18" s="1"/>
  <c r="H77" i="18"/>
  <c r="H102" i="18" s="1"/>
  <c r="H127" i="18" s="1"/>
  <c r="H75" i="18"/>
  <c r="H100" i="18" s="1"/>
  <c r="H125" i="18" s="1"/>
  <c r="H76" i="18"/>
  <c r="H101" i="18" s="1"/>
  <c r="H126" i="18" s="1"/>
  <c r="H63" i="18"/>
  <c r="H88" i="18" s="1"/>
  <c r="H113" i="18" s="1"/>
  <c r="E87" i="18"/>
  <c r="E81" i="18"/>
  <c r="D79" i="18"/>
  <c r="D104" i="18" s="1"/>
  <c r="D129" i="18" s="1"/>
  <c r="H72" i="18"/>
  <c r="H97" i="18" s="1"/>
  <c r="H122" i="18" s="1"/>
  <c r="F67" i="18"/>
  <c r="F92" i="18" s="1"/>
  <c r="F78" i="18"/>
  <c r="F103" i="18" s="1"/>
  <c r="F128" i="18" s="1"/>
  <c r="F72" i="18"/>
  <c r="F97" i="18" s="1"/>
  <c r="F122" i="18" s="1"/>
  <c r="G801" i="17"/>
  <c r="G807" i="17"/>
  <c r="F71" i="18"/>
  <c r="F96" i="18" s="1"/>
  <c r="F121" i="18" s="1"/>
  <c r="C38" i="12"/>
  <c r="C49" i="12"/>
  <c r="C19" i="20" s="1"/>
  <c r="C50" i="12"/>
  <c r="C20" i="20" s="1"/>
  <c r="C52" i="12"/>
  <c r="C22" i="20" s="1"/>
  <c r="C51" i="12"/>
  <c r="C21" i="20" s="1"/>
  <c r="C53" i="12"/>
  <c r="C23" i="20" s="1"/>
  <c r="C44" i="12"/>
  <c r="C47" i="12"/>
  <c r="C17" i="20" s="1"/>
  <c r="C46" i="12"/>
  <c r="C16" i="20" s="1"/>
  <c r="C48" i="12"/>
  <c r="C18" i="20" s="1"/>
  <c r="C45" i="12"/>
  <c r="C15" i="20" s="1"/>
  <c r="C34" i="16"/>
  <c r="C28" i="16"/>
  <c r="C38" i="16"/>
  <c r="C41" i="20" s="1"/>
  <c r="C37" i="16"/>
  <c r="C40" i="20" s="1"/>
  <c r="C36" i="16"/>
  <c r="C39" i="20" s="1"/>
  <c r="H272" i="17"/>
  <c r="I81" i="18"/>
  <c r="I87" i="18"/>
  <c r="G32" i="18"/>
  <c r="F69" i="18"/>
  <c r="F94" i="18" s="1"/>
  <c r="F119" i="18" s="1"/>
  <c r="G81" i="18"/>
  <c r="G87" i="18"/>
  <c r="C40" i="15"/>
  <c r="H68" i="18"/>
  <c r="H93" i="18" s="1"/>
  <c r="H118" i="18" s="1"/>
  <c r="I24" i="16"/>
  <c r="I39" i="15"/>
  <c r="I40" i="15"/>
  <c r="G23" i="16"/>
  <c r="D62" i="18"/>
  <c r="D31" i="18"/>
  <c r="D77" i="18"/>
  <c r="D102" i="18" s="1"/>
  <c r="D127" i="18" s="1"/>
  <c r="D74" i="18"/>
  <c r="D99" i="18" s="1"/>
  <c r="D124" i="18" s="1"/>
  <c r="D67" i="18"/>
  <c r="D92" i="18" s="1"/>
  <c r="D76" i="18"/>
  <c r="D101" i="18" s="1"/>
  <c r="D126" i="18" s="1"/>
  <c r="D66" i="18"/>
  <c r="D91" i="18" s="1"/>
  <c r="D116" i="18" s="1"/>
  <c r="D63" i="18"/>
  <c r="D88" i="18" s="1"/>
  <c r="D113" i="18" s="1"/>
  <c r="D75" i="18"/>
  <c r="D100" i="18" s="1"/>
  <c r="D125" i="18" s="1"/>
  <c r="H28" i="12"/>
  <c r="H54" i="10"/>
  <c r="F68" i="18"/>
  <c r="F93" i="18" s="1"/>
  <c r="F118" i="18" s="1"/>
  <c r="H69" i="18"/>
  <c r="H94" i="18" s="1"/>
  <c r="H119" i="18" s="1"/>
  <c r="E1072" i="17"/>
  <c r="E1066" i="17"/>
  <c r="F74" i="18"/>
  <c r="F99" i="18" s="1"/>
  <c r="F124" i="18" s="1"/>
  <c r="F70" i="18"/>
  <c r="F95" i="18" s="1"/>
  <c r="F120" i="18" s="1"/>
  <c r="G1317" i="17"/>
  <c r="G35" i="15"/>
  <c r="G24" i="16" s="1"/>
  <c r="D23" i="16"/>
  <c r="H80" i="18"/>
  <c r="H105" i="18" s="1"/>
  <c r="H130" i="18" s="1"/>
  <c r="F35" i="15"/>
  <c r="F24" i="16" s="1"/>
  <c r="F1317" i="17"/>
  <c r="G38" i="12"/>
  <c r="G49" i="12"/>
  <c r="G19" i="20" s="1"/>
  <c r="G52" i="12"/>
  <c r="G22" i="20" s="1"/>
  <c r="G53" i="12"/>
  <c r="G23" i="20" s="1"/>
  <c r="G50" i="12"/>
  <c r="G20" i="20" s="1"/>
  <c r="G51" i="12"/>
  <c r="G21" i="20" s="1"/>
  <c r="G45" i="12"/>
  <c r="G15" i="20" s="1"/>
  <c r="G46" i="12"/>
  <c r="G16" i="20" s="1"/>
  <c r="G48" i="12"/>
  <c r="G18" i="20" s="1"/>
  <c r="G44" i="12"/>
  <c r="G47" i="12"/>
  <c r="G17" i="20" s="1"/>
  <c r="E32" i="18"/>
  <c r="F80" i="18"/>
  <c r="F105" i="18" s="1"/>
  <c r="F130" i="18" s="1"/>
  <c r="D801" i="17"/>
  <c r="D807" i="17"/>
  <c r="F73" i="18"/>
  <c r="F98" i="18" s="1"/>
  <c r="F123" i="18" s="1"/>
  <c r="F66" i="18"/>
  <c r="F91" i="18" s="1"/>
  <c r="F116" i="18" s="1"/>
  <c r="C35" i="16"/>
  <c r="C38" i="20" s="1"/>
  <c r="C39" i="15"/>
  <c r="C1072" i="17"/>
  <c r="C1066" i="17"/>
  <c r="D54" i="10"/>
  <c r="D28" i="12"/>
  <c r="H801" i="17"/>
  <c r="H807" i="17"/>
  <c r="C87" i="18"/>
  <c r="C81" i="18"/>
  <c r="H23" i="16"/>
  <c r="D72" i="18"/>
  <c r="D97" i="18" s="1"/>
  <c r="D122" i="18" s="1"/>
  <c r="H67" i="18"/>
  <c r="H92" i="18" s="1"/>
  <c r="I32" i="18"/>
  <c r="D35" i="15"/>
  <c r="D24" i="16" s="1"/>
  <c r="D1317" i="17"/>
  <c r="D272" i="17"/>
  <c r="H79" i="18"/>
  <c r="H104" i="18" s="1"/>
  <c r="H129" i="18" s="1"/>
  <c r="E36" i="16" l="1"/>
  <c r="E39" i="20" s="1"/>
  <c r="E35" i="16"/>
  <c r="E38" i="20" s="1"/>
  <c r="E34" i="16"/>
  <c r="E39" i="15"/>
  <c r="E38" i="16"/>
  <c r="E41" i="20" s="1"/>
  <c r="F35" i="16"/>
  <c r="F38" i="20" s="1"/>
  <c r="H39" i="15"/>
  <c r="E37" i="16"/>
  <c r="E40" i="20" s="1"/>
  <c r="E40" i="15"/>
  <c r="F38" i="16"/>
  <c r="F41" i="20" s="1"/>
  <c r="H40" i="15"/>
  <c r="G35" i="16"/>
  <c r="G38" i="20" s="1"/>
  <c r="H1066" i="17"/>
  <c r="H1072" i="17"/>
  <c r="D87" i="18"/>
  <c r="D81" i="18"/>
  <c r="C37" i="20"/>
  <c r="C40" i="16"/>
  <c r="E37" i="20"/>
  <c r="F38" i="12"/>
  <c r="F53" i="12"/>
  <c r="F23" i="20" s="1"/>
  <c r="F50" i="12"/>
  <c r="F20" i="20" s="1"/>
  <c r="F49" i="12"/>
  <c r="F19" i="20" s="1"/>
  <c r="F47" i="12"/>
  <c r="F17" i="20" s="1"/>
  <c r="F45" i="12"/>
  <c r="F15" i="20" s="1"/>
  <c r="F46" i="12"/>
  <c r="F16" i="20" s="1"/>
  <c r="F52" i="12"/>
  <c r="F22" i="20" s="1"/>
  <c r="F44" i="12"/>
  <c r="F14" i="20" s="1"/>
  <c r="F51" i="12"/>
  <c r="F21" i="20" s="1"/>
  <c r="F48" i="12"/>
  <c r="F18" i="20" s="1"/>
  <c r="E1067" i="17"/>
  <c r="E1331" i="17"/>
  <c r="G39" i="15"/>
  <c r="C14" i="20"/>
  <c r="C54" i="12"/>
  <c r="C55" i="12"/>
  <c r="D35" i="16"/>
  <c r="D38" i="20" s="1"/>
  <c r="D38" i="12"/>
  <c r="D50" i="12"/>
  <c r="D20" i="20" s="1"/>
  <c r="D46" i="12"/>
  <c r="D16" i="20" s="1"/>
  <c r="D48" i="12"/>
  <c r="D18" i="20" s="1"/>
  <c r="D53" i="12"/>
  <c r="D23" i="20" s="1"/>
  <c r="D45" i="12"/>
  <c r="D15" i="20" s="1"/>
  <c r="D49" i="12"/>
  <c r="D19" i="20" s="1"/>
  <c r="D51" i="12"/>
  <c r="D21" i="20" s="1"/>
  <c r="D44" i="12"/>
  <c r="D47" i="12"/>
  <c r="D17" i="20" s="1"/>
  <c r="D52" i="12"/>
  <c r="D22" i="20" s="1"/>
  <c r="D40" i="15"/>
  <c r="H38" i="12"/>
  <c r="H53" i="12"/>
  <c r="H23" i="20" s="1"/>
  <c r="H47" i="12"/>
  <c r="H17" i="20" s="1"/>
  <c r="H51" i="12"/>
  <c r="H21" i="20" s="1"/>
  <c r="H44" i="12"/>
  <c r="H46" i="12"/>
  <c r="H16" i="20" s="1"/>
  <c r="H50" i="12"/>
  <c r="H20" i="20" s="1"/>
  <c r="H48" i="12"/>
  <c r="H18" i="20" s="1"/>
  <c r="H45" i="12"/>
  <c r="H15" i="20" s="1"/>
  <c r="H52" i="12"/>
  <c r="H22" i="20" s="1"/>
  <c r="H49" i="12"/>
  <c r="H19" i="20" s="1"/>
  <c r="G40" i="15"/>
  <c r="I35" i="16"/>
  <c r="I38" i="20" s="1"/>
  <c r="I36" i="16"/>
  <c r="I39" i="20" s="1"/>
  <c r="I28" i="16"/>
  <c r="I37" i="16"/>
  <c r="I40" i="20" s="1"/>
  <c r="I34" i="16"/>
  <c r="I38" i="16"/>
  <c r="I41" i="20" s="1"/>
  <c r="C39" i="16"/>
  <c r="I14" i="20"/>
  <c r="I54" i="12"/>
  <c r="I55" i="12"/>
  <c r="F1066" i="17"/>
  <c r="F1072" i="17"/>
  <c r="H35" i="16"/>
  <c r="H38" i="20" s="1"/>
  <c r="F40" i="15"/>
  <c r="C1331" i="17"/>
  <c r="C1067" i="17"/>
  <c r="D28" i="16"/>
  <c r="D34" i="16"/>
  <c r="D37" i="20" s="1"/>
  <c r="D36" i="16"/>
  <c r="D39" i="20" s="1"/>
  <c r="D37" i="16"/>
  <c r="D40" i="20" s="1"/>
  <c r="D38" i="16"/>
  <c r="D41" i="20" s="1"/>
  <c r="H87" i="18"/>
  <c r="H81" i="18"/>
  <c r="I1067" i="17"/>
  <c r="I1331" i="17"/>
  <c r="F32" i="18"/>
  <c r="H34" i="16"/>
  <c r="H28" i="16"/>
  <c r="H38" i="16"/>
  <c r="H41" i="20" s="1"/>
  <c r="H36" i="16"/>
  <c r="H39" i="20" s="1"/>
  <c r="H37" i="16"/>
  <c r="H40" i="20" s="1"/>
  <c r="G14" i="20"/>
  <c r="G54" i="12"/>
  <c r="G55" i="12"/>
  <c r="G106" i="18"/>
  <c r="G112" i="18"/>
  <c r="E14" i="20"/>
  <c r="E55" i="12"/>
  <c r="E54" i="12"/>
  <c r="F39" i="15"/>
  <c r="C106" i="18"/>
  <c r="C112" i="18"/>
  <c r="D1066" i="17"/>
  <c r="D1072" i="17"/>
  <c r="D39" i="15"/>
  <c r="D32" i="18"/>
  <c r="G34" i="16"/>
  <c r="G28" i="16"/>
  <c r="G36" i="16"/>
  <c r="G39" i="20" s="1"/>
  <c r="G37" i="16"/>
  <c r="G40" i="20" s="1"/>
  <c r="G38" i="16"/>
  <c r="G41" i="20" s="1"/>
  <c r="I106" i="18"/>
  <c r="I112" i="18"/>
  <c r="G1072" i="17"/>
  <c r="G1066" i="17"/>
  <c r="E106" i="18"/>
  <c r="E112" i="18"/>
  <c r="H32" i="18"/>
  <c r="F87" i="18"/>
  <c r="F81" i="18"/>
  <c r="F28" i="16"/>
  <c r="F34" i="16"/>
  <c r="F37" i="20" s="1"/>
  <c r="F36" i="16"/>
  <c r="F39" i="20" s="1"/>
  <c r="F37" i="16"/>
  <c r="F40" i="20" s="1"/>
  <c r="E40" i="16" l="1"/>
  <c r="E39" i="16"/>
  <c r="F39" i="16"/>
  <c r="F106" i="18"/>
  <c r="F112" i="18"/>
  <c r="E107" i="18"/>
  <c r="E131" i="18"/>
  <c r="G107" i="18"/>
  <c r="G131" i="18"/>
  <c r="D40" i="16"/>
  <c r="F40" i="16"/>
  <c r="G39" i="16"/>
  <c r="H37" i="20"/>
  <c r="H40" i="16"/>
  <c r="I37" i="20"/>
  <c r="I40" i="16"/>
  <c r="I39" i="16"/>
  <c r="D106" i="18"/>
  <c r="D112" i="18"/>
  <c r="C131" i="18"/>
  <c r="C107" i="18"/>
  <c r="D1067" i="17"/>
  <c r="D1331" i="17"/>
  <c r="G1067" i="17"/>
  <c r="G1331" i="17"/>
  <c r="I107" i="18"/>
  <c r="I131" i="18"/>
  <c r="H14" i="20"/>
  <c r="H54" i="12"/>
  <c r="H55" i="12"/>
  <c r="D14" i="20"/>
  <c r="D54" i="12"/>
  <c r="D55" i="12"/>
  <c r="G37" i="20"/>
  <c r="G40" i="16"/>
  <c r="H39" i="16"/>
  <c r="H106" i="18"/>
  <c r="H112" i="18"/>
  <c r="D39" i="16"/>
  <c r="F1067" i="17"/>
  <c r="F1331" i="17"/>
  <c r="F54" i="12"/>
  <c r="F55" i="12"/>
  <c r="H1067" i="17"/>
  <c r="H1331" i="17"/>
  <c r="H107" i="18" l="1"/>
  <c r="H131" i="18"/>
  <c r="D107" i="18"/>
  <c r="D131" i="18"/>
  <c r="F107" i="18"/>
  <c r="F131" i="18"/>
</calcChain>
</file>

<file path=xl/sharedStrings.xml><?xml version="1.0" encoding="utf-8"?>
<sst xmlns="http://schemas.openxmlformats.org/spreadsheetml/2006/main" count="2102" uniqueCount="453">
  <si>
    <t>Modelo Tarifario Simplificado
(Art. 30.2.b Reglamento (UE) 2017/460)</t>
  </si>
  <si>
    <t>Simplified Tariff Model
(Art. 30.2.b Regulation (UE) 2017/460)</t>
  </si>
  <si>
    <t>Description of the Tariff Model</t>
  </si>
  <si>
    <t>Descripción del Modelo Tarifario</t>
  </si>
  <si>
    <t>Leyenda</t>
  </si>
  <si>
    <t>Legend</t>
  </si>
  <si>
    <t>Datos de entrada / Input data</t>
  </si>
  <si>
    <t>TOTAL</t>
  </si>
  <si>
    <t>Allowed revenue to be recovered by capacity-based transmission tariffs</t>
  </si>
  <si>
    <t>Allowed revenue to be recovered by commodity-based transmission tariffs</t>
  </si>
  <si>
    <t>Retribución reconocida a recuperar por tarifas de transporte de capacidad</t>
  </si>
  <si>
    <t>Retribución reconocida a recuperar por tarifas de transporte basadas en volumen</t>
  </si>
  <si>
    <t>Punto de entrada / 
Entry point</t>
  </si>
  <si>
    <t>Año / Year</t>
  </si>
  <si>
    <t>Tipo de punto de entrada / Type of entry point</t>
  </si>
  <si>
    <t>CI Tarifa</t>
  </si>
  <si>
    <t>CI Almería</t>
  </si>
  <si>
    <t>VIP Pirineos</t>
  </si>
  <si>
    <t>VIP Ibérico</t>
  </si>
  <si>
    <t>PR Barcelona</t>
  </si>
  <si>
    <t>PR Cartagena</t>
  </si>
  <si>
    <t>PR Huelva</t>
  </si>
  <si>
    <t>PR Bilbao</t>
  </si>
  <si>
    <t>PR Sagunto</t>
  </si>
  <si>
    <t>PR Mugardos</t>
  </si>
  <si>
    <t>YAC Marismas</t>
  </si>
  <si>
    <t>YAC Poseidón</t>
  </si>
  <si>
    <t>YAC Viura</t>
  </si>
  <si>
    <t>BI Madrid</t>
  </si>
  <si>
    <t>AASS Serrablo</t>
  </si>
  <si>
    <t>AASS Gaviota</t>
  </si>
  <si>
    <t>AASS Yela</t>
  </si>
  <si>
    <t>AASS Marismas</t>
  </si>
  <si>
    <t>Conexión Internacional / Interconnection points</t>
  </si>
  <si>
    <t>Planta GNL / LNG Plant</t>
  </si>
  <si>
    <t>Producción Nacional / Production facilities</t>
  </si>
  <si>
    <t>AA.SS / Storage facilities</t>
  </si>
  <si>
    <t>Biogás / Biogas</t>
  </si>
  <si>
    <t>2.- Escenario de demanda por punto de entrada / Demand scenario by entry point</t>
  </si>
  <si>
    <t>3.- Escenario de demanda por punto de salida / Demand scenario by exit point</t>
  </si>
  <si>
    <t>Punto de salida / 
Exit point</t>
  </si>
  <si>
    <t>Salida Nacional / 
National exit</t>
  </si>
  <si>
    <t>Tipo de Consumidor / 
Type of customers</t>
  </si>
  <si>
    <t>&gt; 60 Bar</t>
  </si>
  <si>
    <t xml:space="preserve"> 16  - 60 Bar</t>
  </si>
  <si>
    <t>4-16 Bar</t>
  </si>
  <si>
    <t>&lt; 4 Bar</t>
  </si>
  <si>
    <t>Nivel de Presión / 
Pressure level</t>
  </si>
  <si>
    <t>Generación Eléctrica / Electricity generation</t>
  </si>
  <si>
    <t>Demanda Convencional / Conventional Demand</t>
  </si>
  <si>
    <t>4.- Detalle de la demanda nacional por tipo de consumidor / Detail of national demand by type of customer</t>
  </si>
  <si>
    <t>Salida Nacional / 
National Customers</t>
  </si>
  <si>
    <t>Entrada</t>
  </si>
  <si>
    <t>Entry</t>
  </si>
  <si>
    <t>Salida</t>
  </si>
  <si>
    <t>Exit</t>
  </si>
  <si>
    <t>5.1 - Split Entrada - Salida / Entry - Exit Split</t>
  </si>
  <si>
    <t>Badajoz</t>
  </si>
  <si>
    <t>Tuy</t>
  </si>
  <si>
    <t>Irún</t>
  </si>
  <si>
    <t>Larrau</t>
  </si>
  <si>
    <t>5.2 - VIP Ibérico: Capacidad técnica por punto físico / VIP: Technical capacity by physical point</t>
  </si>
  <si>
    <t>Punto físico / Physical point</t>
  </si>
  <si>
    <t>5.3 - VIP Pirineos: Capacidad técnica por punto físico / VIP: Technical capacity by physical point</t>
  </si>
  <si>
    <t>oct 20 - sep 21</t>
  </si>
  <si>
    <t>oct 21 - sep 22</t>
  </si>
  <si>
    <t>oct 22 - sep 23</t>
  </si>
  <si>
    <t>oct 23 - sep 24</t>
  </si>
  <si>
    <t>oct 24 - sep 25</t>
  </si>
  <si>
    <t>oct 25 - sep 26</t>
  </si>
  <si>
    <t>1 - Capacidad contratada equivalente prevista / Forecasted equivalent contracted capacity (MWh/día)</t>
  </si>
  <si>
    <t>Villareal2</t>
  </si>
  <si>
    <t>Salida Nacional / National exit</t>
  </si>
  <si>
    <t>1 - Desde cada punto de entrada a cada punto de salida / From each entry point to each exit point</t>
  </si>
  <si>
    <t>Punto de salida / Exit point</t>
  </si>
  <si>
    <t>01.1A</t>
  </si>
  <si>
    <t>03A_As pontes</t>
  </si>
  <si>
    <t>1.01_Foret</t>
  </si>
  <si>
    <t>10_Bonastre</t>
  </si>
  <si>
    <t>11_Constanti</t>
  </si>
  <si>
    <t>12_Reus</t>
  </si>
  <si>
    <t>13_Montroig</t>
  </si>
  <si>
    <t>14 Vandellos</t>
  </si>
  <si>
    <t>15.02_Tortosa</t>
  </si>
  <si>
    <t>15.04_La Jana</t>
  </si>
  <si>
    <t>15.06A_Cabanes</t>
  </si>
  <si>
    <t>15.07_Villafames</t>
  </si>
  <si>
    <t>15.08_Borriol</t>
  </si>
  <si>
    <t>15.09_Villarreal</t>
  </si>
  <si>
    <t>15.09X.3_Moncofar</t>
  </si>
  <si>
    <t>15.09X_Nules I</t>
  </si>
  <si>
    <t>15.10_Chilches</t>
  </si>
  <si>
    <t>15.11_Sagunto</t>
  </si>
  <si>
    <t>15.12_Puzol</t>
  </si>
  <si>
    <t>15.14_Paterna</t>
  </si>
  <si>
    <t>15.16_Llombay</t>
  </si>
  <si>
    <t>15.17_Carlet</t>
  </si>
  <si>
    <t>15.19_Alcudia de Crespins</t>
  </si>
  <si>
    <t>15.20.04_Denia</t>
  </si>
  <si>
    <t>15.20.05_Ibiza</t>
  </si>
  <si>
    <t>15.20.06_Mallorca-S. Juan Dios</t>
  </si>
  <si>
    <t>15.20A.1_Onteniente</t>
  </si>
  <si>
    <t>15.21_Bañeres</t>
  </si>
  <si>
    <t>15.22_Ibi</t>
  </si>
  <si>
    <t>15.23_Tibi</t>
  </si>
  <si>
    <t>15.24_Alicante</t>
  </si>
  <si>
    <t>15.26_Elche</t>
  </si>
  <si>
    <t>15.28_16_Callosa Segura</t>
  </si>
  <si>
    <t>15.30_San Javier</t>
  </si>
  <si>
    <t>15.31.1A_EnergyWorks Cartagena</t>
  </si>
  <si>
    <t>15.31_General Electric</t>
  </si>
  <si>
    <t>15.31A.2_Fuente Alamo</t>
  </si>
  <si>
    <t>15.31A.4_Lorca</t>
  </si>
  <si>
    <t>15.34_Escombreras</t>
  </si>
  <si>
    <t>15_Tivissa</t>
  </si>
  <si>
    <t>16A_Benisanet</t>
  </si>
  <si>
    <t>19_Caspe</t>
  </si>
  <si>
    <t>20_Andorra</t>
  </si>
  <si>
    <t>21.1_Azaila</t>
  </si>
  <si>
    <t>22_Epysa</t>
  </si>
  <si>
    <t>23_Mediana Zaragoza</t>
  </si>
  <si>
    <t>23A_La Cartuja</t>
  </si>
  <si>
    <t>24_Santa Fe</t>
  </si>
  <si>
    <t>24A_Zaragoza I+D</t>
  </si>
  <si>
    <t>25A_Barboles</t>
  </si>
  <si>
    <t>25X_General Motors</t>
  </si>
  <si>
    <t>26A_Magallon</t>
  </si>
  <si>
    <t>27X_Ribaforada</t>
  </si>
  <si>
    <t>28_Tudela</t>
  </si>
  <si>
    <t>28A_Tudela Norte</t>
  </si>
  <si>
    <t>29_Alfaro</t>
  </si>
  <si>
    <t>30_Rioja Baja</t>
  </si>
  <si>
    <t>32_Sequero</t>
  </si>
  <si>
    <t>33_Logroño</t>
  </si>
  <si>
    <t>33X_Navarrete</t>
  </si>
  <si>
    <t>34_Cenicero</t>
  </si>
  <si>
    <t>35_Haro</t>
  </si>
  <si>
    <t>35X_Genfibre</t>
  </si>
  <si>
    <t>36_Miranda</t>
  </si>
  <si>
    <t>38_Vitoria</t>
  </si>
  <si>
    <t>38X.02_Parque Tecnologico</t>
  </si>
  <si>
    <t>39.01_Legutiano</t>
  </si>
  <si>
    <t>4_Papiol</t>
  </si>
  <si>
    <t>40_Mondragon</t>
  </si>
  <si>
    <t>41.01_ERM_Legazpia</t>
  </si>
  <si>
    <t>41.03_ERM_Zaldibia</t>
  </si>
  <si>
    <t>41.03X01_ERM_Legorreta</t>
  </si>
  <si>
    <t>41.04_ERM_Altzo</t>
  </si>
  <si>
    <t>41.05_ERM_Belanuntza_Tolosa</t>
  </si>
  <si>
    <t>41.06_ERM_Billabona</t>
  </si>
  <si>
    <t>41.07X_Hernani_Osiñaga</t>
  </si>
  <si>
    <t>41.10_ERM_Irun</t>
  </si>
  <si>
    <t>41-16_Vergara</t>
  </si>
  <si>
    <t>43X.00_Dima</t>
  </si>
  <si>
    <t>45.01DXC_Zabalgarbi</t>
  </si>
  <si>
    <t>45.01X_ESC Rezola</t>
  </si>
  <si>
    <t>45.02_Barakaldo</t>
  </si>
  <si>
    <t>45.05.0 BBC Zierbana-Superpuerto</t>
  </si>
  <si>
    <t>45_16_Arrigorriaga_16</t>
  </si>
  <si>
    <t>6_Subirats</t>
  </si>
  <si>
    <t>7A_Vilafranca</t>
  </si>
  <si>
    <t>7B_Santa Margarita</t>
  </si>
  <si>
    <t>A1_Sabiñanigo</t>
  </si>
  <si>
    <t>A10_Zaragoza</t>
  </si>
  <si>
    <t>A36 Barcelona</t>
  </si>
  <si>
    <t>A5A_Gurrea Gallego</t>
  </si>
  <si>
    <t>A6_Zuera</t>
  </si>
  <si>
    <t>A7_Villanueva de Gallego</t>
  </si>
  <si>
    <t>A8_Zorongo</t>
  </si>
  <si>
    <t>A9_Juslibol</t>
  </si>
  <si>
    <t>A9A_Ramal Utebo-Sobradiel</t>
  </si>
  <si>
    <t>A9B_Zaragoza Plaza</t>
  </si>
  <si>
    <t>Abegondo (I15)</t>
  </si>
  <si>
    <t>Andosilla</t>
  </si>
  <si>
    <t>B02_Briviesca</t>
  </si>
  <si>
    <t>B04_Burgos</t>
  </si>
  <si>
    <t>B05_Villalonquejar</t>
  </si>
  <si>
    <t>B08_Lerma</t>
  </si>
  <si>
    <t>B10_Aranda de Duero</t>
  </si>
  <si>
    <t>B18_Algete</t>
  </si>
  <si>
    <t>B19_San Fernando</t>
  </si>
  <si>
    <t>B20_Rivas</t>
  </si>
  <si>
    <t>B22_Getafe</t>
  </si>
  <si>
    <t>C1.01_Arrieta</t>
  </si>
  <si>
    <t>C2X.01_Sollube</t>
  </si>
  <si>
    <t>Cas Tresorer</t>
  </si>
  <si>
    <t>cc Escatron</t>
  </si>
  <si>
    <t>cc SAGUNTO</t>
  </si>
  <si>
    <t>Conex Olite</t>
  </si>
  <si>
    <t>CT Ibiza</t>
  </si>
  <si>
    <t>CT Son Reus</t>
  </si>
  <si>
    <t>ctcc Barcelona</t>
  </si>
  <si>
    <t>D01A_Montorio</t>
  </si>
  <si>
    <t>D03A_Aguilar</t>
  </si>
  <si>
    <t>D04_Reinosa</t>
  </si>
  <si>
    <t>D06_Corrales</t>
  </si>
  <si>
    <t>D06A_Reocin</t>
  </si>
  <si>
    <t>D07.14_Cicero</t>
  </si>
  <si>
    <t>D07_Villapresente</t>
  </si>
  <si>
    <t>D07A_Ruiloba</t>
  </si>
  <si>
    <t>D08A_San Vicente Barquera</t>
  </si>
  <si>
    <t>D10A_Llanes</t>
  </si>
  <si>
    <t>D12A_Ribadesella</t>
  </si>
  <si>
    <t>D13_Huerges</t>
  </si>
  <si>
    <t>D13A_Piloña</t>
  </si>
  <si>
    <t>D14_Villarriba</t>
  </si>
  <si>
    <t>D15_Careses</t>
  </si>
  <si>
    <t>D16_Llanera</t>
  </si>
  <si>
    <t>E01_Calahorra</t>
  </si>
  <si>
    <t>E02_San Adrian</t>
  </si>
  <si>
    <t>E15_Aibar</t>
  </si>
  <si>
    <t>EC Arbós</t>
  </si>
  <si>
    <t>Esquedas</t>
  </si>
  <si>
    <t>F_00</t>
  </si>
  <si>
    <t>F02_Palos de la Frontera</t>
  </si>
  <si>
    <t>F06.2_Palomares del Rio</t>
  </si>
  <si>
    <t>F07.01_Alcala de Guadaira</t>
  </si>
  <si>
    <t>F07.04_Ecija</t>
  </si>
  <si>
    <t>F07_Sevilla</t>
  </si>
  <si>
    <t>F08_Alcala de Guadaira</t>
  </si>
  <si>
    <t>F09_Carmona</t>
  </si>
  <si>
    <t>F11_Palma del Rio</t>
  </si>
  <si>
    <t>F13_Cordoba</t>
  </si>
  <si>
    <t>F14_Villafranca de Cordoba</t>
  </si>
  <si>
    <t>F19.01_Puertollano</t>
  </si>
  <si>
    <t>F19_Almodovar</t>
  </si>
  <si>
    <t>F21_Ciudad Real</t>
  </si>
  <si>
    <t>F25_Mascaraque</t>
  </si>
  <si>
    <t>F26.02_Aranjuez Oeste</t>
  </si>
  <si>
    <t>F26_Aranjuez</t>
  </si>
  <si>
    <t>F26A_Ceramicas Toledo</t>
  </si>
  <si>
    <t>F27_Yeles</t>
  </si>
  <si>
    <t>F28_ Pinto</t>
  </si>
  <si>
    <t>G04_Lumbier</t>
  </si>
  <si>
    <t>H1_Red Cartagena</t>
  </si>
  <si>
    <t>I001_Corvera</t>
  </si>
  <si>
    <t>I003_Cudillero</t>
  </si>
  <si>
    <t>I005_Luarca</t>
  </si>
  <si>
    <t>I006_Navia</t>
  </si>
  <si>
    <t>I007_Castropol</t>
  </si>
  <si>
    <t>I012_Villalba</t>
  </si>
  <si>
    <t>I014 Irixoa</t>
  </si>
  <si>
    <t>I015ERM_Abegondo</t>
  </si>
  <si>
    <t>I016_Abegondo II</t>
  </si>
  <si>
    <t>I018_Santiago de Compostela</t>
  </si>
  <si>
    <t>I019_Rois</t>
  </si>
  <si>
    <t>I020_Valga</t>
  </si>
  <si>
    <t>I020A_Caldas de Reyes</t>
  </si>
  <si>
    <t>I022_Pontevedra</t>
  </si>
  <si>
    <t>I023_Pazos de Borben</t>
  </si>
  <si>
    <t>I024_Porriño</t>
  </si>
  <si>
    <t>I025_Tuy</t>
  </si>
  <si>
    <t>J01A_Quer</t>
  </si>
  <si>
    <t>K02_Tarifa Oeste</t>
  </si>
  <si>
    <t>K05_Benalup</t>
  </si>
  <si>
    <t>K07_Medina Sidonia</t>
  </si>
  <si>
    <t>K11.01_Arcos</t>
  </si>
  <si>
    <t>K19_Moron de la Frontera</t>
  </si>
  <si>
    <t>K25_Osuna</t>
  </si>
  <si>
    <t>K29_Santaella_GN</t>
  </si>
  <si>
    <t>K31_Santaella</t>
  </si>
  <si>
    <t>K37_Azucarera</t>
  </si>
  <si>
    <t>K41_La Carolina</t>
  </si>
  <si>
    <t>K44_Torrenueva</t>
  </si>
  <si>
    <t>K45_Valdepeñas</t>
  </si>
  <si>
    <t>K46_Manzanares</t>
  </si>
  <si>
    <t>K47_Tomelloso</t>
  </si>
  <si>
    <t>K48.02_Socuellamos</t>
  </si>
  <si>
    <t>K48.03_Villarrobledo</t>
  </si>
  <si>
    <t>K48.05_La Roda</t>
  </si>
  <si>
    <t>K48.07_Albacete</t>
  </si>
  <si>
    <t>K48.08_Chinchilla</t>
  </si>
  <si>
    <t>K48.10_Almansa</t>
  </si>
  <si>
    <t>K48_Alcazar de San Juan</t>
  </si>
  <si>
    <t>K50_Villacañas</t>
  </si>
  <si>
    <t>K54_Belmonte de Tajo</t>
  </si>
  <si>
    <t>M01_Almeria</t>
  </si>
  <si>
    <t>M05_Huercal-Overa</t>
  </si>
  <si>
    <t>M09_Moratalla</t>
  </si>
  <si>
    <t>Manzaneque (Yebenes Norte)</t>
  </si>
  <si>
    <t>N07_Almendralejo</t>
  </si>
  <si>
    <t>N08_Badajoz Montijo</t>
  </si>
  <si>
    <t>N09_Agraz</t>
  </si>
  <si>
    <t>N10.1_Badajoz</t>
  </si>
  <si>
    <t>O01_Oviedo</t>
  </si>
  <si>
    <t>O01A_Soto de Ribera</t>
  </si>
  <si>
    <t>O02_Mieres</t>
  </si>
  <si>
    <t>O03_Pola de Lena</t>
  </si>
  <si>
    <t>O04A_Pola de Gordon</t>
  </si>
  <si>
    <t>O05_La Robla</t>
  </si>
  <si>
    <t>O06_ Leon</t>
  </si>
  <si>
    <t>O07_Villamañan</t>
  </si>
  <si>
    <t>O09_Benavente</t>
  </si>
  <si>
    <t>O11_Coreses</t>
  </si>
  <si>
    <t>O12_Santa Clara de Avedino</t>
  </si>
  <si>
    <t>O14_Doñinos de Salamanca</t>
  </si>
  <si>
    <t>O14A_Barbadillo</t>
  </si>
  <si>
    <t>O16_Monleon</t>
  </si>
  <si>
    <t>O17_Valdehijaderos</t>
  </si>
  <si>
    <t>O19_Plasencia</t>
  </si>
  <si>
    <t>O22_Caceres</t>
  </si>
  <si>
    <t>O24_Merida</t>
  </si>
  <si>
    <t>P01_Toro</t>
  </si>
  <si>
    <t>P03_Tordesillas</t>
  </si>
  <si>
    <t>P04_Boecillo</t>
  </si>
  <si>
    <t>P04A_La Parrilla</t>
  </si>
  <si>
    <t>P06_Peñafiel</t>
  </si>
  <si>
    <t>Q03B_Brihuega</t>
  </si>
  <si>
    <t>Ribadeo</t>
  </si>
  <si>
    <t>RibaRojaTuria</t>
  </si>
  <si>
    <t>Sant Adria del Besos</t>
  </si>
  <si>
    <t>Sto.Tome</t>
  </si>
  <si>
    <t>Torrejón de Velasco</t>
  </si>
  <si>
    <t>Totana15.31.3A</t>
  </si>
  <si>
    <t>ValvulaSansoain</t>
  </si>
  <si>
    <t>Villamayor</t>
  </si>
  <si>
    <t>Villareal Norte</t>
  </si>
  <si>
    <t>Zarza del Tajo</t>
  </si>
  <si>
    <t>Punto de Entrada / Entry point</t>
  </si>
  <si>
    <t>Punto de entrada físico/ Phisical entry point</t>
  </si>
  <si>
    <t>Punto de entrada/ Entry point</t>
  </si>
  <si>
    <t>Marismas</t>
  </si>
  <si>
    <t>Peajes de entrada por punto físico / Entry tariff by physical point</t>
  </si>
  <si>
    <t>Peajes de entrada  / Entry tariff</t>
  </si>
  <si>
    <t>GNL / LNG</t>
  </si>
  <si>
    <t>AASS</t>
  </si>
  <si>
    <t>Ajuste de los peajes de entrada  / Adjustments of entry tariff</t>
  </si>
  <si>
    <t>Peajes de salida por punto físico / Exit tariff by physical point</t>
  </si>
  <si>
    <t>Peajes de salida / Exit tariff</t>
  </si>
  <si>
    <t>Ajuste de los peajes de salida  / Adjustments of exit tariff</t>
  </si>
  <si>
    <t>GNL/ LNG</t>
  </si>
  <si>
    <t>1.- Retribución reconocida (€) / Allowed revenue (€)</t>
  </si>
  <si>
    <t>2.1 - Volumen (MWh) / Volume (MWh)</t>
  </si>
  <si>
    <t>2.2 - Capacidad contratada equivalente prevista (MWh/día) / Forecasted equivalent contracted capacity (MWh/day)</t>
  </si>
  <si>
    <t>3.1 - Volumen (MWh) / Volume (MWh)</t>
  </si>
  <si>
    <t>3.2 - Capacidad contratada equivalente prevista (MWh/día) / Forecasted equivalent contracted capacity (MWh/day)</t>
  </si>
  <si>
    <t>4.1 - Volumen (MWh) / Volume (MWh)</t>
  </si>
  <si>
    <t>4.2 - Capacidad contratada equivalente prevista (MWh/día) / Forecasted equivalent contracted capacity (MWh/day)</t>
  </si>
  <si>
    <t>Capacidad contratada equivalente prevista por punto de entrada físico (MWh/día) / Forecasted equivalent contracted capacity by physical entry point (MWh/day)</t>
  </si>
  <si>
    <t>Matriz de distancias (km) / Distance matrix (km)</t>
  </si>
  <si>
    <t>1 - Capacidad contratada equivalente prevista (MWh/day) / Forecasted equivalent contracted capacity (MWh/día)</t>
  </si>
  <si>
    <t>2 - Distancia ponderada por capacidad (km) / Capacity weighted distance (km)</t>
  </si>
  <si>
    <t>3 - Ponderación del coste para cada entrada (%) / weight of cost for each entry (%)</t>
  </si>
  <si>
    <t>4 - Retribución a recuperar (€) / Transmission services revenue to be recovered (€)</t>
  </si>
  <si>
    <t>1 - Capacidad contratada equivalente prevista (MWh/día) / Forecasted equivalent contracted capacity (MWh/day)</t>
  </si>
  <si>
    <t>4 - Retribución a recuperar (€)  / Transmission services revenue to be recovered (€)</t>
  </si>
  <si>
    <t>Peajes de salida por punto físico para los puntos con capacidad contratada nula / Exit tariffs per physical point for points with zero contracted capacity</t>
  </si>
  <si>
    <t>Peajes de entrada por punto físico para los puntos con capacidad contratada nula / Entry tariffs per physical point for points with zero contracted capacity</t>
  </si>
  <si>
    <t>Peajes de transporte basadas en volumen / Commodity-based transmission tariffs</t>
  </si>
  <si>
    <t>2 - Volumen (MWh) / Volume (MWh)</t>
  </si>
  <si>
    <t>Tarifas de Transporte / Transmission tariffs</t>
  </si>
  <si>
    <t>1.1 - Peaje de transporte basadas en capacidad (€/(MWh/día) y año) / Capacity-based transmission tariffs (€/(MWh/day) and year))</t>
  </si>
  <si>
    <t>1.1 - Peaje de transporte basados en volumen (€/MWh) / Commodity-based transmission tariffs (€/ MWh)</t>
  </si>
  <si>
    <t>Todos / All</t>
  </si>
  <si>
    <t>1.- Tarifas de entrada / Entry Tariff</t>
  </si>
  <si>
    <t>2.- Tarifas de Salida / Exit Tariff</t>
  </si>
  <si>
    <t>2.1 - Peaje de transporte basadas en capacidad (€/(MWh/día) y año) / Capacity-based transmission tariffs (€/(MWh/day) and year))</t>
  </si>
  <si>
    <t>2.1 - Peaje de transporte basados en volumen (€/MWh) / Commodity-based transmission tariffs (€/ MWh)</t>
  </si>
  <si>
    <t>Punto de Salida/ Exit point</t>
  </si>
  <si>
    <t>Punto de salida/ Exit point</t>
  </si>
  <si>
    <t>Hoja "Input"</t>
  </si>
  <si>
    <t>Hoja "Input_National_Capacity"</t>
  </si>
  <si>
    <t>Hoja "Entry capacity"</t>
  </si>
  <si>
    <t>Hoja "Exit Capacity"</t>
  </si>
  <si>
    <t>Hoja "Distance Matrix_en"</t>
  </si>
  <si>
    <t>Hoja "Distance Matrix_ex"</t>
  </si>
  <si>
    <t>Hoja "Entry Tariff_1a"</t>
  </si>
  <si>
    <t>Hoja "Exit Tariff_1b"</t>
  </si>
  <si>
    <t>Hoja "Entry Tariff_1b"</t>
  </si>
  <si>
    <t>Hoja "Entry Tariff_2"</t>
  </si>
  <si>
    <t>Hoja "Entry Tariff_3"</t>
  </si>
  <si>
    <t>Hoja "Exit Tariff_1a"</t>
  </si>
  <si>
    <t>Hoja "Exit Tariff_2"</t>
  </si>
  <si>
    <t>Hoja "Exit Tariff_3"</t>
  </si>
  <si>
    <t>Hoja "Commodity tariff"</t>
  </si>
  <si>
    <t>Hoja "Final Tariff"</t>
  </si>
  <si>
    <t>Sheet "Input"</t>
  </si>
  <si>
    <t>Sheet "Input_National_Capacity"</t>
  </si>
  <si>
    <t>Sheet "Entry capacity"</t>
  </si>
  <si>
    <t>Sheet "Exit Capacity"</t>
  </si>
  <si>
    <t>Sheet "Distance Matrix_en"</t>
  </si>
  <si>
    <t>Sheet "Distance Matrix_ex"</t>
  </si>
  <si>
    <t>Sheet "Entry Tariff_1a"</t>
  </si>
  <si>
    <t>Sheet "Entry Tariff_1b"</t>
  </si>
  <si>
    <t>Sheet "Entry Tariff_2"</t>
  </si>
  <si>
    <t>Sheet "Entry Tariff_3"</t>
  </si>
  <si>
    <t>Sheet "Exit Tariff_1a"</t>
  </si>
  <si>
    <t>Sheet "Exit Tariff_1b"</t>
  </si>
  <si>
    <t>Sheet "Exit Tariff_2"</t>
  </si>
  <si>
    <t>Sheet "Exit Tariff_3"</t>
  </si>
  <si>
    <t>Sheet "Commodity tariff"</t>
  </si>
  <si>
    <t>Sheet "Final Tariff"</t>
  </si>
  <si>
    <t>YAC Marismas / AASS - Storage facilities</t>
  </si>
  <si>
    <t>Tarifas aplicables</t>
  </si>
  <si>
    <t>Capacidad contratada equivalente por punto de salida físico / Equivalent contracted capacity by physical exit point</t>
  </si>
  <si>
    <t>1 - Distribución de la capacidad contratada de los consumidores nacionales por punto físico (%) / Distribution of the contracted capacity of national consumers by physical point (%)</t>
  </si>
  <si>
    <t>Capacidad contratada equivalente prevista por punto de salida físico (MWh/día)/ Forecasted equivalent contracted capacity by physical exit point (MWh/day)</t>
  </si>
  <si>
    <t>1 - Desde cada punto de salida a cada punto de entrada / From each exit point to each entry point</t>
  </si>
  <si>
    <t>Peajes de transporte basados en volumen (€/ MWh) / Commodity-based transmission tariffs (€/ MWh)</t>
  </si>
  <si>
    <t>Entrada / Entry</t>
  </si>
  <si>
    <t>Salida / Exit</t>
  </si>
  <si>
    <r>
      <t>The Article 30(2)(b) of the COMMISSION REGULATION (EU) 2017/460 of 16 March 2017 establishing a network code on harmonised transmission tariff structures for gas states that the CNMC shall publish: "</t>
    </r>
    <r>
      <rPr>
        <i/>
        <sz val="12"/>
        <color theme="1"/>
        <rFont val="Calibri"/>
        <family val="2"/>
        <scheme val="minor"/>
      </rPr>
      <t>at least a simplified tariff model, updated regularly, accompanied by the explanation of how to use it, enabling network users to calculate the transmission tariffs applicable for the prevailing tariff period and to estimate their possible evolution beyond such tariff period</t>
    </r>
    <r>
      <rPr>
        <sz val="12"/>
        <color theme="1"/>
        <rFont val="Calibri"/>
        <family val="2"/>
        <scheme val="minor"/>
      </rPr>
      <t xml:space="preserve">".
This Excel file allows you to apply the methodology established in Circular XX / 2019 to calculate the transmission tariff applicable between January 2020 and September 2026.
All information included in this file is published for informational purposes only.
The transmission tariffs do not include taxes.
</t>
    </r>
  </si>
  <si>
    <r>
      <t>El artículo 30.2.b del Reglamento 460/2017 de la Comisión por el que se establece  un código de red sobre la armonización de las estructuras tarifarias de transporte de gas según el cual la CNMC debe publicar : "</t>
    </r>
    <r>
      <rPr>
        <i/>
        <sz val="12"/>
        <color theme="1"/>
        <rFont val="Calibri"/>
        <family val="2"/>
        <scheme val="minor"/>
      </rPr>
      <t>al menos un modelo tarifario simplificado, que se actualizará regularmente, acompañado de la explicación de cómo se utiliza, que permita a los usuarios de la red calcular las tarifas de transporte aplicables en el período tarifario vigente y estimar su posible evolución más allá de ese período tarifario</t>
    </r>
    <r>
      <rPr>
        <sz val="12"/>
        <color theme="1"/>
        <rFont val="Calibri"/>
        <family val="2"/>
        <scheme val="minor"/>
      </rPr>
      <t>".
Este libro de Excel permite aplicar la metodología establecida en la Circular XX/ 2019 para calcular los peajes de transporte aplicables entre enero 2020 y septiembre de 2026.
Toda la información incluida en este libro se publica únicamente a efectos informativos.
Los peajes de transporte resultantes no incluyen impuestos.</t>
    </r>
  </si>
  <si>
    <t>Parámetros de entrada relacionados con la retribución, el escenario de demanda, split entrada-salida y descuentos aplicables a los peajes de entrada y salida de los AA.SS.</t>
  </si>
  <si>
    <t>Calcula la capacidad contratada prevista por punto de entrada físico desagregando la capacidad contratada en los VIP por punto físico.</t>
  </si>
  <si>
    <t>Porcentajes a aplicar para distribuir la capacidad contratada asociada a los consumidores nacionales por punto de salida de la red de transporte.</t>
  </si>
  <si>
    <t>Calcula la capacidad contratada prevista por punto de salida físico desagregando la capacidad contratada en los VIP y en la salida nacional por punto físico.</t>
  </si>
  <si>
    <t>Matriz de distancias desde cada punto de entrada a cada punto de salida.</t>
  </si>
  <si>
    <t>Matriz de distancias desde cada punto de salida a cada punto de entrada.</t>
  </si>
  <si>
    <t>Aplica la metodología establecida en la Circular XX/2019 para calcular los peajes de transporte de entrada basados en capacidad por punto físico.</t>
  </si>
  <si>
    <t>Permite calcular los precios de transporte de entrada basados en capacidad si la capacidad prevista para un punto de entrada es nula.</t>
  </si>
  <si>
    <t>Peajes de transporte de entrada basados en capacidad antes de los ajustes establecidos en el artículo 9 del Reglamento 460/2017.</t>
  </si>
  <si>
    <t>Permite calcular los precios de transporte basados en capacidad si la capacidad prevista para un punto de entrada es nula.</t>
  </si>
  <si>
    <t>Aplica la metodología establecida en la Circular XX/2019 para calcular los peajes de transporte de salida basados en capacidad por punto físico.</t>
  </si>
  <si>
    <t>Peajes de transporte de salida basados en capacidad antes de los ajustes establecidos en el artículo 9 del Reglamento 460/2017.</t>
  </si>
  <si>
    <t>Peajes de transporte de entrada basados en capacidad final.</t>
  </si>
  <si>
    <t>Peajes de transporte de salida basados en capacidad final.</t>
  </si>
  <si>
    <t>Peajes de transporte basados en volumen final</t>
  </si>
  <si>
    <t>El usuario puede cambiar el valor de las celdas amarillas para estimar los resultados de las tarifas.</t>
  </si>
  <si>
    <t>Las celdas en verde se calculan automáticamente y muestran el resultado de las simulaciones sobre la base de los supuestos considerados.</t>
  </si>
  <si>
    <t>The user may change the value of the yellow cells to estimate the results on tariffs.</t>
  </si>
  <si>
    <t>Cells in green are calculated automatically and show the results of the simulations on the basis of the assumptions considered.</t>
  </si>
  <si>
    <t>Tipo de punto de salida / Type of exit point</t>
  </si>
  <si>
    <t>5.4 - Descuento aplicables a los peajes de entrada y salida de los AA.SS /Discount applicable to tariffs at entry points from and exit points to storage facilities</t>
  </si>
  <si>
    <t>5.- Otros parametros / Other parameters</t>
  </si>
  <si>
    <t>Percentages to be applied to distribute the contracted capacity associated to national consumers by exit point of the transmission network.</t>
  </si>
  <si>
    <t>Applies the methodology established in Circular XX / 2019 to calculate capacity -based entry transmission tariffs per physical point.</t>
  </si>
  <si>
    <t>Distance matrix from each exit point to each entry point.</t>
  </si>
  <si>
    <t>Calculate the contracted capacity per physical entry point disaggregating the capacity contracted in the VIPs by physical point.</t>
  </si>
  <si>
    <t>Calculate the contracted capacity per physical exit point disaggregating the capacity contracted in the VIPs and in the national exit by physical point.</t>
  </si>
  <si>
    <t>Distance matrix from each entry point to each exit point.</t>
  </si>
  <si>
    <t>Input parameters related to revenues, demand scenario and discount, entry -exit split, and discount applicable to tariffs at entry points from and exit points to storage facilities.</t>
  </si>
  <si>
    <t>Allows you to calculate capacity - based entry transmission tariffs if the forecasted capacity for an entry point is zero.</t>
  </si>
  <si>
    <t>Capacity - based entry transmission tariffs before the adjustments established in Article 9 of Regulation 460/2017.</t>
  </si>
  <si>
    <t>Final capacity -based entry transmission tariffs.</t>
  </si>
  <si>
    <t>Applies the methodology established in Circular XX / 2019 to calculate capacity - based exit transmission tariffs per physical point.</t>
  </si>
  <si>
    <t>Allows you to calculate capacity - based exit transmission tariffs if the forecasted capacity for an entry point is zero.</t>
  </si>
  <si>
    <t>Capacity - based exit transmission tariffs before the adjustments established in Article 9 of Regulation 460/2017.</t>
  </si>
  <si>
    <t>Final Capacity - based exit transmission tariffs.</t>
  </si>
  <si>
    <t>Final Commodity - based transmission tariffs.</t>
  </si>
  <si>
    <t>Final Tariffs.</t>
  </si>
  <si>
    <t>Generación Eléctrica / Power generation</t>
  </si>
  <si>
    <t>5 - Peajes de transporte por punto de entrada (€/(MWh/día) y año) / Entry transmission tariff (€/(MWh/day) and year)</t>
  </si>
  <si>
    <t>2 - Peajes de transporte por punto de entrada (€/(MWh/día) y año) / Entry transmission tariff (€/(MWh/day) and year)</t>
  </si>
  <si>
    <t>3 - Peajes de transporte por punto de entrada incluyendo puntos con capacidad contratada prevista nula (€/(MWh/día) y año) / Entry transmission tariff including points with zero forecasted contracted capacity (€/(MWh/day) and year)</t>
  </si>
  <si>
    <t>2 - Peajes de transporte por punto de entrada (€/(MWh/día) y año)/Entry transmission tariff (€/(MWh/day) and year)</t>
  </si>
  <si>
    <t>5 - Peajes de transporte por punto de salida (€/(MWh/día) y año)/  Exit transmission tariff (€/(MWh/day) and year)</t>
  </si>
  <si>
    <t>5 - Peajes de transporte por punto de entrada (€/(MWh/día) y año) /  Entry transmission tariff (€/(MWh/day) and year)</t>
  </si>
  <si>
    <t>3 - Peajes ajustados de transporte por punto de entrada (€/(MWh/día) y año)/ Adjusted entry transmission tariff (€/(MWh/day) and year))</t>
  </si>
  <si>
    <t>5 - Peajes de transporte por punto de salida (€/(MWh/day) and year)/Exit transmission tariff (€/(MWh/día) y año)</t>
  </si>
  <si>
    <t>2 - Peajes de transporte por punto de salida (€/(MWh/día) y año) / Exit transmission tariff (€/(MWh/day) and year)</t>
  </si>
  <si>
    <t>3 - Peajes de transporte por punto de salida incluyendo puntos con capacidad contratada prevista nula (€/(MWh/día) y año) / Exit transmission tariff including points with zero forecasted contracted capacity (€/(MWh/day) and year)</t>
  </si>
  <si>
    <t>3 - Peajes ajustados de transporte por punto de salida (€/(MWh/día) y año) / Adjusted exit transmission tariff (€/(MWh/day) and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</si>
</sst>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 _€_-;\-* #,##0.00\ _€_-;_-* &quot;-&quot;??\ _€_-;_-@_-"/>
    <numFmt numFmtId="164" formatCode="0_ ;\-0\ "/>
    <numFmt numFmtId="165" formatCode="_-* #,##0\ _€_-;\-* #,##0\ _€_-;_-* &quot;-&quot;??\ _€_-;_-@_-"/>
    <numFmt numFmtId="166" formatCode="0.0%"/>
    <numFmt numFmtId="167" formatCode="_-* #,##0.00000\ _€_-;\-* #,##0.00000\ _€_-;_-* &quot;-&quot;??\ _€_-;_-@_-"/>
    <numFmt numFmtId="168" formatCode="0.000%"/>
    <numFmt numFmtId="169" formatCode="_-* #,##0.0000\ _€_-;\-* #,##0.0000\ _€_-;_-* &quot;-&quot;??\ _€_-;_-@_-"/>
    <numFmt numFmtId="170" formatCode="_-* #,##0.000000\ _€_-;\-* #,##0.000000\ _€_-;_-* &quot;-&quot;??\ _€_-;_-@_-"/>
    <numFmt numFmtId="171" formatCode="_-* #,##0.0000000\ _€_-;\-* #,##0.0000000\ _€_-;_-* &quot;-&quot;??\ _€_-;_-@_-"/>
    <numFmt numFmtId="172" formatCode="_-* #,##0.000\ _€_-;\-* #,##0.000\ _€_-;_-* &quot;-&quot;??\ _€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8"/>
      <color theme="0"/>
      <name val="Calibri"/>
      <family val="2"/>
      <scheme val="minor"/>
    </font>
    <font>
      <b/>
      <sz val="10"/>
      <color theme="0"/>
      <name val="Arial"/>
      <family val="2"/>
    </font>
    <font>
      <sz val="12"/>
      <color theme="1"/>
      <name val="Arial"/>
      <family val="2"/>
    </font>
    <font>
      <b/>
      <sz val="11"/>
      <name val="Calibri"/>
      <family val="2"/>
      <scheme val="minor"/>
    </font>
    <font>
      <b/>
      <sz val="13"/>
      <color theme="0"/>
      <name val="Calibri"/>
      <family val="2"/>
      <scheme val="minor"/>
    </font>
    <font>
      <b/>
      <sz val="15"/>
      <color theme="0"/>
      <name val="Calibri"/>
      <family val="2"/>
      <scheme val="minor"/>
    </font>
    <font>
      <sz val="12"/>
      <color theme="1"/>
      <name val="Calibri"/>
      <family val="2"/>
      <scheme val="minor"/>
    </font>
    <font>
      <i/>
      <sz val="12"/>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FF6D22"/>
        <bgColor indexed="64"/>
      </patternFill>
    </fill>
    <fill>
      <patternFill patternType="solid">
        <fgColor rgb="FF7F7F7F"/>
        <bgColor indexed="64"/>
      </patternFill>
    </fill>
    <fill>
      <patternFill patternType="solid">
        <fgColor theme="1"/>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auto="1"/>
      </top>
      <bottom style="medium">
        <color indexed="64"/>
      </bottom>
      <diagonal/>
    </border>
    <border>
      <left/>
      <right style="thin">
        <color auto="1"/>
      </right>
      <top style="dotted">
        <color auto="1"/>
      </top>
      <bottom style="dotted">
        <color auto="1"/>
      </bottom>
      <diagonal/>
    </border>
    <border>
      <left/>
      <right style="thin">
        <color auto="1"/>
      </right>
      <top style="dotted">
        <color auto="1"/>
      </top>
      <bottom style="medium">
        <color indexed="64"/>
      </bottom>
      <diagonal/>
    </border>
    <border>
      <left/>
      <right style="thin">
        <color theme="0"/>
      </right>
      <top/>
      <bottom style="dotted">
        <color auto="1"/>
      </bottom>
      <diagonal/>
    </border>
    <border>
      <left style="thin">
        <color auto="1"/>
      </left>
      <right style="thin">
        <color auto="1"/>
      </right>
      <top style="dotted">
        <color indexed="64"/>
      </top>
      <bottom/>
      <diagonal/>
    </border>
    <border>
      <left/>
      <right style="thin">
        <color auto="1"/>
      </right>
      <top style="dotted">
        <color auto="1"/>
      </top>
      <bottom/>
      <diagonal/>
    </border>
    <border>
      <left style="thin">
        <color theme="0"/>
      </left>
      <right style="thin">
        <color theme="0"/>
      </right>
      <top/>
      <bottom style="dotted">
        <color auto="1"/>
      </bottom>
      <diagonal/>
    </border>
    <border>
      <left style="thin">
        <color auto="1"/>
      </left>
      <right style="thin">
        <color auto="1"/>
      </right>
      <top style="dotted">
        <color indexed="64"/>
      </top>
      <bottom style="hair">
        <color auto="1"/>
      </bottom>
      <diagonal/>
    </border>
    <border>
      <left/>
      <right style="thin">
        <color auto="1"/>
      </right>
      <top style="dotted">
        <color indexed="64"/>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right style="thin">
        <color auto="1"/>
      </right>
      <top style="thin">
        <color indexed="64"/>
      </top>
      <bottom style="thin">
        <color indexed="64"/>
      </bottom>
      <diagonal/>
    </border>
    <border>
      <left style="medium">
        <color indexed="64"/>
      </left>
      <right/>
      <top style="medium">
        <color indexed="64"/>
      </top>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bottom style="dotted">
        <color auto="1"/>
      </bottom>
      <diagonal/>
    </border>
    <border>
      <left style="thin">
        <color theme="0"/>
      </left>
      <right style="medium">
        <color indexed="64"/>
      </right>
      <top style="thin">
        <color theme="0"/>
      </top>
      <bottom/>
      <diagonal/>
    </border>
    <border>
      <left style="medium">
        <color indexed="64"/>
      </left>
      <right style="thin">
        <color auto="1"/>
      </right>
      <top style="dotted">
        <color indexed="64"/>
      </top>
      <bottom style="dotted">
        <color indexed="64"/>
      </bottom>
      <diagonal/>
    </border>
    <border>
      <left style="thin">
        <color auto="1"/>
      </left>
      <right style="medium">
        <color indexed="64"/>
      </right>
      <top style="dotted">
        <color indexed="64"/>
      </top>
      <bottom style="dotted">
        <color indexed="64"/>
      </bottom>
      <diagonal/>
    </border>
    <border>
      <left style="medium">
        <color indexed="64"/>
      </left>
      <right style="thin">
        <color auto="1"/>
      </right>
      <top style="dotted">
        <color auto="1"/>
      </top>
      <bottom style="medium">
        <color indexed="64"/>
      </bottom>
      <diagonal/>
    </border>
    <border>
      <left style="thin">
        <color auto="1"/>
      </left>
      <right style="medium">
        <color indexed="64"/>
      </right>
      <top style="dotted">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medium">
        <color indexed="64"/>
      </left>
      <right style="thin">
        <color theme="0"/>
      </right>
      <top/>
      <bottom style="dotted">
        <color auto="1"/>
      </bottom>
      <diagonal/>
    </border>
    <border>
      <left style="medium">
        <color indexed="64"/>
      </left>
      <right style="thin">
        <color auto="1"/>
      </right>
      <top style="dotted">
        <color indexed="64"/>
      </top>
      <bottom/>
      <diagonal/>
    </border>
    <border>
      <left style="thin">
        <color auto="1"/>
      </left>
      <right style="medium">
        <color indexed="64"/>
      </right>
      <top style="dotted">
        <color indexed="64"/>
      </top>
      <bottom/>
      <diagonal/>
    </border>
    <border>
      <left style="medium">
        <color indexed="64"/>
      </left>
      <right style="thin">
        <color auto="1"/>
      </right>
      <top/>
      <bottom/>
      <diagonal/>
    </border>
    <border>
      <left style="medium">
        <color indexed="64"/>
      </left>
      <right style="thin">
        <color auto="1"/>
      </right>
      <top/>
      <bottom style="dotted">
        <color indexed="64"/>
      </bottom>
      <diagonal/>
    </border>
    <border>
      <left style="medium">
        <color indexed="64"/>
      </left>
      <right style="thin">
        <color auto="1"/>
      </right>
      <top/>
      <bottom style="medium">
        <color indexed="64"/>
      </bottom>
      <diagonal/>
    </border>
    <border>
      <left style="medium">
        <color indexed="64"/>
      </left>
      <right style="thin">
        <color auto="1"/>
      </right>
      <top style="dotted">
        <color indexed="64"/>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dotted">
        <color indexed="64"/>
      </top>
      <bottom style="hair">
        <color auto="1"/>
      </bottom>
      <diagonal/>
    </border>
    <border>
      <left style="thin">
        <color auto="1"/>
      </left>
      <right style="medium">
        <color indexed="64"/>
      </right>
      <top style="hair">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hair">
        <color auto="1"/>
      </top>
      <bottom/>
      <diagonal/>
    </border>
    <border>
      <left style="thin">
        <color auto="1"/>
      </left>
      <right style="medium">
        <color indexed="64"/>
      </right>
      <top style="hair">
        <color auto="1"/>
      </top>
      <bottom style="hair">
        <color auto="1"/>
      </bottom>
      <diagonal/>
    </border>
    <border>
      <left style="medium">
        <color indexed="64"/>
      </left>
      <right style="thin">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theme="0"/>
      </left>
      <right/>
      <top style="medium">
        <color indexed="64"/>
      </top>
      <bottom style="thin">
        <color theme="0"/>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top style="dotted">
        <color indexed="64"/>
      </top>
      <bottom/>
      <diagonal/>
    </border>
    <border>
      <left style="medium">
        <color indexed="64"/>
      </left>
      <right/>
      <top style="hair">
        <color auto="1"/>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6" fillId="0" borderId="0"/>
    <xf numFmtId="9" fontId="1" fillId="0" borderId="0" applyFont="0" applyFill="0" applyBorder="0" applyAlignment="0" applyProtection="0"/>
  </cellStyleXfs>
  <cellXfs count="184">
    <xf numFmtId="0" fontId="0" fillId="0" borderId="0" xfId="0"/>
    <xf numFmtId="0" fontId="0" fillId="0" borderId="0" xfId="0" applyAlignment="1">
      <alignment vertical="center"/>
    </xf>
    <xf numFmtId="0" fontId="0" fillId="0" borderId="1" xfId="0" applyBorder="1" applyAlignment="1">
      <alignment vertical="center"/>
    </xf>
    <xf numFmtId="0" fontId="2" fillId="5" borderId="2" xfId="0" applyFont="1" applyFill="1" applyBorder="1" applyAlignment="1">
      <alignment vertical="center"/>
    </xf>
    <xf numFmtId="0" fontId="3" fillId="0" borderId="6" xfId="2" applyFont="1" applyBorder="1" applyAlignment="1">
      <alignment horizontal="left" vertical="center" wrapText="1" indent="1"/>
    </xf>
    <xf numFmtId="0" fontId="0" fillId="0" borderId="0" xfId="0" applyFont="1" applyAlignment="1">
      <alignment vertical="center"/>
    </xf>
    <xf numFmtId="0" fontId="3" fillId="0" borderId="7" xfId="2" applyFont="1" applyBorder="1" applyAlignment="1">
      <alignment horizontal="left" vertical="center" wrapText="1" indent="1"/>
    </xf>
    <xf numFmtId="165" fontId="3" fillId="0" borderId="4" xfId="1" applyNumberFormat="1" applyFont="1" applyBorder="1" applyAlignment="1">
      <alignment vertical="center"/>
    </xf>
    <xf numFmtId="0" fontId="3" fillId="0" borderId="10" xfId="2" applyFont="1" applyBorder="1" applyAlignment="1">
      <alignment horizontal="left" vertical="center" wrapText="1" indent="1"/>
    </xf>
    <xf numFmtId="0" fontId="2" fillId="6" borderId="2" xfId="0" applyFont="1" applyFill="1" applyBorder="1" applyAlignment="1">
      <alignment vertical="center"/>
    </xf>
    <xf numFmtId="165" fontId="3" fillId="6" borderId="4" xfId="1" applyNumberFormat="1" applyFont="1" applyFill="1" applyBorder="1" applyAlignment="1">
      <alignment vertical="center"/>
    </xf>
    <xf numFmtId="165" fontId="3" fillId="6" borderId="9" xfId="1" applyNumberFormat="1" applyFont="1" applyFill="1" applyBorder="1" applyAlignment="1">
      <alignment vertical="center"/>
    </xf>
    <xf numFmtId="0" fontId="3" fillId="0" borderId="6" xfId="2" applyFont="1" applyBorder="1" applyAlignment="1">
      <alignment horizontal="left" vertical="center" wrapText="1" indent="2"/>
    </xf>
    <xf numFmtId="0" fontId="3" fillId="0" borderId="10" xfId="2" applyFont="1" applyBorder="1" applyAlignment="1">
      <alignment horizontal="left" vertical="center" wrapText="1" indent="2"/>
    </xf>
    <xf numFmtId="166" fontId="3" fillId="7" borderId="4" xfId="3" applyNumberFormat="1" applyFont="1" applyFill="1" applyBorder="1" applyAlignment="1">
      <alignment vertical="center"/>
    </xf>
    <xf numFmtId="166" fontId="3" fillId="7" borderId="9" xfId="3" applyNumberFormat="1" applyFont="1" applyFill="1" applyBorder="1" applyAlignment="1">
      <alignment vertical="center"/>
    </xf>
    <xf numFmtId="0" fontId="3" fillId="0" borderId="13" xfId="2" applyFont="1" applyBorder="1" applyAlignment="1">
      <alignment horizontal="left" vertical="center" wrapText="1" indent="2"/>
    </xf>
    <xf numFmtId="0" fontId="3" fillId="0" borderId="15" xfId="2" applyFont="1" applyBorder="1" applyAlignment="1">
      <alignment horizontal="left" vertical="center" wrapText="1" indent="2"/>
    </xf>
    <xf numFmtId="165" fontId="3" fillId="7" borderId="12" xfId="1" applyNumberFormat="1" applyFont="1" applyFill="1" applyBorder="1" applyAlignment="1">
      <alignment vertical="center"/>
    </xf>
    <xf numFmtId="165" fontId="3" fillId="7" borderId="14" xfId="1" applyNumberFormat="1" applyFont="1" applyFill="1" applyBorder="1" applyAlignment="1">
      <alignment vertical="center"/>
    </xf>
    <xf numFmtId="0" fontId="3" fillId="0" borderId="17" xfId="2" applyFont="1" applyBorder="1" applyAlignment="1">
      <alignment horizontal="left" vertical="center" wrapText="1" indent="2"/>
    </xf>
    <xf numFmtId="165" fontId="3" fillId="7" borderId="16" xfId="1" applyNumberFormat="1" applyFont="1" applyFill="1" applyBorder="1" applyAlignment="1">
      <alignment vertical="center"/>
    </xf>
    <xf numFmtId="0" fontId="0" fillId="7" borderId="0" xfId="0" applyFill="1" applyAlignment="1">
      <alignment vertical="center"/>
    </xf>
    <xf numFmtId="0" fontId="4" fillId="4" borderId="0" xfId="0" applyFont="1" applyFill="1" applyBorder="1" applyAlignment="1">
      <alignment horizontal="left" vertical="center"/>
    </xf>
    <xf numFmtId="0" fontId="4" fillId="4" borderId="0" xfId="0" applyFont="1" applyFill="1" applyBorder="1" applyAlignment="1">
      <alignment horizontal="center" vertical="center"/>
    </xf>
    <xf numFmtId="164" fontId="5" fillId="3" borderId="3" xfId="1" applyNumberFormat="1" applyFont="1" applyFill="1" applyBorder="1" applyAlignment="1">
      <alignment horizontal="center" vertical="center" wrapText="1"/>
    </xf>
    <xf numFmtId="164" fontId="5" fillId="3" borderId="3" xfId="1" applyNumberFormat="1" applyFont="1" applyFill="1" applyBorder="1" applyAlignment="1">
      <alignment horizontal="centerContinuous" vertical="center" wrapText="1"/>
    </xf>
    <xf numFmtId="43" fontId="5" fillId="3" borderId="21" xfId="1" applyFont="1" applyFill="1" applyBorder="1" applyAlignment="1">
      <alignment horizontal="centerContinuous" vertical="center" wrapText="1"/>
    </xf>
    <xf numFmtId="43" fontId="5" fillId="3" borderId="22" xfId="1" applyFont="1" applyFill="1" applyBorder="1" applyAlignment="1">
      <alignment horizontal="centerContinuous" vertical="center" wrapText="1"/>
    </xf>
    <xf numFmtId="43" fontId="5" fillId="3" borderId="23" xfId="1" applyFont="1" applyFill="1" applyBorder="1" applyAlignment="1">
      <alignment horizontal="centerContinuous" vertical="center" wrapText="1"/>
    </xf>
    <xf numFmtId="164" fontId="5" fillId="3" borderId="25" xfId="1" applyNumberFormat="1" applyFont="1" applyFill="1" applyBorder="1" applyAlignment="1">
      <alignment horizontal="centerContinuous" vertical="center" wrapText="1"/>
    </xf>
    <xf numFmtId="0" fontId="3" fillId="0" borderId="26" xfId="2" applyFont="1" applyBorder="1" applyAlignment="1">
      <alignment horizontal="left" vertical="center" wrapText="1" indent="1"/>
    </xf>
    <xf numFmtId="0" fontId="3" fillId="0" borderId="28" xfId="2" applyFont="1" applyBorder="1" applyAlignment="1">
      <alignment horizontal="left" vertical="center" wrapText="1" indent="1"/>
    </xf>
    <xf numFmtId="0" fontId="7" fillId="8" borderId="30" xfId="2" applyFont="1" applyFill="1" applyBorder="1" applyAlignment="1">
      <alignment horizontal="left" vertical="center" indent="3"/>
    </xf>
    <xf numFmtId="0" fontId="7" fillId="8" borderId="31" xfId="2" applyFont="1" applyFill="1" applyBorder="1" applyAlignment="1">
      <alignment horizontal="left" vertical="center" indent="3"/>
    </xf>
    <xf numFmtId="0" fontId="8" fillId="4" borderId="0" xfId="0" applyFont="1" applyFill="1" applyBorder="1" applyAlignment="1">
      <alignment horizontal="left" vertical="center"/>
    </xf>
    <xf numFmtId="0" fontId="7" fillId="8" borderId="18" xfId="2" applyFont="1" applyFill="1" applyBorder="1" applyAlignment="1">
      <alignment horizontal="left" vertical="center" indent="3"/>
    </xf>
    <xf numFmtId="0" fontId="4" fillId="2" borderId="34" xfId="0" applyFont="1" applyFill="1" applyBorder="1" applyAlignment="1">
      <alignment horizontal="centerContinuous" vertical="center" wrapText="1"/>
    </xf>
    <xf numFmtId="0" fontId="4" fillId="2" borderId="35" xfId="0" applyFont="1" applyFill="1" applyBorder="1" applyAlignment="1">
      <alignment horizontal="centerContinuous" vertical="center" wrapText="1"/>
    </xf>
    <xf numFmtId="0" fontId="4" fillId="2" borderId="36" xfId="0" applyFont="1" applyFill="1" applyBorder="1" applyAlignment="1">
      <alignment horizontal="centerContinuous" vertical="center"/>
    </xf>
    <xf numFmtId="0" fontId="4" fillId="2" borderId="37" xfId="0" applyFont="1" applyFill="1" applyBorder="1" applyAlignment="1">
      <alignment horizontal="centerContinuous" vertical="center"/>
    </xf>
    <xf numFmtId="0" fontId="4" fillId="2" borderId="36" xfId="0" applyFont="1" applyFill="1" applyBorder="1" applyAlignment="1">
      <alignment horizontal="centerContinuous" vertical="center" wrapText="1"/>
    </xf>
    <xf numFmtId="0" fontId="4" fillId="3" borderId="34" xfId="0" applyFont="1" applyFill="1" applyBorder="1" applyAlignment="1">
      <alignment horizontal="centerContinuous" vertical="center" wrapText="1"/>
    </xf>
    <xf numFmtId="0" fontId="4" fillId="3" borderId="36" xfId="0" applyFont="1" applyFill="1" applyBorder="1" applyAlignment="1">
      <alignment horizontal="centerContinuous" vertical="center"/>
    </xf>
    <xf numFmtId="0" fontId="4" fillId="3" borderId="36" xfId="0" applyFont="1" applyFill="1" applyBorder="1" applyAlignment="1">
      <alignment horizontal="centerContinuous" vertical="center" wrapText="1"/>
    </xf>
    <xf numFmtId="0" fontId="4" fillId="3" borderId="37" xfId="0" applyFont="1" applyFill="1" applyBorder="1" applyAlignment="1">
      <alignment horizontal="centerContinuous" vertical="center"/>
    </xf>
    <xf numFmtId="0" fontId="3" fillId="0" borderId="41" xfId="2" applyFont="1" applyBorder="1" applyAlignment="1">
      <alignment horizontal="left" vertical="center" wrapText="1" indent="1"/>
    </xf>
    <xf numFmtId="0" fontId="3" fillId="0" borderId="46" xfId="2" applyFont="1" applyBorder="1" applyAlignment="1">
      <alignment horizontal="left" vertical="center" indent="2"/>
    </xf>
    <xf numFmtId="0" fontId="3" fillId="0" borderId="47" xfId="2" applyFont="1" applyBorder="1" applyAlignment="1">
      <alignment horizontal="left" vertical="center" indent="2"/>
    </xf>
    <xf numFmtId="0" fontId="7" fillId="8" borderId="50" xfId="2" applyFont="1" applyFill="1" applyBorder="1" applyAlignment="1">
      <alignment horizontal="left" vertical="center" indent="3"/>
    </xf>
    <xf numFmtId="0" fontId="7" fillId="8" borderId="54" xfId="2" applyFont="1" applyFill="1" applyBorder="1" applyAlignment="1">
      <alignment horizontal="left" vertical="center" indent="3"/>
    </xf>
    <xf numFmtId="0" fontId="7" fillId="8" borderId="55" xfId="2" applyFont="1" applyFill="1" applyBorder="1" applyAlignment="1">
      <alignment horizontal="left" vertical="center" indent="3"/>
    </xf>
    <xf numFmtId="165" fontId="3" fillId="7" borderId="4" xfId="1" applyNumberFormat="1" applyFont="1" applyFill="1" applyBorder="1" applyAlignment="1">
      <alignment vertical="center"/>
    </xf>
    <xf numFmtId="165" fontId="3" fillId="7" borderId="9" xfId="1" applyNumberFormat="1" applyFont="1" applyFill="1" applyBorder="1" applyAlignment="1">
      <alignment vertical="center"/>
    </xf>
    <xf numFmtId="3" fontId="3" fillId="0" borderId="26" xfId="2" applyNumberFormat="1" applyFont="1" applyBorder="1" applyAlignment="1">
      <alignment horizontal="left" vertical="center" wrapText="1" indent="1"/>
    </xf>
    <xf numFmtId="10" fontId="3" fillId="7" borderId="4" xfId="3" applyNumberFormat="1" applyFont="1" applyFill="1" applyBorder="1" applyAlignment="1">
      <alignment vertical="center"/>
    </xf>
    <xf numFmtId="10" fontId="3" fillId="7" borderId="9" xfId="3" applyNumberFormat="1" applyFont="1" applyFill="1" applyBorder="1" applyAlignment="1">
      <alignment vertical="center"/>
    </xf>
    <xf numFmtId="165" fontId="3" fillId="7" borderId="27" xfId="1" applyNumberFormat="1" applyFont="1" applyFill="1" applyBorder="1" applyAlignment="1">
      <alignment vertical="center"/>
    </xf>
    <xf numFmtId="43" fontId="5" fillId="3" borderId="59" xfId="1" applyFont="1" applyFill="1" applyBorder="1" applyAlignment="1">
      <alignment horizontal="centerContinuous" vertical="center" wrapText="1"/>
    </xf>
    <xf numFmtId="0" fontId="4" fillId="4" borderId="60" xfId="0" applyFont="1" applyFill="1" applyBorder="1" applyAlignment="1">
      <alignment horizontal="center" vertical="center"/>
    </xf>
    <xf numFmtId="0" fontId="4" fillId="4" borderId="58" xfId="0" applyFont="1" applyFill="1" applyBorder="1" applyAlignment="1">
      <alignment horizontal="center" vertical="center"/>
    </xf>
    <xf numFmtId="165" fontId="3" fillId="7" borderId="5" xfId="1" applyNumberFormat="1" applyFont="1" applyFill="1" applyBorder="1" applyAlignment="1">
      <alignment vertical="center"/>
    </xf>
    <xf numFmtId="0" fontId="4" fillId="4" borderId="62" xfId="0" applyFont="1" applyFill="1" applyBorder="1" applyAlignment="1">
      <alignment horizontal="center" vertical="center"/>
    </xf>
    <xf numFmtId="0" fontId="4" fillId="4" borderId="63" xfId="0" applyFont="1" applyFill="1" applyBorder="1" applyAlignment="1">
      <alignment horizontal="center" vertical="center"/>
    </xf>
    <xf numFmtId="165" fontId="0" fillId="0" borderId="0" xfId="0" applyNumberFormat="1" applyFont="1" applyAlignment="1">
      <alignment vertical="center"/>
    </xf>
    <xf numFmtId="165" fontId="3" fillId="7" borderId="42" xfId="1" applyNumberFormat="1" applyFont="1" applyFill="1" applyBorder="1" applyAlignment="1">
      <alignment vertical="center"/>
    </xf>
    <xf numFmtId="165" fontId="7" fillId="8" borderId="32" xfId="1" applyNumberFormat="1" applyFont="1" applyFill="1" applyBorder="1" applyAlignment="1">
      <alignment vertical="center"/>
    </xf>
    <xf numFmtId="165" fontId="7" fillId="8" borderId="33" xfId="1" applyNumberFormat="1" applyFont="1" applyFill="1" applyBorder="1" applyAlignment="1">
      <alignment vertical="center"/>
    </xf>
    <xf numFmtId="43" fontId="3" fillId="7" borderId="4" xfId="1" applyNumberFormat="1" applyFont="1" applyFill="1" applyBorder="1" applyAlignment="1">
      <alignment vertical="center"/>
    </xf>
    <xf numFmtId="43" fontId="3" fillId="7" borderId="27" xfId="1" applyNumberFormat="1" applyFont="1" applyFill="1" applyBorder="1" applyAlignment="1">
      <alignment vertical="center"/>
    </xf>
    <xf numFmtId="43" fontId="3" fillId="7" borderId="9" xfId="1" applyNumberFormat="1" applyFont="1" applyFill="1" applyBorder="1" applyAlignment="1">
      <alignment vertical="center"/>
    </xf>
    <xf numFmtId="43" fontId="3" fillId="7" borderId="42" xfId="1" applyNumberFormat="1" applyFont="1" applyFill="1" applyBorder="1" applyAlignment="1">
      <alignment vertical="center"/>
    </xf>
    <xf numFmtId="43" fontId="7" fillId="8" borderId="32" xfId="1" applyNumberFormat="1" applyFont="1" applyFill="1" applyBorder="1" applyAlignment="1">
      <alignment vertical="center"/>
    </xf>
    <xf numFmtId="43" fontId="7" fillId="8" borderId="33" xfId="1" applyNumberFormat="1" applyFont="1" applyFill="1" applyBorder="1" applyAlignment="1">
      <alignment vertical="center"/>
    </xf>
    <xf numFmtId="167" fontId="3" fillId="7" borderId="4" xfId="1" applyNumberFormat="1" applyFont="1" applyFill="1" applyBorder="1" applyAlignment="1">
      <alignment vertical="center"/>
    </xf>
    <xf numFmtId="167" fontId="3" fillId="7" borderId="27" xfId="1" applyNumberFormat="1" applyFont="1" applyFill="1" applyBorder="1" applyAlignment="1">
      <alignment vertical="center"/>
    </xf>
    <xf numFmtId="167" fontId="3" fillId="7" borderId="9" xfId="1" applyNumberFormat="1" applyFont="1" applyFill="1" applyBorder="1" applyAlignment="1">
      <alignment vertical="center"/>
    </xf>
    <xf numFmtId="167" fontId="3" fillId="7" borderId="42" xfId="1" applyNumberFormat="1" applyFont="1" applyFill="1" applyBorder="1" applyAlignment="1">
      <alignment vertical="center"/>
    </xf>
    <xf numFmtId="167" fontId="7" fillId="8" borderId="32" xfId="1" applyNumberFormat="1" applyFont="1" applyFill="1" applyBorder="1" applyAlignment="1">
      <alignment vertical="center"/>
    </xf>
    <xf numFmtId="167" fontId="7" fillId="8" borderId="33" xfId="1" applyNumberFormat="1" applyFont="1" applyFill="1" applyBorder="1" applyAlignment="1">
      <alignment vertical="center"/>
    </xf>
    <xf numFmtId="43" fontId="0" fillId="0" borderId="0" xfId="1" applyFont="1" applyAlignment="1">
      <alignment vertical="center"/>
    </xf>
    <xf numFmtId="43" fontId="0" fillId="0" borderId="0" xfId="0" applyNumberFormat="1" applyAlignment="1">
      <alignment vertical="center"/>
    </xf>
    <xf numFmtId="0" fontId="3" fillId="0" borderId="64" xfId="2" applyFont="1" applyBorder="1" applyAlignment="1">
      <alignment horizontal="left" vertical="center" wrapText="1" indent="2"/>
    </xf>
    <xf numFmtId="9" fontId="3" fillId="7" borderId="12" xfId="3" applyFont="1" applyFill="1" applyBorder="1" applyAlignment="1">
      <alignment vertical="center"/>
    </xf>
    <xf numFmtId="9" fontId="3" fillId="7" borderId="48" xfId="3" applyFont="1" applyFill="1" applyBorder="1" applyAlignment="1">
      <alignment vertical="center"/>
    </xf>
    <xf numFmtId="9" fontId="3" fillId="7" borderId="65" xfId="3" applyFont="1" applyFill="1" applyBorder="1" applyAlignment="1">
      <alignment vertical="center"/>
    </xf>
    <xf numFmtId="9" fontId="3" fillId="7" borderId="66" xfId="3" applyFont="1" applyFill="1" applyBorder="1" applyAlignment="1">
      <alignment vertical="center"/>
    </xf>
    <xf numFmtId="168" fontId="3" fillId="7" borderId="4" xfId="3" applyNumberFormat="1" applyFont="1" applyFill="1" applyBorder="1" applyAlignment="1">
      <alignment vertical="center"/>
    </xf>
    <xf numFmtId="168" fontId="3" fillId="7" borderId="27" xfId="3" applyNumberFormat="1" applyFont="1" applyFill="1" applyBorder="1" applyAlignment="1">
      <alignment vertical="center"/>
    </xf>
    <xf numFmtId="43" fontId="3" fillId="7" borderId="4" xfId="1" applyFont="1" applyFill="1" applyBorder="1" applyAlignment="1">
      <alignment vertical="center"/>
    </xf>
    <xf numFmtId="43" fontId="3" fillId="7" borderId="27" xfId="1" applyFont="1" applyFill="1" applyBorder="1" applyAlignment="1">
      <alignment vertical="center"/>
    </xf>
    <xf numFmtId="43" fontId="0" fillId="0" borderId="0" xfId="0" applyNumberFormat="1" applyFont="1" applyAlignment="1">
      <alignment vertical="center"/>
    </xf>
    <xf numFmtId="43" fontId="3" fillId="5" borderId="4" xfId="1" applyNumberFormat="1" applyFont="1" applyFill="1" applyBorder="1" applyAlignment="1">
      <alignment vertical="center"/>
    </xf>
    <xf numFmtId="43" fontId="3" fillId="5" borderId="27" xfId="1" applyNumberFormat="1" applyFont="1" applyFill="1" applyBorder="1" applyAlignment="1">
      <alignment vertical="center"/>
    </xf>
    <xf numFmtId="43" fontId="3" fillId="5" borderId="9" xfId="1" applyNumberFormat="1" applyFont="1" applyFill="1" applyBorder="1" applyAlignment="1">
      <alignment vertical="center"/>
    </xf>
    <xf numFmtId="43" fontId="3" fillId="5" borderId="42" xfId="1" applyNumberFormat="1" applyFont="1" applyFill="1" applyBorder="1" applyAlignment="1">
      <alignment vertical="center"/>
    </xf>
    <xf numFmtId="0" fontId="9" fillId="4" borderId="0" xfId="0" applyFont="1" applyFill="1" applyBorder="1" applyAlignment="1">
      <alignment horizontal="left" vertical="center"/>
    </xf>
    <xf numFmtId="0" fontId="9" fillId="4" borderId="19" xfId="0" applyFont="1" applyFill="1" applyBorder="1" applyAlignment="1">
      <alignment horizontal="left" vertical="center"/>
    </xf>
    <xf numFmtId="0" fontId="9" fillId="4" borderId="61" xfId="0" applyFont="1" applyFill="1" applyBorder="1" applyAlignment="1">
      <alignment horizontal="left" vertical="center"/>
    </xf>
    <xf numFmtId="164" fontId="5" fillId="3" borderId="25" xfId="1" applyNumberFormat="1" applyFont="1" applyFill="1" applyBorder="1" applyAlignment="1">
      <alignment horizontal="center" vertical="center" wrapText="1"/>
    </xf>
    <xf numFmtId="165" fontId="3" fillId="7" borderId="29" xfId="1" applyNumberFormat="1" applyFont="1" applyFill="1" applyBorder="1" applyAlignment="1">
      <alignment vertical="center"/>
    </xf>
    <xf numFmtId="43" fontId="3" fillId="5" borderId="5" xfId="1" applyNumberFormat="1" applyFont="1" applyFill="1" applyBorder="1" applyAlignment="1">
      <alignment vertical="center"/>
    </xf>
    <xf numFmtId="43" fontId="3" fillId="5" borderId="29" xfId="1" applyNumberFormat="1" applyFont="1" applyFill="1" applyBorder="1" applyAlignment="1">
      <alignment vertical="center"/>
    </xf>
    <xf numFmtId="170" fontId="3" fillId="5" borderId="5" xfId="1" applyNumberFormat="1" applyFont="1" applyFill="1" applyBorder="1" applyAlignment="1">
      <alignment vertical="center"/>
    </xf>
    <xf numFmtId="170" fontId="3" fillId="5" borderId="29" xfId="1" applyNumberFormat="1" applyFont="1" applyFill="1" applyBorder="1" applyAlignment="1">
      <alignment vertical="center"/>
    </xf>
    <xf numFmtId="0" fontId="0" fillId="0" borderId="67" xfId="0" applyBorder="1" applyAlignment="1">
      <alignment vertical="center"/>
    </xf>
    <xf numFmtId="165" fontId="3" fillId="6" borderId="27" xfId="1" applyNumberFormat="1" applyFont="1" applyFill="1" applyBorder="1" applyAlignment="1">
      <alignment vertical="center"/>
    </xf>
    <xf numFmtId="165" fontId="3" fillId="6" borderId="42" xfId="1" applyNumberFormat="1" applyFont="1" applyFill="1" applyBorder="1" applyAlignment="1">
      <alignment vertical="center"/>
    </xf>
    <xf numFmtId="165" fontId="3" fillId="6" borderId="5" xfId="1" applyNumberFormat="1" applyFont="1" applyFill="1" applyBorder="1" applyAlignment="1">
      <alignment vertical="center"/>
    </xf>
    <xf numFmtId="165" fontId="3" fillId="6" borderId="29" xfId="1" applyNumberFormat="1" applyFont="1" applyFill="1" applyBorder="1" applyAlignment="1">
      <alignment vertical="center"/>
    </xf>
    <xf numFmtId="0" fontId="2" fillId="0" borderId="68" xfId="0" applyFont="1" applyBorder="1" applyAlignment="1">
      <alignment vertical="center"/>
    </xf>
    <xf numFmtId="0" fontId="2" fillId="0" borderId="4" xfId="0" applyFont="1" applyBorder="1" applyAlignment="1">
      <alignment vertical="center"/>
    </xf>
    <xf numFmtId="0" fontId="2" fillId="0" borderId="69" xfId="0" applyFont="1" applyBorder="1" applyAlignment="1">
      <alignment vertical="center"/>
    </xf>
    <xf numFmtId="165" fontId="3" fillId="0" borderId="9" xfId="1" applyNumberFormat="1" applyFont="1" applyBorder="1" applyAlignment="1">
      <alignment vertical="center"/>
    </xf>
    <xf numFmtId="165" fontId="3" fillId="0" borderId="42" xfId="1" applyNumberFormat="1" applyFont="1" applyBorder="1" applyAlignment="1">
      <alignment vertical="center"/>
    </xf>
    <xf numFmtId="0" fontId="0" fillId="7" borderId="0" xfId="0" applyFont="1" applyFill="1" applyAlignment="1">
      <alignment vertical="center"/>
    </xf>
    <xf numFmtId="166" fontId="3" fillId="7" borderId="27" xfId="3" applyNumberFormat="1" applyFont="1" applyFill="1" applyBorder="1" applyAlignment="1">
      <alignment vertical="center"/>
    </xf>
    <xf numFmtId="166" fontId="3" fillId="7" borderId="5" xfId="3" applyNumberFormat="1" applyFont="1" applyFill="1" applyBorder="1" applyAlignment="1">
      <alignment vertical="center"/>
    </xf>
    <xf numFmtId="166" fontId="3" fillId="7" borderId="29" xfId="3" applyNumberFormat="1" applyFont="1" applyFill="1" applyBorder="1" applyAlignment="1">
      <alignment vertical="center"/>
    </xf>
    <xf numFmtId="166" fontId="7" fillId="8" borderId="32" xfId="3" applyNumberFormat="1" applyFont="1" applyFill="1" applyBorder="1" applyAlignment="1">
      <alignment vertical="center"/>
    </xf>
    <xf numFmtId="166" fontId="7" fillId="8" borderId="33" xfId="3" applyNumberFormat="1" applyFont="1" applyFill="1" applyBorder="1" applyAlignment="1">
      <alignment vertical="center"/>
    </xf>
    <xf numFmtId="165" fontId="3" fillId="7" borderId="48" xfId="1" applyNumberFormat="1" applyFont="1" applyFill="1" applyBorder="1" applyAlignment="1">
      <alignment vertical="center"/>
    </xf>
    <xf numFmtId="165" fontId="3" fillId="7" borderId="49" xfId="1" applyNumberFormat="1" applyFont="1" applyFill="1" applyBorder="1" applyAlignment="1">
      <alignment vertical="center"/>
    </xf>
    <xf numFmtId="165" fontId="7" fillId="8" borderId="2" xfId="1" applyNumberFormat="1" applyFont="1" applyFill="1" applyBorder="1" applyAlignment="1">
      <alignment vertical="center"/>
    </xf>
    <xf numFmtId="165" fontId="7" fillId="8" borderId="51" xfId="1" applyNumberFormat="1" applyFont="1" applyFill="1" applyBorder="1" applyAlignment="1">
      <alignment vertical="center"/>
    </xf>
    <xf numFmtId="165" fontId="3" fillId="7" borderId="53" xfId="1" applyNumberFormat="1" applyFont="1" applyFill="1" applyBorder="1" applyAlignment="1">
      <alignment vertical="center"/>
    </xf>
    <xf numFmtId="165" fontId="7" fillId="8" borderId="56" xfId="1" applyNumberFormat="1" applyFont="1" applyFill="1" applyBorder="1" applyAlignment="1">
      <alignment vertical="center"/>
    </xf>
    <xf numFmtId="165" fontId="7" fillId="8" borderId="57" xfId="1" applyNumberFormat="1" applyFont="1" applyFill="1" applyBorder="1" applyAlignment="1">
      <alignment vertical="center"/>
    </xf>
    <xf numFmtId="10" fontId="3" fillId="7" borderId="27" xfId="3" applyNumberFormat="1" applyFont="1" applyFill="1" applyBorder="1" applyAlignment="1">
      <alignment vertical="center"/>
    </xf>
    <xf numFmtId="10" fontId="3" fillId="7" borderId="42" xfId="3" applyNumberFormat="1" applyFont="1" applyFill="1" applyBorder="1" applyAlignment="1">
      <alignment vertical="center"/>
    </xf>
    <xf numFmtId="10" fontId="3" fillId="7" borderId="5" xfId="3" applyNumberFormat="1" applyFont="1" applyFill="1" applyBorder="1" applyAlignment="1">
      <alignment vertical="center"/>
    </xf>
    <xf numFmtId="10" fontId="3" fillId="7" borderId="29" xfId="3" applyNumberFormat="1" applyFont="1" applyFill="1" applyBorder="1" applyAlignment="1">
      <alignment vertical="center"/>
    </xf>
    <xf numFmtId="10" fontId="7" fillId="8" borderId="32" xfId="3" applyNumberFormat="1" applyFont="1" applyFill="1" applyBorder="1" applyAlignment="1">
      <alignment vertical="center"/>
    </xf>
    <xf numFmtId="10" fontId="7" fillId="8" borderId="33" xfId="3" applyNumberFormat="1" applyFont="1" applyFill="1" applyBorder="1" applyAlignment="1">
      <alignment vertical="center"/>
    </xf>
    <xf numFmtId="43" fontId="1" fillId="0" borderId="0" xfId="1" applyFont="1" applyAlignment="1">
      <alignment vertical="center"/>
    </xf>
    <xf numFmtId="166" fontId="1" fillId="0" borderId="0" xfId="3" applyNumberFormat="1" applyFont="1" applyAlignment="1">
      <alignment vertical="center"/>
    </xf>
    <xf numFmtId="169" fontId="7" fillId="8" borderId="32" xfId="1" applyNumberFormat="1" applyFont="1" applyFill="1" applyBorder="1" applyAlignment="1">
      <alignment vertical="center"/>
    </xf>
    <xf numFmtId="169" fontId="7" fillId="8" borderId="33" xfId="1" applyNumberFormat="1" applyFont="1" applyFill="1" applyBorder="1" applyAlignment="1">
      <alignment vertical="center"/>
    </xf>
    <xf numFmtId="171" fontId="7" fillId="5" borderId="32" xfId="1" applyNumberFormat="1" applyFont="1" applyFill="1" applyBorder="1" applyAlignment="1">
      <alignment vertical="center"/>
    </xf>
    <xf numFmtId="171" fontId="7" fillId="5" borderId="33" xfId="1" applyNumberFormat="1" applyFont="1" applyFill="1" applyBorder="1" applyAlignment="1">
      <alignment vertical="center"/>
    </xf>
    <xf numFmtId="0" fontId="3" fillId="0" borderId="76" xfId="2" applyFont="1" applyBorder="1" applyAlignment="1">
      <alignment horizontal="center" vertical="center"/>
    </xf>
    <xf numFmtId="0" fontId="3" fillId="0" borderId="77" xfId="2" applyFont="1" applyBorder="1" applyAlignment="1">
      <alignment horizontal="center" vertical="center"/>
    </xf>
    <xf numFmtId="0" fontId="3" fillId="0" borderId="41" xfId="2" applyFont="1" applyFill="1" applyBorder="1" applyAlignment="1">
      <alignment horizontal="left" vertical="center" wrapText="1" indent="1"/>
    </xf>
    <xf numFmtId="0" fontId="3" fillId="0" borderId="10" xfId="2" applyFont="1" applyFill="1" applyBorder="1" applyAlignment="1">
      <alignment horizontal="left" vertical="center" wrapText="1" indent="1"/>
    </xf>
    <xf numFmtId="165" fontId="3" fillId="0" borderId="9" xfId="1" applyNumberFormat="1" applyFont="1" applyFill="1" applyBorder="1" applyAlignment="1">
      <alignment vertical="center"/>
    </xf>
    <xf numFmtId="165" fontId="3" fillId="0" borderId="42" xfId="1" applyNumberFormat="1" applyFont="1" applyFill="1" applyBorder="1" applyAlignment="1">
      <alignment vertical="center"/>
    </xf>
    <xf numFmtId="0" fontId="0" fillId="0" borderId="0" xfId="0" applyFont="1" applyFill="1" applyAlignment="1">
      <alignment vertical="center"/>
    </xf>
    <xf numFmtId="1" fontId="0" fillId="0" borderId="0" xfId="1" applyNumberFormat="1" applyFont="1" applyAlignment="1">
      <alignment vertical="center"/>
    </xf>
    <xf numFmtId="172" fontId="3" fillId="5" borderId="4" xfId="1" applyNumberFormat="1" applyFont="1" applyFill="1" applyBorder="1" applyAlignment="1">
      <alignment vertical="center"/>
    </xf>
    <xf numFmtId="0" fontId="0" fillId="0" borderId="73" xfId="0" applyBorder="1" applyAlignment="1">
      <alignment vertical="center" wrapText="1"/>
    </xf>
    <xf numFmtId="0" fontId="0" fillId="0" borderId="74" xfId="0" applyBorder="1" applyAlignment="1">
      <alignment vertical="center" wrapText="1"/>
    </xf>
    <xf numFmtId="0" fontId="0" fillId="0" borderId="75"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72" xfId="0" applyBorder="1" applyAlignment="1">
      <alignment vertical="center" wrapText="1"/>
    </xf>
    <xf numFmtId="0" fontId="0" fillId="0" borderId="4" xfId="0"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wrapText="1"/>
    </xf>
    <xf numFmtId="0" fontId="10" fillId="7" borderId="61" xfId="0" applyFont="1" applyFill="1" applyBorder="1" applyAlignment="1">
      <alignment horizontal="left" vertical="top" wrapText="1"/>
    </xf>
    <xf numFmtId="0" fontId="10" fillId="7" borderId="62" xfId="0" applyFont="1" applyFill="1" applyBorder="1" applyAlignment="1">
      <alignment horizontal="left" vertical="top" wrapText="1"/>
    </xf>
    <xf numFmtId="0" fontId="10" fillId="7" borderId="78" xfId="0" applyFont="1" applyFill="1" applyBorder="1" applyAlignment="1">
      <alignment horizontal="left" vertical="top" wrapText="1"/>
    </xf>
    <xf numFmtId="0" fontId="10" fillId="7" borderId="63" xfId="0" applyFont="1" applyFill="1" applyBorder="1" applyAlignment="1">
      <alignment horizontal="left" vertical="top" wrapText="1"/>
    </xf>
    <xf numFmtId="0" fontId="3" fillId="0" borderId="68" xfId="0" applyFont="1" applyBorder="1" applyAlignment="1">
      <alignment vertical="center" wrapText="1"/>
    </xf>
    <xf numFmtId="0" fontId="12" fillId="0" borderId="68" xfId="0" applyFont="1" applyBorder="1" applyAlignment="1">
      <alignment vertical="center" wrapText="1"/>
    </xf>
    <xf numFmtId="164" fontId="5" fillId="3" borderId="19" xfId="1" applyNumberFormat="1" applyFont="1" applyFill="1" applyBorder="1" applyAlignment="1">
      <alignment horizontal="center" vertical="center" wrapText="1"/>
    </xf>
    <xf numFmtId="164" fontId="5" fillId="3" borderId="24" xfId="1" applyNumberFormat="1" applyFont="1" applyFill="1" applyBorder="1" applyAlignment="1">
      <alignment horizontal="center" vertical="center" wrapText="1"/>
    </xf>
    <xf numFmtId="164" fontId="5" fillId="3" borderId="20" xfId="1" applyNumberFormat="1" applyFont="1" applyFill="1" applyBorder="1" applyAlignment="1">
      <alignment horizontal="center" vertical="center" wrapText="1"/>
    </xf>
    <xf numFmtId="164" fontId="5" fillId="3" borderId="8" xfId="1" applyNumberFormat="1" applyFont="1" applyFill="1" applyBorder="1" applyAlignment="1">
      <alignment horizontal="center" vertical="center" wrapText="1"/>
    </xf>
    <xf numFmtId="0" fontId="3" fillId="0" borderId="41" xfId="2" applyFont="1" applyBorder="1" applyAlignment="1">
      <alignment horizontal="center" vertical="center"/>
    </xf>
    <xf numFmtId="0" fontId="3" fillId="0" borderId="43" xfId="2" applyFont="1" applyBorder="1" applyAlignment="1">
      <alignment horizontal="center" vertical="center"/>
    </xf>
    <xf numFmtId="0" fontId="3" fillId="0" borderId="52" xfId="2" applyFont="1" applyBorder="1" applyAlignment="1">
      <alignment horizontal="center" vertical="center"/>
    </xf>
    <xf numFmtId="164" fontId="5" fillId="3" borderId="39" xfId="1" applyNumberFormat="1" applyFont="1" applyFill="1" applyBorder="1" applyAlignment="1">
      <alignment horizontal="center" vertical="center" wrapText="1"/>
    </xf>
    <xf numFmtId="164" fontId="5" fillId="3" borderId="11" xfId="1" applyNumberFormat="1" applyFont="1" applyFill="1" applyBorder="1" applyAlignment="1">
      <alignment horizontal="center" vertical="center" wrapText="1"/>
    </xf>
    <xf numFmtId="164" fontId="5" fillId="3" borderId="38" xfId="1" applyNumberFormat="1" applyFont="1" applyFill="1" applyBorder="1" applyAlignment="1">
      <alignment horizontal="center" vertical="center" wrapText="1"/>
    </xf>
    <xf numFmtId="164" fontId="5" fillId="3" borderId="40" xfId="1" applyNumberFormat="1" applyFont="1" applyFill="1" applyBorder="1" applyAlignment="1">
      <alignment horizontal="center" vertical="center" wrapText="1"/>
    </xf>
    <xf numFmtId="0" fontId="3" fillId="0" borderId="41" xfId="2" applyFont="1" applyBorder="1" applyAlignment="1">
      <alignment horizontal="center" vertical="center" wrapText="1"/>
    </xf>
    <xf numFmtId="0" fontId="3" fillId="0" borderId="43" xfId="2" applyFont="1" applyBorder="1" applyAlignment="1">
      <alignment horizontal="center" vertical="center" wrapText="1"/>
    </xf>
    <xf numFmtId="0" fontId="3" fillId="0" borderId="45" xfId="2" applyFont="1" applyBorder="1" applyAlignment="1">
      <alignment horizontal="center" vertical="center" wrapText="1"/>
    </xf>
    <xf numFmtId="0" fontId="3" fillId="0" borderId="44" xfId="2" applyFont="1" applyBorder="1" applyAlignment="1">
      <alignment horizontal="center" vertical="center" wrapText="1"/>
    </xf>
    <xf numFmtId="0" fontId="9" fillId="4" borderId="0" xfId="0" applyFont="1" applyFill="1" applyBorder="1" applyAlignment="1">
      <alignment horizontal="center" vertical="center" wrapText="1"/>
    </xf>
    <xf numFmtId="0" fontId="4" fillId="2" borderId="61" xfId="0" applyFont="1" applyFill="1" applyBorder="1" applyAlignment="1">
      <alignment horizontal="left" vertical="center" wrapText="1" indent="1"/>
    </xf>
    <xf numFmtId="0" fontId="4" fillId="2" borderId="62" xfId="0" applyFont="1" applyFill="1" applyBorder="1" applyAlignment="1">
      <alignment horizontal="left" vertical="center" wrapText="1" indent="1"/>
    </xf>
    <xf numFmtId="0" fontId="4" fillId="2" borderId="63" xfId="0" applyFont="1" applyFill="1" applyBorder="1" applyAlignment="1">
      <alignment horizontal="left" vertical="center" wrapText="1" indent="1"/>
    </xf>
    <xf numFmtId="0" fontId="9" fillId="4" borderId="0" xfId="0" applyFont="1" applyFill="1" applyBorder="1" applyAlignment="1">
      <alignment horizontal="left" vertical="center" wrapText="1"/>
    </xf>
  </cellXfs>
  <cellStyles count="4">
    <cellStyle name="Millares" xfId="1" builtinId="3"/>
    <cellStyle name="Normal" xfId="0" builtinId="0"/>
    <cellStyle name="Normal 2" xfId="2" xr:uid="{00000000-0005-0000-0000-000002000000}"/>
    <cellStyle name="Porcentaje" xfId="3" builtinId="5"/>
  </cellStyles>
  <dxfs count="1">
    <dxf>
      <font>
        <color rgb="FF9C0006"/>
      </font>
      <fill>
        <patternFill>
          <bgColor rgb="FFFFC7CE"/>
        </patternFill>
      </fill>
    </dxf>
  </dxfs>
  <tableStyles count="0" defaultTableStyle="TableStyleMedium2" defaultPivotStyle="PivotStyleLight16"/>
  <colors>
    <mruColors>
      <color rgb="FF7F7F7F"/>
      <color rgb="FFFFFFCC"/>
      <color rgb="FFFF6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9.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0.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5</xdr:col>
      <xdr:colOff>966216</xdr:colOff>
      <xdr:row>3</xdr:row>
      <xdr:rowOff>65151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5"/>
          <a:ext cx="5919216" cy="569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156591</xdr:colOff>
      <xdr:row>3</xdr:row>
      <xdr:rowOff>141351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156591</xdr:colOff>
      <xdr:row>3</xdr:row>
      <xdr:rowOff>141351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366141</xdr:colOff>
      <xdr:row>3</xdr:row>
      <xdr:rowOff>141351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270891</xdr:colOff>
      <xdr:row>3</xdr:row>
      <xdr:rowOff>141351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5</xdr:col>
      <xdr:colOff>328041</xdr:colOff>
      <xdr:row>3</xdr:row>
      <xdr:rowOff>141351</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5</xdr:col>
      <xdr:colOff>328041</xdr:colOff>
      <xdr:row>3</xdr:row>
      <xdr:rowOff>141351</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175641</xdr:colOff>
      <xdr:row>3</xdr:row>
      <xdr:rowOff>141351</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175641</xdr:colOff>
      <xdr:row>3</xdr:row>
      <xdr:rowOff>141351</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709041</xdr:colOff>
      <xdr:row>3</xdr:row>
      <xdr:rowOff>141351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709041</xdr:colOff>
      <xdr:row>3</xdr:row>
      <xdr:rowOff>141351</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1090041</xdr:colOff>
      <xdr:row>3</xdr:row>
      <xdr:rowOff>141351</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1090041</xdr:colOff>
      <xdr:row>3</xdr:row>
      <xdr:rowOff>141351</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451866</xdr:colOff>
      <xdr:row>3</xdr:row>
      <xdr:rowOff>141351</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1080516</xdr:colOff>
      <xdr:row>3</xdr:row>
      <xdr:rowOff>141351</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518541</xdr:colOff>
      <xdr:row>3</xdr:row>
      <xdr:rowOff>141351</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1080516</xdr:colOff>
      <xdr:row>3</xdr:row>
      <xdr:rowOff>141351</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showGridLines="0" tabSelected="1" zoomScale="90" zoomScaleNormal="90" workbookViewId="0">
      <selection activeCell="A7" sqref="A7:H7"/>
    </sheetView>
  </sheetViews>
  <sheetFormatPr baseColWidth="10" defaultRowHeight="15" x14ac:dyDescent="0.25"/>
  <cols>
    <col min="1" max="1" width="29.5703125" style="1" bestFit="1" customWidth="1"/>
    <col min="2" max="5" width="11.42578125" style="1"/>
    <col min="6" max="6" width="15.7109375" style="1" customWidth="1"/>
    <col min="7" max="8" width="11.42578125" style="1"/>
    <col min="9" max="9" width="29.5703125" style="1" bestFit="1" customWidth="1"/>
    <col min="10" max="13" width="11.42578125" style="1"/>
    <col min="14" max="14" width="15.7109375" style="1" customWidth="1"/>
    <col min="15" max="16" width="11.42578125" style="1"/>
    <col min="17" max="17" width="1.28515625" style="1" customWidth="1"/>
    <col min="18" max="16384" width="11.42578125" style="1"/>
  </cols>
  <sheetData>
    <row r="1" spans="1:16" ht="12" customHeight="1" x14ac:dyDescent="0.25"/>
    <row r="2" spans="1:16" x14ac:dyDescent="0.25">
      <c r="A2" s="22"/>
      <c r="B2" s="22"/>
      <c r="C2" s="22"/>
      <c r="D2" s="22"/>
      <c r="E2" s="22"/>
      <c r="F2" s="22"/>
      <c r="G2" s="22"/>
      <c r="H2" s="22"/>
      <c r="I2" s="22"/>
      <c r="J2" s="22"/>
      <c r="K2" s="22"/>
      <c r="L2" s="22"/>
      <c r="M2" s="22"/>
      <c r="N2" s="22"/>
      <c r="O2" s="22"/>
      <c r="P2" s="22"/>
    </row>
    <row r="3" spans="1:16" x14ac:dyDescent="0.25">
      <c r="A3" s="22"/>
      <c r="B3" s="22"/>
      <c r="C3" s="22"/>
      <c r="D3" s="22"/>
      <c r="E3" s="22"/>
      <c r="F3" s="22"/>
      <c r="G3" s="22"/>
      <c r="H3" s="22"/>
      <c r="I3" s="22"/>
      <c r="J3" s="22"/>
      <c r="K3" s="22"/>
      <c r="L3" s="22"/>
      <c r="M3" s="22"/>
      <c r="N3" s="22"/>
      <c r="O3" s="22"/>
      <c r="P3" s="22"/>
    </row>
    <row r="4" spans="1:16" x14ac:dyDescent="0.25">
      <c r="A4" s="22"/>
      <c r="B4" s="22"/>
      <c r="C4" s="22"/>
      <c r="D4" s="22"/>
      <c r="E4" s="22"/>
      <c r="F4" s="22"/>
      <c r="G4" s="22"/>
      <c r="H4" s="22"/>
      <c r="I4" s="22"/>
      <c r="J4" s="22"/>
      <c r="K4" s="22"/>
      <c r="L4" s="22"/>
      <c r="M4" s="22"/>
      <c r="N4" s="22"/>
      <c r="O4" s="22"/>
      <c r="P4" s="22"/>
    </row>
    <row r="5" spans="1:16" ht="3" customHeight="1" thickBot="1" x14ac:dyDescent="0.3">
      <c r="A5" s="22"/>
      <c r="B5" s="22"/>
      <c r="C5" s="22"/>
      <c r="D5" s="22"/>
      <c r="E5" s="22"/>
      <c r="F5" s="22"/>
      <c r="G5" s="22"/>
      <c r="H5" s="22"/>
      <c r="I5" s="22"/>
      <c r="J5" s="22"/>
      <c r="K5" s="22"/>
      <c r="L5" s="22"/>
      <c r="M5" s="22"/>
      <c r="N5" s="22"/>
      <c r="O5" s="22"/>
      <c r="P5" s="22"/>
    </row>
    <row r="6" spans="1:16" ht="55.5" customHeight="1" thickBot="1" x14ac:dyDescent="0.3">
      <c r="A6" s="37" t="s">
        <v>0</v>
      </c>
      <c r="B6" s="39"/>
      <c r="C6" s="39"/>
      <c r="D6" s="39"/>
      <c r="E6" s="39"/>
      <c r="F6" s="39"/>
      <c r="G6" s="39"/>
      <c r="H6" s="39"/>
      <c r="I6" s="41" t="s">
        <v>1</v>
      </c>
      <c r="J6" s="39"/>
      <c r="K6" s="39"/>
      <c r="L6" s="39"/>
      <c r="M6" s="39"/>
      <c r="N6" s="39"/>
      <c r="O6" s="39"/>
      <c r="P6" s="40"/>
    </row>
    <row r="7" spans="1:16" ht="178.5" customHeight="1" thickBot="1" x14ac:dyDescent="0.3">
      <c r="A7" s="158" t="s">
        <v>402</v>
      </c>
      <c r="B7" s="159"/>
      <c r="C7" s="159"/>
      <c r="D7" s="159"/>
      <c r="E7" s="159"/>
      <c r="F7" s="159"/>
      <c r="G7" s="159"/>
      <c r="H7" s="159"/>
      <c r="I7" s="160" t="s">
        <v>401</v>
      </c>
      <c r="J7" s="159"/>
      <c r="K7" s="159"/>
      <c r="L7" s="159"/>
      <c r="M7" s="159"/>
      <c r="N7" s="159"/>
      <c r="O7" s="159"/>
      <c r="P7" s="161"/>
    </row>
    <row r="8" spans="1:16" ht="9.9499999999999993" customHeight="1" thickBot="1" x14ac:dyDescent="0.3"/>
    <row r="9" spans="1:16" ht="39" customHeight="1" thickBot="1" x14ac:dyDescent="0.3">
      <c r="A9" s="42" t="s">
        <v>3</v>
      </c>
      <c r="B9" s="43"/>
      <c r="C9" s="43"/>
      <c r="D9" s="43"/>
      <c r="E9" s="43"/>
      <c r="F9" s="43"/>
      <c r="G9" s="43"/>
      <c r="H9" s="43"/>
      <c r="I9" s="44" t="s">
        <v>2</v>
      </c>
      <c r="J9" s="43"/>
      <c r="K9" s="43"/>
      <c r="L9" s="43"/>
      <c r="M9" s="43"/>
      <c r="N9" s="43"/>
      <c r="O9" s="43"/>
      <c r="P9" s="45"/>
    </row>
    <row r="10" spans="1:16" ht="7.5" customHeight="1" x14ac:dyDescent="0.25">
      <c r="I10" s="2"/>
    </row>
    <row r="11" spans="1:16" ht="32.25" customHeight="1" x14ac:dyDescent="0.25">
      <c r="A11" s="110" t="s">
        <v>360</v>
      </c>
      <c r="B11" s="156" t="s">
        <v>403</v>
      </c>
      <c r="C11" s="156"/>
      <c r="D11" s="156"/>
      <c r="E11" s="156"/>
      <c r="F11" s="156"/>
      <c r="G11" s="156"/>
      <c r="H11" s="156"/>
      <c r="I11" s="110" t="s">
        <v>376</v>
      </c>
      <c r="J11" s="162" t="s">
        <v>431</v>
      </c>
      <c r="K11" s="163"/>
      <c r="L11" s="163"/>
      <c r="M11" s="163"/>
      <c r="N11" s="163"/>
      <c r="O11" s="163"/>
      <c r="P11" s="163"/>
    </row>
    <row r="12" spans="1:16" ht="36" customHeight="1" x14ac:dyDescent="0.25">
      <c r="A12" s="111" t="s">
        <v>361</v>
      </c>
      <c r="B12" s="155" t="s">
        <v>405</v>
      </c>
      <c r="C12" s="155"/>
      <c r="D12" s="155"/>
      <c r="E12" s="155"/>
      <c r="F12" s="155"/>
      <c r="G12" s="155"/>
      <c r="H12" s="155"/>
      <c r="I12" s="111" t="s">
        <v>377</v>
      </c>
      <c r="J12" s="155" t="s">
        <v>425</v>
      </c>
      <c r="K12" s="155"/>
      <c r="L12" s="155"/>
      <c r="M12" s="155"/>
      <c r="N12" s="155"/>
      <c r="O12" s="155"/>
      <c r="P12" s="155"/>
    </row>
    <row r="13" spans="1:16" ht="27.75" customHeight="1" x14ac:dyDescent="0.25">
      <c r="A13" s="111" t="s">
        <v>362</v>
      </c>
      <c r="B13" s="155" t="s">
        <v>404</v>
      </c>
      <c r="C13" s="155"/>
      <c r="D13" s="155"/>
      <c r="E13" s="155"/>
      <c r="F13" s="155"/>
      <c r="G13" s="155"/>
      <c r="H13" s="155"/>
      <c r="I13" s="111" t="s">
        <v>378</v>
      </c>
      <c r="J13" s="155" t="s">
        <v>428</v>
      </c>
      <c r="K13" s="155"/>
      <c r="L13" s="155"/>
      <c r="M13" s="155"/>
      <c r="N13" s="155"/>
      <c r="O13" s="155"/>
      <c r="P13" s="155"/>
    </row>
    <row r="14" spans="1:16" ht="28.5" customHeight="1" x14ac:dyDescent="0.25">
      <c r="A14" s="111" t="s">
        <v>363</v>
      </c>
      <c r="B14" s="155" t="s">
        <v>406</v>
      </c>
      <c r="C14" s="155"/>
      <c r="D14" s="155"/>
      <c r="E14" s="155"/>
      <c r="F14" s="155"/>
      <c r="G14" s="155"/>
      <c r="H14" s="155"/>
      <c r="I14" s="111" t="s">
        <v>379</v>
      </c>
      <c r="J14" s="155" t="s">
        <v>429</v>
      </c>
      <c r="K14" s="155"/>
      <c r="L14" s="155"/>
      <c r="M14" s="155"/>
      <c r="N14" s="155"/>
      <c r="O14" s="155"/>
      <c r="P14" s="155"/>
    </row>
    <row r="15" spans="1:16" ht="18.75" customHeight="1" x14ac:dyDescent="0.25">
      <c r="A15" s="111" t="s">
        <v>364</v>
      </c>
      <c r="B15" s="155" t="s">
        <v>407</v>
      </c>
      <c r="C15" s="155"/>
      <c r="D15" s="155"/>
      <c r="E15" s="155"/>
      <c r="F15" s="155"/>
      <c r="G15" s="155"/>
      <c r="H15" s="155"/>
      <c r="I15" s="111" t="s">
        <v>380</v>
      </c>
      <c r="J15" s="155" t="s">
        <v>430</v>
      </c>
      <c r="K15" s="155"/>
      <c r="L15" s="155"/>
      <c r="M15" s="155"/>
      <c r="N15" s="155"/>
      <c r="O15" s="155"/>
      <c r="P15" s="155"/>
    </row>
    <row r="16" spans="1:16" ht="15" customHeight="1" x14ac:dyDescent="0.25">
      <c r="A16" s="111" t="s">
        <v>365</v>
      </c>
      <c r="B16" s="155" t="s">
        <v>408</v>
      </c>
      <c r="C16" s="155"/>
      <c r="D16" s="155"/>
      <c r="E16" s="155"/>
      <c r="F16" s="155"/>
      <c r="G16" s="155"/>
      <c r="H16" s="155"/>
      <c r="I16" s="111" t="s">
        <v>381</v>
      </c>
      <c r="J16" s="155" t="s">
        <v>427</v>
      </c>
      <c r="K16" s="155"/>
      <c r="L16" s="155"/>
      <c r="M16" s="155"/>
      <c r="N16" s="155"/>
      <c r="O16" s="155"/>
      <c r="P16" s="155"/>
    </row>
    <row r="17" spans="1:16" ht="28.5" customHeight="1" x14ac:dyDescent="0.25">
      <c r="A17" s="111" t="s">
        <v>366</v>
      </c>
      <c r="B17" s="155" t="s">
        <v>409</v>
      </c>
      <c r="C17" s="155"/>
      <c r="D17" s="155"/>
      <c r="E17" s="155"/>
      <c r="F17" s="155"/>
      <c r="G17" s="155"/>
      <c r="H17" s="155"/>
      <c r="I17" s="111" t="s">
        <v>382</v>
      </c>
      <c r="J17" s="155" t="s">
        <v>426</v>
      </c>
      <c r="K17" s="155"/>
      <c r="L17" s="155"/>
      <c r="M17" s="155"/>
      <c r="N17" s="155"/>
      <c r="O17" s="155"/>
      <c r="P17" s="155"/>
    </row>
    <row r="18" spans="1:16" ht="31.5" customHeight="1" x14ac:dyDescent="0.25">
      <c r="A18" s="111" t="s">
        <v>368</v>
      </c>
      <c r="B18" s="155" t="s">
        <v>410</v>
      </c>
      <c r="C18" s="155"/>
      <c r="D18" s="155"/>
      <c r="E18" s="155"/>
      <c r="F18" s="155"/>
      <c r="G18" s="155"/>
      <c r="H18" s="155"/>
      <c r="I18" s="111" t="s">
        <v>383</v>
      </c>
      <c r="J18" s="155" t="s">
        <v>432</v>
      </c>
      <c r="K18" s="155"/>
      <c r="L18" s="155"/>
      <c r="M18" s="155"/>
      <c r="N18" s="155"/>
      <c r="O18" s="155"/>
      <c r="P18" s="155"/>
    </row>
    <row r="19" spans="1:16" ht="33.75" customHeight="1" x14ac:dyDescent="0.25">
      <c r="A19" s="111" t="s">
        <v>369</v>
      </c>
      <c r="B19" s="155" t="s">
        <v>411</v>
      </c>
      <c r="C19" s="155"/>
      <c r="D19" s="155"/>
      <c r="E19" s="155"/>
      <c r="F19" s="155"/>
      <c r="G19" s="155"/>
      <c r="H19" s="155"/>
      <c r="I19" s="111" t="s">
        <v>384</v>
      </c>
      <c r="J19" s="155" t="s">
        <v>433</v>
      </c>
      <c r="K19" s="155"/>
      <c r="L19" s="155"/>
      <c r="M19" s="155"/>
      <c r="N19" s="155"/>
      <c r="O19" s="155"/>
      <c r="P19" s="155"/>
    </row>
    <row r="20" spans="1:16" ht="25.5" customHeight="1" x14ac:dyDescent="0.25">
      <c r="A20" s="111" t="s">
        <v>370</v>
      </c>
      <c r="B20" s="155" t="s">
        <v>415</v>
      </c>
      <c r="C20" s="155"/>
      <c r="D20" s="155"/>
      <c r="E20" s="155"/>
      <c r="F20" s="155"/>
      <c r="G20" s="155"/>
      <c r="H20" s="155"/>
      <c r="I20" s="111" t="s">
        <v>385</v>
      </c>
      <c r="J20" s="155" t="s">
        <v>434</v>
      </c>
      <c r="K20" s="155"/>
      <c r="L20" s="155"/>
      <c r="M20" s="155"/>
      <c r="N20" s="155"/>
      <c r="O20" s="155"/>
      <c r="P20" s="155"/>
    </row>
    <row r="21" spans="1:16" ht="27" customHeight="1" x14ac:dyDescent="0.25">
      <c r="A21" s="111" t="s">
        <v>371</v>
      </c>
      <c r="B21" s="155" t="s">
        <v>413</v>
      </c>
      <c r="C21" s="155"/>
      <c r="D21" s="155"/>
      <c r="E21" s="155"/>
      <c r="F21" s="155"/>
      <c r="G21" s="155"/>
      <c r="H21" s="155"/>
      <c r="I21" s="111" t="s">
        <v>386</v>
      </c>
      <c r="J21" s="155" t="s">
        <v>435</v>
      </c>
      <c r="K21" s="155"/>
      <c r="L21" s="155"/>
      <c r="M21" s="155"/>
      <c r="N21" s="155"/>
      <c r="O21" s="155"/>
      <c r="P21" s="155"/>
    </row>
    <row r="22" spans="1:16" ht="28.5" customHeight="1" x14ac:dyDescent="0.25">
      <c r="A22" s="111" t="s">
        <v>367</v>
      </c>
      <c r="B22" s="155" t="s">
        <v>412</v>
      </c>
      <c r="C22" s="155"/>
      <c r="D22" s="155"/>
      <c r="E22" s="155"/>
      <c r="F22" s="155"/>
      <c r="G22" s="155"/>
      <c r="H22" s="155"/>
      <c r="I22" s="111" t="s">
        <v>387</v>
      </c>
      <c r="J22" s="155" t="s">
        <v>436</v>
      </c>
      <c r="K22" s="155"/>
      <c r="L22" s="155"/>
      <c r="M22" s="155"/>
      <c r="N22" s="155"/>
      <c r="O22" s="155"/>
      <c r="P22" s="155"/>
    </row>
    <row r="23" spans="1:16" ht="30.75" customHeight="1" x14ac:dyDescent="0.25">
      <c r="A23" s="111" t="s">
        <v>372</v>
      </c>
      <c r="B23" s="155" t="s">
        <v>414</v>
      </c>
      <c r="C23" s="155"/>
      <c r="D23" s="155"/>
      <c r="E23" s="155"/>
      <c r="F23" s="155"/>
      <c r="G23" s="155"/>
      <c r="H23" s="155"/>
      <c r="I23" s="111" t="s">
        <v>388</v>
      </c>
      <c r="J23" s="155" t="s">
        <v>437</v>
      </c>
      <c r="K23" s="155"/>
      <c r="L23" s="155"/>
      <c r="M23" s="155"/>
      <c r="N23" s="155"/>
      <c r="O23" s="155"/>
      <c r="P23" s="155"/>
    </row>
    <row r="24" spans="1:16" ht="18.75" customHeight="1" x14ac:dyDescent="0.25">
      <c r="A24" s="111" t="s">
        <v>373</v>
      </c>
      <c r="B24" s="155" t="s">
        <v>416</v>
      </c>
      <c r="C24" s="155"/>
      <c r="D24" s="155"/>
      <c r="E24" s="155"/>
      <c r="F24" s="155"/>
      <c r="G24" s="155"/>
      <c r="H24" s="155"/>
      <c r="I24" s="111" t="s">
        <v>389</v>
      </c>
      <c r="J24" s="155" t="s">
        <v>438</v>
      </c>
      <c r="K24" s="155"/>
      <c r="L24" s="155"/>
      <c r="M24" s="155"/>
      <c r="N24" s="155"/>
      <c r="O24" s="155"/>
      <c r="P24" s="155"/>
    </row>
    <row r="25" spans="1:16" ht="15" customHeight="1" x14ac:dyDescent="0.25">
      <c r="A25" s="111" t="s">
        <v>374</v>
      </c>
      <c r="B25" s="155" t="s">
        <v>417</v>
      </c>
      <c r="C25" s="155"/>
      <c r="D25" s="155"/>
      <c r="E25" s="155"/>
      <c r="F25" s="155"/>
      <c r="G25" s="155"/>
      <c r="H25" s="155"/>
      <c r="I25" s="111" t="s">
        <v>390</v>
      </c>
      <c r="J25" s="155" t="s">
        <v>439</v>
      </c>
      <c r="K25" s="155"/>
      <c r="L25" s="155"/>
      <c r="M25" s="155"/>
      <c r="N25" s="155"/>
      <c r="O25" s="155"/>
      <c r="P25" s="155"/>
    </row>
    <row r="26" spans="1:16" x14ac:dyDescent="0.25">
      <c r="A26" s="112" t="s">
        <v>375</v>
      </c>
      <c r="B26" s="157" t="s">
        <v>393</v>
      </c>
      <c r="C26" s="157"/>
      <c r="D26" s="157"/>
      <c r="E26" s="157"/>
      <c r="F26" s="157"/>
      <c r="G26" s="157"/>
      <c r="H26" s="157"/>
      <c r="I26" s="112" t="s">
        <v>391</v>
      </c>
      <c r="J26" s="157" t="s">
        <v>440</v>
      </c>
      <c r="K26" s="157"/>
      <c r="L26" s="157"/>
      <c r="M26" s="157"/>
      <c r="N26" s="157"/>
      <c r="O26" s="157"/>
      <c r="P26" s="157"/>
    </row>
    <row r="27" spans="1:16" ht="9.9499999999999993" customHeight="1" thickBot="1" x14ac:dyDescent="0.3">
      <c r="I27" s="105"/>
    </row>
    <row r="28" spans="1:16" ht="54" customHeight="1" thickBot="1" x14ac:dyDescent="0.3">
      <c r="A28" s="42" t="s">
        <v>4</v>
      </c>
      <c r="B28" s="43"/>
      <c r="C28" s="43"/>
      <c r="D28" s="43"/>
      <c r="E28" s="43"/>
      <c r="F28" s="43"/>
      <c r="G28" s="43"/>
      <c r="H28" s="43"/>
      <c r="I28" s="44" t="s">
        <v>5</v>
      </c>
      <c r="J28" s="43"/>
      <c r="K28" s="43"/>
      <c r="L28" s="43"/>
      <c r="M28" s="43"/>
      <c r="N28" s="43"/>
      <c r="O28" s="43"/>
      <c r="P28" s="45"/>
    </row>
    <row r="29" spans="1:16" ht="7.5" customHeight="1" x14ac:dyDescent="0.25">
      <c r="I29" s="2"/>
    </row>
    <row r="30" spans="1:16" ht="33" customHeight="1" x14ac:dyDescent="0.25">
      <c r="A30" s="9"/>
      <c r="B30" s="152" t="s">
        <v>418</v>
      </c>
      <c r="C30" s="153"/>
      <c r="D30" s="153"/>
      <c r="E30" s="153"/>
      <c r="F30" s="153"/>
      <c r="G30" s="153"/>
      <c r="H30" s="154"/>
      <c r="I30" s="9"/>
      <c r="J30" s="152" t="s">
        <v>420</v>
      </c>
      <c r="K30" s="153"/>
      <c r="L30" s="153"/>
      <c r="M30" s="153"/>
      <c r="N30" s="153"/>
      <c r="O30" s="153"/>
      <c r="P30" s="154"/>
    </row>
    <row r="31" spans="1:16" ht="36" customHeight="1" x14ac:dyDescent="0.25">
      <c r="A31" s="3"/>
      <c r="B31" s="149" t="s">
        <v>419</v>
      </c>
      <c r="C31" s="150"/>
      <c r="D31" s="150"/>
      <c r="E31" s="150"/>
      <c r="F31" s="150"/>
      <c r="G31" s="150"/>
      <c r="H31" s="151"/>
      <c r="I31" s="3"/>
      <c r="J31" s="149" t="s">
        <v>421</v>
      </c>
      <c r="K31" s="150"/>
      <c r="L31" s="150"/>
      <c r="M31" s="150"/>
      <c r="N31" s="150"/>
      <c r="O31" s="150"/>
      <c r="P31" s="151"/>
    </row>
  </sheetData>
  <mergeCells count="38">
    <mergeCell ref="B26:H26"/>
    <mergeCell ref="J26:P26"/>
    <mergeCell ref="A7:H7"/>
    <mergeCell ref="I7:P7"/>
    <mergeCell ref="B23:H23"/>
    <mergeCell ref="J23:P23"/>
    <mergeCell ref="B24:H24"/>
    <mergeCell ref="J24:P24"/>
    <mergeCell ref="B25:H25"/>
    <mergeCell ref="J25:P25"/>
    <mergeCell ref="B21:H21"/>
    <mergeCell ref="J21:P21"/>
    <mergeCell ref="B22:H22"/>
    <mergeCell ref="J22:P22"/>
    <mergeCell ref="J11:P11"/>
    <mergeCell ref="J12:P12"/>
    <mergeCell ref="J13:P13"/>
    <mergeCell ref="J14:P14"/>
    <mergeCell ref="B11:H11"/>
    <mergeCell ref="B12:H12"/>
    <mergeCell ref="B13:H13"/>
    <mergeCell ref="B14:H14"/>
    <mergeCell ref="J31:P31"/>
    <mergeCell ref="B31:H31"/>
    <mergeCell ref="B30:H30"/>
    <mergeCell ref="J30:P30"/>
    <mergeCell ref="J15:P15"/>
    <mergeCell ref="B15:H15"/>
    <mergeCell ref="B16:H16"/>
    <mergeCell ref="J16:P16"/>
    <mergeCell ref="B17:H17"/>
    <mergeCell ref="J17:P17"/>
    <mergeCell ref="B18:H18"/>
    <mergeCell ref="J18:P18"/>
    <mergeCell ref="B19:H19"/>
    <mergeCell ref="J19:P19"/>
    <mergeCell ref="B20:H20"/>
    <mergeCell ref="J20:P20"/>
  </mergeCells>
  <printOptions horizontalCentered="1"/>
  <pageMargins left="0.70866141732283472" right="0.70866141732283472" top="0.74803149606299213" bottom="0.74803149606299213" header="0.31496062992125984" footer="0.31496062992125984"/>
  <pageSetup paperSize="9" scale="55" orientation="landscape" verticalDpi="0" r:id="rId1"/>
  <headerFooter>
    <oddFooter>&amp;L&amp;D&amp;RPágina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69"/>
  <sheetViews>
    <sheetView showGridLines="0" zoomScale="130" zoomScaleNormal="130" workbookViewId="0">
      <selection activeCell="D40" sqref="D40"/>
    </sheetView>
  </sheetViews>
  <sheetFormatPr baseColWidth="10" defaultRowHeight="15" x14ac:dyDescent="0.25"/>
  <cols>
    <col min="1" max="1" width="27.85546875" style="1" customWidth="1"/>
    <col min="2" max="2" width="30.140625" style="1" customWidth="1"/>
    <col min="3" max="9" width="14.57031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36" customHeight="1" thickBot="1" x14ac:dyDescent="0.3">
      <c r="A6" s="37" t="s">
        <v>6</v>
      </c>
      <c r="B6" s="38"/>
      <c r="C6" s="39"/>
      <c r="D6" s="39"/>
      <c r="E6" s="39"/>
      <c r="F6" s="39"/>
      <c r="G6" s="39"/>
      <c r="H6" s="39"/>
      <c r="I6" s="40"/>
    </row>
    <row r="7" spans="1:9" ht="5.0999999999999996" customHeight="1" x14ac:dyDescent="0.25"/>
    <row r="8" spans="1:9" ht="27.75" customHeight="1" x14ac:dyDescent="0.25">
      <c r="A8" s="96" t="s">
        <v>331</v>
      </c>
      <c r="B8" s="23"/>
      <c r="C8" s="24"/>
      <c r="D8" s="24"/>
      <c r="E8" s="24"/>
      <c r="F8" s="24"/>
      <c r="G8" s="24"/>
      <c r="H8" s="24"/>
      <c r="I8" s="24"/>
    </row>
    <row r="9" spans="1:9" ht="5.0999999999999996" customHeight="1" thickBot="1" x14ac:dyDescent="0.3"/>
    <row r="10" spans="1:9" ht="15.75" customHeight="1" x14ac:dyDescent="0.25">
      <c r="A10" s="164"/>
      <c r="B10" s="166"/>
      <c r="C10" s="27" t="s">
        <v>13</v>
      </c>
      <c r="D10" s="28"/>
      <c r="E10" s="28"/>
      <c r="F10" s="28"/>
      <c r="G10" s="28"/>
      <c r="H10" s="28"/>
      <c r="I10" s="29"/>
    </row>
    <row r="11" spans="1:9" ht="33" customHeight="1" x14ac:dyDescent="0.25">
      <c r="A11" s="165"/>
      <c r="B11" s="167"/>
      <c r="C11" s="25">
        <v>2020</v>
      </c>
      <c r="D11" s="26" t="s">
        <v>64</v>
      </c>
      <c r="E11" s="26" t="s">
        <v>65</v>
      </c>
      <c r="F11" s="26" t="s">
        <v>66</v>
      </c>
      <c r="G11" s="26" t="s">
        <v>67</v>
      </c>
      <c r="H11" s="26" t="s">
        <v>68</v>
      </c>
      <c r="I11" s="30" t="s">
        <v>69</v>
      </c>
    </row>
    <row r="12" spans="1:9" s="5" customFormat="1" ht="45" x14ac:dyDescent="0.25">
      <c r="A12" s="31" t="s">
        <v>10</v>
      </c>
      <c r="B12" s="4" t="s">
        <v>8</v>
      </c>
      <c r="C12" s="10">
        <v>556896502.10178053</v>
      </c>
      <c r="D12" s="10">
        <v>487236635.66750252</v>
      </c>
      <c r="E12" s="10">
        <v>425359664.89102101</v>
      </c>
      <c r="F12" s="10">
        <v>386110942.54702723</v>
      </c>
      <c r="G12" s="10">
        <v>346776136.97911185</v>
      </c>
      <c r="H12" s="10">
        <v>302447692.50722826</v>
      </c>
      <c r="I12" s="106">
        <v>294364038.13601547</v>
      </c>
    </row>
    <row r="13" spans="1:9" s="5" customFormat="1" ht="60.75" thickBot="1" x14ac:dyDescent="0.3">
      <c r="A13" s="32" t="s">
        <v>11</v>
      </c>
      <c r="B13" s="6" t="s">
        <v>9</v>
      </c>
      <c r="C13" s="108">
        <v>19127531.304674998</v>
      </c>
      <c r="D13" s="108">
        <v>19114358.66540537</v>
      </c>
      <c r="E13" s="108">
        <v>19127531.304674998</v>
      </c>
      <c r="F13" s="108">
        <v>19127531.304674998</v>
      </c>
      <c r="G13" s="108">
        <v>19127531.304674998</v>
      </c>
      <c r="H13" s="108">
        <v>19127531.304674998</v>
      </c>
      <c r="I13" s="109">
        <v>19127531.304674998</v>
      </c>
    </row>
    <row r="14" spans="1:9" ht="18.75" customHeight="1" thickBot="1" x14ac:dyDescent="0.3">
      <c r="A14" s="33" t="s">
        <v>7</v>
      </c>
      <c r="B14" s="34"/>
      <c r="C14" s="66">
        <f>C12+C13</f>
        <v>576024033.40645552</v>
      </c>
      <c r="D14" s="66">
        <f t="shared" ref="D14:I14" si="0">D12+D13</f>
        <v>506350994.33290792</v>
      </c>
      <c r="E14" s="66">
        <f t="shared" si="0"/>
        <v>444487196.195696</v>
      </c>
      <c r="F14" s="66">
        <f t="shared" si="0"/>
        <v>405238473.85170221</v>
      </c>
      <c r="G14" s="66">
        <f t="shared" si="0"/>
        <v>365903668.28378683</v>
      </c>
      <c r="H14" s="66">
        <f t="shared" si="0"/>
        <v>321575223.81190324</v>
      </c>
      <c r="I14" s="67">
        <f t="shared" si="0"/>
        <v>313491569.44069046</v>
      </c>
    </row>
    <row r="15" spans="1:9" ht="9.9499999999999993" customHeight="1" x14ac:dyDescent="0.25"/>
    <row r="16" spans="1:9" ht="27.75" customHeight="1" x14ac:dyDescent="0.25">
      <c r="A16" s="96" t="s">
        <v>38</v>
      </c>
      <c r="B16" s="23"/>
      <c r="C16" s="24"/>
      <c r="D16" s="24"/>
      <c r="E16" s="24"/>
      <c r="F16" s="24"/>
      <c r="G16" s="24"/>
      <c r="H16" s="24"/>
      <c r="I16" s="24"/>
    </row>
    <row r="17" spans="1:9" ht="5.0999999999999996" customHeight="1" x14ac:dyDescent="0.25"/>
    <row r="18" spans="1:9" ht="23.25" x14ac:dyDescent="0.25">
      <c r="A18" s="35" t="s">
        <v>332</v>
      </c>
      <c r="B18" s="23"/>
      <c r="C18" s="24"/>
      <c r="D18" s="24"/>
      <c r="E18" s="24"/>
      <c r="F18" s="24"/>
      <c r="G18" s="24"/>
      <c r="H18" s="24"/>
      <c r="I18" s="24"/>
    </row>
    <row r="19" spans="1:9" ht="5.0999999999999996" customHeight="1" thickBot="1" x14ac:dyDescent="0.3"/>
    <row r="20" spans="1:9" x14ac:dyDescent="0.25">
      <c r="A20" s="173" t="s">
        <v>12</v>
      </c>
      <c r="B20" s="171" t="s">
        <v>14</v>
      </c>
      <c r="C20" s="27" t="s">
        <v>13</v>
      </c>
      <c r="D20" s="28"/>
      <c r="E20" s="28"/>
      <c r="F20" s="28"/>
      <c r="G20" s="28"/>
      <c r="H20" s="28"/>
      <c r="I20" s="29"/>
    </row>
    <row r="21" spans="1:9" ht="33" customHeight="1" x14ac:dyDescent="0.25">
      <c r="A21" s="174"/>
      <c r="B21" s="172"/>
      <c r="C21" s="25">
        <v>2020</v>
      </c>
      <c r="D21" s="26" t="s">
        <v>64</v>
      </c>
      <c r="E21" s="26" t="s">
        <v>65</v>
      </c>
      <c r="F21" s="26" t="s">
        <v>66</v>
      </c>
      <c r="G21" s="26" t="s">
        <v>67</v>
      </c>
      <c r="H21" s="26" t="s">
        <v>68</v>
      </c>
      <c r="I21" s="30" t="s">
        <v>69</v>
      </c>
    </row>
    <row r="22" spans="1:9" s="5" customFormat="1" ht="30" x14ac:dyDescent="0.25">
      <c r="A22" s="31" t="s">
        <v>15</v>
      </c>
      <c r="B22" s="4" t="s">
        <v>33</v>
      </c>
      <c r="C22" s="10">
        <v>61878661.959756553</v>
      </c>
      <c r="D22" s="10">
        <v>61878661.959756553</v>
      </c>
      <c r="E22" s="10">
        <v>61878661.959756553</v>
      </c>
      <c r="F22" s="10">
        <v>61878661.959756553</v>
      </c>
      <c r="G22" s="10">
        <v>61878661.959756553</v>
      </c>
      <c r="H22" s="10">
        <v>61878661.959756553</v>
      </c>
      <c r="I22" s="106">
        <v>61878661.959756553</v>
      </c>
    </row>
    <row r="23" spans="1:9" s="5" customFormat="1" ht="30" x14ac:dyDescent="0.25">
      <c r="A23" s="46" t="s">
        <v>16</v>
      </c>
      <c r="B23" s="4" t="s">
        <v>33</v>
      </c>
      <c r="C23" s="10">
        <v>90634610.905996621</v>
      </c>
      <c r="D23" s="11">
        <v>90634610.905996621</v>
      </c>
      <c r="E23" s="11">
        <v>90634610.905996621</v>
      </c>
      <c r="F23" s="11">
        <v>90634610.905996621</v>
      </c>
      <c r="G23" s="11">
        <v>90634610.905996621</v>
      </c>
      <c r="H23" s="11">
        <v>90634610.905996621</v>
      </c>
      <c r="I23" s="107">
        <v>90634610.905996621</v>
      </c>
    </row>
    <row r="24" spans="1:9" s="5" customFormat="1" ht="30" x14ac:dyDescent="0.25">
      <c r="A24" s="46" t="s">
        <v>17</v>
      </c>
      <c r="B24" s="4" t="s">
        <v>33</v>
      </c>
      <c r="C24" s="10">
        <v>57155226.019586951</v>
      </c>
      <c r="D24" s="11">
        <v>57155226.019586951</v>
      </c>
      <c r="E24" s="11">
        <v>57155226.019586951</v>
      </c>
      <c r="F24" s="11">
        <v>57155226.019586951</v>
      </c>
      <c r="G24" s="11">
        <v>57155226.019586951</v>
      </c>
      <c r="H24" s="11">
        <v>57155226.019586951</v>
      </c>
      <c r="I24" s="107">
        <v>57155226.019586951</v>
      </c>
    </row>
    <row r="25" spans="1:9" s="5" customFormat="1" ht="30" x14ac:dyDescent="0.25">
      <c r="A25" s="46" t="s">
        <v>18</v>
      </c>
      <c r="B25" s="4" t="s">
        <v>33</v>
      </c>
      <c r="C25" s="10">
        <v>4819122.34</v>
      </c>
      <c r="D25" s="11">
        <v>4819122.34</v>
      </c>
      <c r="E25" s="11">
        <v>4819122.34</v>
      </c>
      <c r="F25" s="11">
        <v>4819122.34</v>
      </c>
      <c r="G25" s="11">
        <v>4819122.34</v>
      </c>
      <c r="H25" s="11">
        <v>4819122.34</v>
      </c>
      <c r="I25" s="107">
        <v>4819122.34</v>
      </c>
    </row>
    <row r="26" spans="1:9" s="5" customFormat="1" x14ac:dyDescent="0.25">
      <c r="A26" s="46" t="s">
        <v>19</v>
      </c>
      <c r="B26" s="8" t="s">
        <v>34</v>
      </c>
      <c r="C26" s="11">
        <v>44613526.52560892</v>
      </c>
      <c r="D26" s="11">
        <v>44594824.868895672</v>
      </c>
      <c r="E26" s="11">
        <v>44959905.809490167</v>
      </c>
      <c r="F26" s="11">
        <v>45387440.339235887</v>
      </c>
      <c r="G26" s="11">
        <v>46414947.526545674</v>
      </c>
      <c r="H26" s="11">
        <v>47411515.1830661</v>
      </c>
      <c r="I26" s="107">
        <v>49363647.171591125</v>
      </c>
    </row>
    <row r="27" spans="1:9" s="5" customFormat="1" x14ac:dyDescent="0.25">
      <c r="A27" s="46" t="s">
        <v>20</v>
      </c>
      <c r="B27" s="8" t="s">
        <v>34</v>
      </c>
      <c r="C27" s="11">
        <v>12182952.11092538</v>
      </c>
      <c r="D27" s="11">
        <v>16446747.551209519</v>
      </c>
      <c r="E27" s="11">
        <v>22723434.919939857</v>
      </c>
      <c r="F27" s="11">
        <v>29704607.160955146</v>
      </c>
      <c r="G27" s="11">
        <v>32133425.210685469</v>
      </c>
      <c r="H27" s="11">
        <v>32823356.665199608</v>
      </c>
      <c r="I27" s="107">
        <v>34174832.657255396</v>
      </c>
    </row>
    <row r="28" spans="1:9" s="5" customFormat="1" x14ac:dyDescent="0.25">
      <c r="A28" s="46" t="s">
        <v>21</v>
      </c>
      <c r="B28" s="8" t="s">
        <v>34</v>
      </c>
      <c r="C28" s="11">
        <v>30649707.94758489</v>
      </c>
      <c r="D28" s="11">
        <v>31474143.436228245</v>
      </c>
      <c r="E28" s="11">
        <v>32936483.647800449</v>
      </c>
      <c r="F28" s="11">
        <v>34576559.290977448</v>
      </c>
      <c r="G28" s="11">
        <v>35703805.78965053</v>
      </c>
      <c r="H28" s="11">
        <v>36470396.294666231</v>
      </c>
      <c r="I28" s="107">
        <v>37972036.285839327</v>
      </c>
    </row>
    <row r="29" spans="1:9" s="5" customFormat="1" x14ac:dyDescent="0.25">
      <c r="A29" s="46" t="s">
        <v>22</v>
      </c>
      <c r="B29" s="8" t="s">
        <v>34</v>
      </c>
      <c r="C29" s="11">
        <v>32215070.9416079</v>
      </c>
      <c r="D29" s="11">
        <v>28531493.917417541</v>
      </c>
      <c r="E29" s="11">
        <v>23484615.198155731</v>
      </c>
      <c r="F29" s="11">
        <v>17891834.308982152</v>
      </c>
      <c r="G29" s="11">
        <v>16786907.686977051</v>
      </c>
      <c r="H29" s="11">
        <v>17147336.603637304</v>
      </c>
      <c r="I29" s="107">
        <v>17853364.752552535</v>
      </c>
    </row>
    <row r="30" spans="1:9" s="5" customFormat="1" x14ac:dyDescent="0.25">
      <c r="A30" s="46" t="s">
        <v>23</v>
      </c>
      <c r="B30" s="8" t="s">
        <v>34</v>
      </c>
      <c r="C30" s="11">
        <v>9575757.4683108423</v>
      </c>
      <c r="D30" s="11">
        <v>12608051.992088512</v>
      </c>
      <c r="E30" s="11">
        <v>17079872.640722472</v>
      </c>
      <c r="F30" s="11">
        <v>22054041.264478713</v>
      </c>
      <c r="G30" s="11">
        <v>23802537.193100348</v>
      </c>
      <c r="H30" s="11">
        <v>24313597.52977749</v>
      </c>
      <c r="I30" s="107">
        <v>25314690.857226223</v>
      </c>
    </row>
    <row r="31" spans="1:9" s="5" customFormat="1" x14ac:dyDescent="0.25">
      <c r="A31" s="46" t="s">
        <v>24</v>
      </c>
      <c r="B31" s="8" t="s">
        <v>34</v>
      </c>
      <c r="C31" s="11">
        <v>9350431.1740190648</v>
      </c>
      <c r="D31" s="11">
        <v>9367945.6482653487</v>
      </c>
      <c r="E31" s="11">
        <v>9475476.5965923741</v>
      </c>
      <c r="F31" s="11">
        <v>9599548.6060157344</v>
      </c>
      <c r="G31" s="11">
        <v>9825687.3533118237</v>
      </c>
      <c r="H31" s="11">
        <v>10036653.060292147</v>
      </c>
      <c r="I31" s="107">
        <v>10449904.385862984</v>
      </c>
    </row>
    <row r="32" spans="1:9" s="5" customFormat="1" ht="30" x14ac:dyDescent="0.25">
      <c r="A32" s="46" t="s">
        <v>25</v>
      </c>
      <c r="B32" s="8" t="s">
        <v>35</v>
      </c>
      <c r="C32" s="11">
        <v>44472</v>
      </c>
      <c r="D32" s="11">
        <v>44472</v>
      </c>
      <c r="E32" s="11">
        <v>44472</v>
      </c>
      <c r="F32" s="11">
        <v>44472</v>
      </c>
      <c r="G32" s="11">
        <v>44472</v>
      </c>
      <c r="H32" s="11">
        <v>44472</v>
      </c>
      <c r="I32" s="107">
        <v>44472</v>
      </c>
    </row>
    <row r="33" spans="1:9" s="5" customFormat="1" ht="30" x14ac:dyDescent="0.25">
      <c r="A33" s="46" t="s">
        <v>26</v>
      </c>
      <c r="B33" s="8" t="s">
        <v>35</v>
      </c>
      <c r="C33" s="11">
        <v>35439.243999999999</v>
      </c>
      <c r="D33" s="11">
        <v>35439.243999999999</v>
      </c>
      <c r="E33" s="11">
        <v>35439.243999999999</v>
      </c>
      <c r="F33" s="11">
        <v>35439.243999999999</v>
      </c>
      <c r="G33" s="11">
        <v>35439.243999999999</v>
      </c>
      <c r="H33" s="11">
        <v>35439.243999999999</v>
      </c>
      <c r="I33" s="107">
        <v>35439.243999999999</v>
      </c>
    </row>
    <row r="34" spans="1:9" s="5" customFormat="1" ht="30" x14ac:dyDescent="0.25">
      <c r="A34" s="46" t="s">
        <v>27</v>
      </c>
      <c r="B34" s="8" t="s">
        <v>35</v>
      </c>
      <c r="C34" s="11">
        <v>1685871</v>
      </c>
      <c r="D34" s="11">
        <v>1685871</v>
      </c>
      <c r="E34" s="11">
        <v>1685871</v>
      </c>
      <c r="F34" s="11">
        <v>1685871</v>
      </c>
      <c r="G34" s="11">
        <v>1685871</v>
      </c>
      <c r="H34" s="11">
        <v>1685871</v>
      </c>
      <c r="I34" s="107">
        <v>1685871</v>
      </c>
    </row>
    <row r="35" spans="1:9" s="5" customFormat="1" x14ac:dyDescent="0.25">
      <c r="A35" s="46" t="s">
        <v>28</v>
      </c>
      <c r="B35" s="8" t="s">
        <v>37</v>
      </c>
      <c r="C35" s="11">
        <v>97540</v>
      </c>
      <c r="D35" s="11">
        <v>97540</v>
      </c>
      <c r="E35" s="11">
        <v>97540</v>
      </c>
      <c r="F35" s="11">
        <v>97540</v>
      </c>
      <c r="G35" s="11">
        <v>97540</v>
      </c>
      <c r="H35" s="11">
        <v>97540</v>
      </c>
      <c r="I35" s="107">
        <v>97540</v>
      </c>
    </row>
    <row r="36" spans="1:9" s="5" customFormat="1" x14ac:dyDescent="0.25">
      <c r="A36" s="46" t="s">
        <v>29</v>
      </c>
      <c r="B36" s="8" t="s">
        <v>36</v>
      </c>
      <c r="C36" s="11">
        <v>2479781.4402161296</v>
      </c>
      <c r="D36" s="11">
        <v>2722307.9507920938</v>
      </c>
      <c r="E36" s="11">
        <v>3173714.5485777482</v>
      </c>
      <c r="F36" s="11">
        <v>3797176.1091320743</v>
      </c>
      <c r="G36" s="11">
        <v>4077143.594863594</v>
      </c>
      <c r="H36" s="11">
        <v>4114917.1918085716</v>
      </c>
      <c r="I36" s="107">
        <v>4114917.1918085716</v>
      </c>
    </row>
    <row r="37" spans="1:9" s="5" customFormat="1" x14ac:dyDescent="0.25">
      <c r="A37" s="46" t="s">
        <v>30</v>
      </c>
      <c r="B37" s="8" t="s">
        <v>36</v>
      </c>
      <c r="C37" s="11">
        <v>1928718.897945879</v>
      </c>
      <c r="D37" s="11">
        <v>2117350.6283938512</v>
      </c>
      <c r="E37" s="11">
        <v>2468444.6488938048</v>
      </c>
      <c r="F37" s="11">
        <v>2953359.1959916134</v>
      </c>
      <c r="G37" s="11">
        <v>3171111.684893908</v>
      </c>
      <c r="H37" s="11">
        <v>3200491.1491844449</v>
      </c>
      <c r="I37" s="107">
        <v>3200491.1491844449</v>
      </c>
    </row>
    <row r="38" spans="1:9" s="5" customFormat="1" x14ac:dyDescent="0.25">
      <c r="A38" s="46" t="s">
        <v>31</v>
      </c>
      <c r="B38" s="8" t="s">
        <v>36</v>
      </c>
      <c r="C38" s="11">
        <v>826593.81340537639</v>
      </c>
      <c r="D38" s="11">
        <v>907435.98359736439</v>
      </c>
      <c r="E38" s="11">
        <v>1057904.8495259162</v>
      </c>
      <c r="F38" s="11">
        <v>1265725.3697106915</v>
      </c>
      <c r="G38" s="11">
        <v>1359047.8649545314</v>
      </c>
      <c r="H38" s="11">
        <v>1371639.06393619</v>
      </c>
      <c r="I38" s="107">
        <v>1371639.06393619</v>
      </c>
    </row>
    <row r="39" spans="1:9" s="5" customFormat="1" ht="15.75" thickBot="1" x14ac:dyDescent="0.3">
      <c r="A39" s="32" t="s">
        <v>32</v>
      </c>
      <c r="B39" s="8" t="s">
        <v>36</v>
      </c>
      <c r="C39" s="11">
        <v>661275.05072430102</v>
      </c>
      <c r="D39" s="108">
        <v>725948.78687789151</v>
      </c>
      <c r="E39" s="108">
        <v>846323.87962073274</v>
      </c>
      <c r="F39" s="108">
        <v>1012580.2957685528</v>
      </c>
      <c r="G39" s="108">
        <v>1087238.291963625</v>
      </c>
      <c r="H39" s="108">
        <v>1097311.2511489519</v>
      </c>
      <c r="I39" s="109">
        <v>1097311.2511489519</v>
      </c>
    </row>
    <row r="40" spans="1:9" ht="18.75" customHeight="1" thickBot="1" x14ac:dyDescent="0.3">
      <c r="A40" s="33" t="s">
        <v>7</v>
      </c>
      <c r="B40" s="34"/>
      <c r="C40" s="66">
        <f>SUM(C22:C39)</f>
        <v>360834758.83968884</v>
      </c>
      <c r="D40" s="66">
        <f>SUM(D22:D39)</f>
        <v>365847194.23310614</v>
      </c>
      <c r="E40" s="66">
        <f t="shared" ref="E40:I40" si="1">SUM(E22:E39)</f>
        <v>374557120.20865935</v>
      </c>
      <c r="F40" s="66">
        <f t="shared" si="1"/>
        <v>384593815.41058809</v>
      </c>
      <c r="G40" s="66">
        <f t="shared" si="1"/>
        <v>390712795.66628671</v>
      </c>
      <c r="H40" s="66">
        <f t="shared" si="1"/>
        <v>394338157.46205711</v>
      </c>
      <c r="I40" s="67">
        <f t="shared" si="1"/>
        <v>401263778.23574585</v>
      </c>
    </row>
    <row r="41" spans="1:9" ht="5.0999999999999996" customHeight="1" x14ac:dyDescent="0.25"/>
    <row r="42" spans="1:9" ht="23.25" x14ac:dyDescent="0.25">
      <c r="A42" s="35" t="s">
        <v>333</v>
      </c>
      <c r="B42" s="23"/>
      <c r="C42" s="24"/>
      <c r="D42" s="24"/>
      <c r="E42" s="24"/>
      <c r="F42" s="24"/>
      <c r="G42" s="24"/>
      <c r="H42" s="24"/>
      <c r="I42" s="24"/>
    </row>
    <row r="43" spans="1:9" ht="5.0999999999999996" customHeight="1" thickBot="1" x14ac:dyDescent="0.3"/>
    <row r="44" spans="1:9" ht="15" customHeight="1" x14ac:dyDescent="0.25">
      <c r="A44" s="173" t="s">
        <v>12</v>
      </c>
      <c r="B44" s="171" t="s">
        <v>14</v>
      </c>
      <c r="C44" s="27" t="s">
        <v>13</v>
      </c>
      <c r="D44" s="28"/>
      <c r="E44" s="28"/>
      <c r="F44" s="28"/>
      <c r="G44" s="28"/>
      <c r="H44" s="28"/>
      <c r="I44" s="29"/>
    </row>
    <row r="45" spans="1:9" ht="33" customHeight="1" x14ac:dyDescent="0.25">
      <c r="A45" s="174"/>
      <c r="B45" s="172"/>
      <c r="C45" s="25">
        <v>2020</v>
      </c>
      <c r="D45" s="26" t="s">
        <v>64</v>
      </c>
      <c r="E45" s="26" t="s">
        <v>65</v>
      </c>
      <c r="F45" s="26" t="s">
        <v>66</v>
      </c>
      <c r="G45" s="26" t="s">
        <v>67</v>
      </c>
      <c r="H45" s="26" t="s">
        <v>68</v>
      </c>
      <c r="I45" s="30" t="s">
        <v>69</v>
      </c>
    </row>
    <row r="46" spans="1:9" s="5" customFormat="1" ht="30" x14ac:dyDescent="0.25">
      <c r="A46" s="31" t="s">
        <v>15</v>
      </c>
      <c r="B46" s="4" t="s">
        <v>33</v>
      </c>
      <c r="C46" s="10">
        <v>206643.62377565689</v>
      </c>
      <c r="D46" s="10">
        <v>206643.62377565689</v>
      </c>
      <c r="E46" s="10">
        <v>206643.62377565689</v>
      </c>
      <c r="F46" s="10">
        <v>206643.62377565689</v>
      </c>
      <c r="G46" s="10">
        <v>206643.62377565689</v>
      </c>
      <c r="H46" s="10">
        <v>206643.62377565689</v>
      </c>
      <c r="I46" s="106">
        <v>206643.62377565689</v>
      </c>
    </row>
    <row r="47" spans="1:9" s="5" customFormat="1" ht="30" x14ac:dyDescent="0.25">
      <c r="A47" s="46" t="s">
        <v>16</v>
      </c>
      <c r="B47" s="4" t="s">
        <v>33</v>
      </c>
      <c r="C47" s="10">
        <v>256994.08647153401</v>
      </c>
      <c r="D47" s="11">
        <v>256994.08647153401</v>
      </c>
      <c r="E47" s="11">
        <v>256994.08647153401</v>
      </c>
      <c r="F47" s="11">
        <v>256994.08647153401</v>
      </c>
      <c r="G47" s="11">
        <v>256994.08647153401</v>
      </c>
      <c r="H47" s="11">
        <v>256994.08647153401</v>
      </c>
      <c r="I47" s="107">
        <v>256994.08647153401</v>
      </c>
    </row>
    <row r="48" spans="1:9" s="5" customFormat="1" ht="30" x14ac:dyDescent="0.25">
      <c r="A48" s="46" t="s">
        <v>17</v>
      </c>
      <c r="B48" s="4" t="s">
        <v>33</v>
      </c>
      <c r="C48" s="10">
        <v>191414.72929362825</v>
      </c>
      <c r="D48" s="11">
        <v>191414.72929362825</v>
      </c>
      <c r="E48" s="11">
        <v>191414.72929362825</v>
      </c>
      <c r="F48" s="11">
        <v>191414.72929362825</v>
      </c>
      <c r="G48" s="11">
        <v>191414.72929362825</v>
      </c>
      <c r="H48" s="11">
        <v>191414.72929362825</v>
      </c>
      <c r="I48" s="107">
        <v>191414.72929362825</v>
      </c>
    </row>
    <row r="49" spans="1:9" s="5" customFormat="1" ht="30" x14ac:dyDescent="0.25">
      <c r="A49" s="46" t="s">
        <v>18</v>
      </c>
      <c r="B49" s="4" t="s">
        <v>33</v>
      </c>
      <c r="C49" s="10">
        <v>20952.655817344334</v>
      </c>
      <c r="D49" s="11">
        <v>20952.655817344334</v>
      </c>
      <c r="E49" s="11">
        <v>20952.655817344334</v>
      </c>
      <c r="F49" s="11">
        <v>20952.655817344334</v>
      </c>
      <c r="G49" s="11">
        <v>20952.655817344334</v>
      </c>
      <c r="H49" s="11">
        <v>20952.655817344334</v>
      </c>
      <c r="I49" s="107">
        <v>20952.655817344334</v>
      </c>
    </row>
    <row r="50" spans="1:9" s="5" customFormat="1" x14ac:dyDescent="0.25">
      <c r="A50" s="46" t="s">
        <v>19</v>
      </c>
      <c r="B50" s="8" t="s">
        <v>34</v>
      </c>
      <c r="C50" s="10">
        <v>147471.91215643569</v>
      </c>
      <c r="D50" s="11">
        <v>147410.09303360948</v>
      </c>
      <c r="E50" s="11">
        <v>148616.8836326543</v>
      </c>
      <c r="F50" s="11">
        <v>150030.11723072713</v>
      </c>
      <c r="G50" s="11">
        <v>153426.58600304162</v>
      </c>
      <c r="H50" s="11">
        <v>156720.78283852295</v>
      </c>
      <c r="I50" s="107">
        <v>163173.63827384214</v>
      </c>
    </row>
    <row r="51" spans="1:9" s="5" customFormat="1" x14ac:dyDescent="0.25">
      <c r="A51" s="46" t="s">
        <v>20</v>
      </c>
      <c r="B51" s="8" t="s">
        <v>34</v>
      </c>
      <c r="C51" s="10">
        <v>39777.479697099574</v>
      </c>
      <c r="D51" s="11">
        <v>53698.821176098914</v>
      </c>
      <c r="E51" s="11">
        <v>74192.278106854923</v>
      </c>
      <c r="F51" s="11">
        <v>96985.886302188141</v>
      </c>
      <c r="G51" s="11">
        <v>104916.00535555433</v>
      </c>
      <c r="H51" s="11">
        <v>107168.6395426095</v>
      </c>
      <c r="I51" s="107">
        <v>111581.22430413928</v>
      </c>
    </row>
    <row r="52" spans="1:9" s="5" customFormat="1" x14ac:dyDescent="0.25">
      <c r="A52" s="46" t="s">
        <v>21</v>
      </c>
      <c r="B52" s="8" t="s">
        <v>34</v>
      </c>
      <c r="C52" s="10">
        <v>104837.67773387795</v>
      </c>
      <c r="D52" s="11">
        <v>107657.66878301204</v>
      </c>
      <c r="E52" s="11">
        <v>112659.62025675124</v>
      </c>
      <c r="F52" s="11">
        <v>118269.51781377255</v>
      </c>
      <c r="G52" s="11">
        <v>122125.27739740808</v>
      </c>
      <c r="H52" s="11">
        <v>124747.40901628435</v>
      </c>
      <c r="I52" s="107">
        <v>129883.78583710542</v>
      </c>
    </row>
    <row r="53" spans="1:9" s="5" customFormat="1" x14ac:dyDescent="0.25">
      <c r="A53" s="46" t="s">
        <v>22</v>
      </c>
      <c r="B53" s="8" t="s">
        <v>34</v>
      </c>
      <c r="C53" s="10">
        <v>101013.58228346529</v>
      </c>
      <c r="D53" s="11">
        <v>89463.357498768208</v>
      </c>
      <c r="E53" s="11">
        <v>73638.363671907544</v>
      </c>
      <c r="F53" s="11">
        <v>56101.638902127183</v>
      </c>
      <c r="G53" s="11">
        <v>52637.030785900781</v>
      </c>
      <c r="H53" s="11">
        <v>53767.191762308161</v>
      </c>
      <c r="I53" s="107">
        <v>55981.013754013875</v>
      </c>
    </row>
    <row r="54" spans="1:9" s="5" customFormat="1" x14ac:dyDescent="0.25">
      <c r="A54" s="46" t="s">
        <v>23</v>
      </c>
      <c r="B54" s="8" t="s">
        <v>34</v>
      </c>
      <c r="C54" s="10">
        <v>35620.719022029611</v>
      </c>
      <c r="D54" s="11">
        <v>46900.506713078626</v>
      </c>
      <c r="E54" s="11">
        <v>63535.166411701844</v>
      </c>
      <c r="F54" s="11">
        <v>82038.502936396821</v>
      </c>
      <c r="G54" s="11">
        <v>88542.707161567188</v>
      </c>
      <c r="H54" s="11">
        <v>90443.79297293241</v>
      </c>
      <c r="I54" s="107">
        <v>94167.745281654599</v>
      </c>
    </row>
    <row r="55" spans="1:9" s="5" customFormat="1" x14ac:dyDescent="0.25">
      <c r="A55" s="46" t="s">
        <v>24</v>
      </c>
      <c r="B55" s="8" t="s">
        <v>34</v>
      </c>
      <c r="C55" s="10">
        <v>30377.894288881529</v>
      </c>
      <c r="D55" s="11">
        <v>30434.795712706487</v>
      </c>
      <c r="E55" s="11">
        <v>30784.144712797297</v>
      </c>
      <c r="F55" s="11">
        <v>31187.232689846376</v>
      </c>
      <c r="G55" s="11">
        <v>31921.917415302512</v>
      </c>
      <c r="H55" s="11">
        <v>32607.307620947202</v>
      </c>
      <c r="I55" s="107">
        <v>33949.887962890418</v>
      </c>
    </row>
    <row r="56" spans="1:9" s="5" customFormat="1" ht="30" x14ac:dyDescent="0.25">
      <c r="A56" s="46" t="s">
        <v>25</v>
      </c>
      <c r="B56" s="8" t="s">
        <v>35</v>
      </c>
      <c r="C56" s="10">
        <v>178.48750000000004</v>
      </c>
      <c r="D56" s="11">
        <v>178.48750000000004</v>
      </c>
      <c r="E56" s="11">
        <v>178.48750000000004</v>
      </c>
      <c r="F56" s="11">
        <v>178.48750000000004</v>
      </c>
      <c r="G56" s="11">
        <v>178.48750000000004</v>
      </c>
      <c r="H56" s="11">
        <v>178.48750000000004</v>
      </c>
      <c r="I56" s="107">
        <v>178.48750000000004</v>
      </c>
    </row>
    <row r="57" spans="1:9" s="5" customFormat="1" ht="30" x14ac:dyDescent="0.25">
      <c r="A57" s="46" t="s">
        <v>26</v>
      </c>
      <c r="B57" s="8" t="s">
        <v>35</v>
      </c>
      <c r="C57" s="10">
        <v>284.08061424731187</v>
      </c>
      <c r="D57" s="11">
        <v>284.08061424731187</v>
      </c>
      <c r="E57" s="11">
        <v>284.08061424731187</v>
      </c>
      <c r="F57" s="11">
        <v>284.08061424731187</v>
      </c>
      <c r="G57" s="11">
        <v>284.08061424731187</v>
      </c>
      <c r="H57" s="11">
        <v>284.08061424731187</v>
      </c>
      <c r="I57" s="107">
        <v>284.08061424731187</v>
      </c>
    </row>
    <row r="58" spans="1:9" s="5" customFormat="1" ht="30" x14ac:dyDescent="0.25">
      <c r="A58" s="46" t="s">
        <v>27</v>
      </c>
      <c r="B58" s="8" t="s">
        <v>35</v>
      </c>
      <c r="C58" s="10">
        <v>5672.8165016887251</v>
      </c>
      <c r="D58" s="11">
        <v>5672.8165016887251</v>
      </c>
      <c r="E58" s="11">
        <v>5672.8165016887251</v>
      </c>
      <c r="F58" s="11">
        <v>5672.8165016887251</v>
      </c>
      <c r="G58" s="11">
        <v>5672.8165016887251</v>
      </c>
      <c r="H58" s="11">
        <v>5672.8165016887251</v>
      </c>
      <c r="I58" s="107">
        <v>5672.8165016887251</v>
      </c>
    </row>
    <row r="59" spans="1:9" s="5" customFormat="1" x14ac:dyDescent="0.25">
      <c r="A59" s="46" t="s">
        <v>28</v>
      </c>
      <c r="B59" s="8" t="s">
        <v>37</v>
      </c>
      <c r="C59" s="10">
        <v>299.21944444444443</v>
      </c>
      <c r="D59" s="11">
        <v>299.21944444444443</v>
      </c>
      <c r="E59" s="11">
        <v>299.21944444444443</v>
      </c>
      <c r="F59" s="11">
        <v>299.21944444444443</v>
      </c>
      <c r="G59" s="11">
        <v>299.21944444444443</v>
      </c>
      <c r="H59" s="11">
        <v>299.21944444444443</v>
      </c>
      <c r="I59" s="107">
        <v>299.21944444444443</v>
      </c>
    </row>
    <row r="60" spans="1:9" s="5" customFormat="1" x14ac:dyDescent="0.25">
      <c r="A60" s="46" t="s">
        <v>29</v>
      </c>
      <c r="B60" s="8" t="s">
        <v>36</v>
      </c>
      <c r="C60" s="10">
        <v>11111.095698801691</v>
      </c>
      <c r="D60" s="11">
        <v>12197.77826880718</v>
      </c>
      <c r="E60" s="11">
        <v>14220.3847073124</v>
      </c>
      <c r="F60" s="11">
        <v>17013.913585099148</v>
      </c>
      <c r="G60" s="11">
        <v>18268.3570114701</v>
      </c>
      <c r="H60" s="11">
        <v>18437.608238105226</v>
      </c>
      <c r="I60" s="107">
        <v>18437.608238105226</v>
      </c>
    </row>
    <row r="61" spans="1:9" s="5" customFormat="1" x14ac:dyDescent="0.25">
      <c r="A61" s="46" t="s">
        <v>30</v>
      </c>
      <c r="B61" s="8" t="s">
        <v>36</v>
      </c>
      <c r="C61" s="10">
        <v>8943.2517221181206</v>
      </c>
      <c r="D61" s="11">
        <v>9817.9157542752237</v>
      </c>
      <c r="E61" s="11">
        <v>11445.89907875328</v>
      </c>
      <c r="F61" s="11">
        <v>13694.393072891718</v>
      </c>
      <c r="G61" s="11">
        <v>14704.086773433033</v>
      </c>
      <c r="H61" s="11">
        <v>14840.316031564473</v>
      </c>
      <c r="I61" s="107">
        <v>14840.316031564473</v>
      </c>
    </row>
    <row r="62" spans="1:9" s="5" customFormat="1" x14ac:dyDescent="0.25">
      <c r="A62" s="46" t="s">
        <v>31</v>
      </c>
      <c r="B62" s="8" t="s">
        <v>36</v>
      </c>
      <c r="C62" s="10">
        <v>3589.6395292620555</v>
      </c>
      <c r="D62" s="11">
        <v>3940.7119000519574</v>
      </c>
      <c r="E62" s="11">
        <v>4594.1513285847614</v>
      </c>
      <c r="F62" s="11">
        <v>5496.6511321747757</v>
      </c>
      <c r="G62" s="11">
        <v>5901.9216682758861</v>
      </c>
      <c r="H62" s="11">
        <v>5956.6013245379654</v>
      </c>
      <c r="I62" s="107">
        <v>5956.6013245379654</v>
      </c>
    </row>
    <row r="63" spans="1:9" s="5" customFormat="1" ht="15.75" thickBot="1" x14ac:dyDescent="0.3">
      <c r="A63" s="32" t="s">
        <v>32</v>
      </c>
      <c r="B63" s="8" t="s">
        <v>36</v>
      </c>
      <c r="C63" s="10">
        <v>2888.8776589525874</v>
      </c>
      <c r="D63" s="108">
        <v>3171.4144207591307</v>
      </c>
      <c r="E63" s="108">
        <v>3697.29077998098</v>
      </c>
      <c r="F63" s="108">
        <v>4423.6064722801102</v>
      </c>
      <c r="G63" s="108">
        <v>4749.7609476892103</v>
      </c>
      <c r="H63" s="108">
        <v>4793.7661565930694</v>
      </c>
      <c r="I63" s="109">
        <v>4793.7661565930694</v>
      </c>
    </row>
    <row r="64" spans="1:9" ht="18.75" customHeight="1" thickBot="1" x14ac:dyDescent="0.3">
      <c r="A64" s="33" t="s">
        <v>7</v>
      </c>
      <c r="B64" s="34"/>
      <c r="C64" s="66">
        <f>SUM(C46:C63)</f>
        <v>1168071.8292094676</v>
      </c>
      <c r="D64" s="66">
        <f>SUM(D46:D63)</f>
        <v>1187132.7626797108</v>
      </c>
      <c r="E64" s="66">
        <f t="shared" ref="E64" si="2">SUM(E46:E63)</f>
        <v>1219823.8821058425</v>
      </c>
      <c r="F64" s="66">
        <f t="shared" ref="F64" si="3">SUM(F46:F63)</f>
        <v>1257681.1595560478</v>
      </c>
      <c r="G64" s="66">
        <f t="shared" ref="G64" si="4">SUM(G46:G63)</f>
        <v>1279633.3499381866</v>
      </c>
      <c r="H64" s="66">
        <f t="shared" ref="H64" si="5">SUM(H46:H63)</f>
        <v>1291923.1149229491</v>
      </c>
      <c r="I64" s="67">
        <f t="shared" ref="I64" si="6">SUM(I46:I63)</f>
        <v>1315205.2865829905</v>
      </c>
    </row>
    <row r="65" spans="1:9" ht="9" customHeight="1" x14ac:dyDescent="0.25"/>
    <row r="66" spans="1:9" ht="27.75" customHeight="1" x14ac:dyDescent="0.25">
      <c r="A66" s="96" t="s">
        <v>39</v>
      </c>
      <c r="B66" s="23"/>
      <c r="C66" s="24"/>
      <c r="D66" s="24"/>
      <c r="E66" s="24"/>
      <c r="F66" s="24"/>
      <c r="G66" s="24"/>
      <c r="H66" s="24"/>
      <c r="I66" s="24"/>
    </row>
    <row r="67" spans="1:9" ht="5.0999999999999996" customHeight="1" x14ac:dyDescent="0.25"/>
    <row r="68" spans="1:9" ht="23.25" x14ac:dyDescent="0.25">
      <c r="A68" s="35" t="s">
        <v>334</v>
      </c>
      <c r="B68" s="23"/>
      <c r="C68" s="24"/>
      <c r="D68" s="24"/>
      <c r="E68" s="24"/>
      <c r="F68" s="24"/>
      <c r="G68" s="24"/>
      <c r="H68" s="24"/>
      <c r="I68" s="24"/>
    </row>
    <row r="69" spans="1:9" ht="5.0999999999999996" customHeight="1" thickBot="1" x14ac:dyDescent="0.3"/>
    <row r="70" spans="1:9" ht="15" customHeight="1" x14ac:dyDescent="0.25">
      <c r="A70" s="173" t="s">
        <v>40</v>
      </c>
      <c r="B70" s="171" t="s">
        <v>422</v>
      </c>
      <c r="C70" s="27" t="s">
        <v>13</v>
      </c>
      <c r="D70" s="28"/>
      <c r="E70" s="28"/>
      <c r="F70" s="28"/>
      <c r="G70" s="28"/>
      <c r="H70" s="28"/>
      <c r="I70" s="29"/>
    </row>
    <row r="71" spans="1:9" ht="33" customHeight="1" x14ac:dyDescent="0.25">
      <c r="A71" s="174"/>
      <c r="B71" s="172"/>
      <c r="C71" s="25">
        <v>2020</v>
      </c>
      <c r="D71" s="26" t="s">
        <v>64</v>
      </c>
      <c r="E71" s="26" t="s">
        <v>65</v>
      </c>
      <c r="F71" s="26" t="s">
        <v>66</v>
      </c>
      <c r="G71" s="26" t="s">
        <v>67</v>
      </c>
      <c r="H71" s="26" t="s">
        <v>68</v>
      </c>
      <c r="I71" s="30" t="s">
        <v>69</v>
      </c>
    </row>
    <row r="72" spans="1:9" s="5" customFormat="1" ht="30" x14ac:dyDescent="0.25">
      <c r="A72" s="31" t="s">
        <v>17</v>
      </c>
      <c r="B72" s="4" t="s">
        <v>33</v>
      </c>
      <c r="C72" s="10">
        <v>7249498.2729804227</v>
      </c>
      <c r="D72" s="10">
        <v>7249498.2729804227</v>
      </c>
      <c r="E72" s="10">
        <v>7249498.2729804227</v>
      </c>
      <c r="F72" s="10">
        <v>7249498.2729804227</v>
      </c>
      <c r="G72" s="10">
        <v>7249498.2729804227</v>
      </c>
      <c r="H72" s="10">
        <v>7249498.2729804227</v>
      </c>
      <c r="I72" s="106">
        <v>7249498.2729804227</v>
      </c>
    </row>
    <row r="73" spans="1:9" s="5" customFormat="1" ht="30" x14ac:dyDescent="0.25">
      <c r="A73" s="46" t="s">
        <v>18</v>
      </c>
      <c r="B73" s="4" t="s">
        <v>33</v>
      </c>
      <c r="C73" s="10">
        <v>2907984.1401655702</v>
      </c>
      <c r="D73" s="11">
        <v>2907984.1401655702</v>
      </c>
      <c r="E73" s="11">
        <v>2907984.1401655702</v>
      </c>
      <c r="F73" s="11">
        <v>2907984.1401655702</v>
      </c>
      <c r="G73" s="11">
        <v>2907984.1401655702</v>
      </c>
      <c r="H73" s="11">
        <v>2907984.1401655702</v>
      </c>
      <c r="I73" s="107">
        <v>2907984.1401655702</v>
      </c>
    </row>
    <row r="74" spans="1:9" s="5" customFormat="1" ht="30" customHeight="1" x14ac:dyDescent="0.25">
      <c r="A74" s="46" t="s">
        <v>51</v>
      </c>
      <c r="B74" s="4" t="s">
        <v>41</v>
      </c>
      <c r="C74" s="7">
        <f>C118</f>
        <v>340149950.32159984</v>
      </c>
      <c r="D74" s="113">
        <f t="shared" ref="D74:I74" si="7">D118</f>
        <v>345233023.73524261</v>
      </c>
      <c r="E74" s="113">
        <f t="shared" si="7"/>
        <v>352491060.33119208</v>
      </c>
      <c r="F74" s="113">
        <f t="shared" si="7"/>
        <v>361902131.22559059</v>
      </c>
      <c r="G74" s="113">
        <f t="shared" si="7"/>
        <v>367795405.62031794</v>
      </c>
      <c r="H74" s="113">
        <f t="shared" si="7"/>
        <v>371350921.67188138</v>
      </c>
      <c r="I74" s="114">
        <f t="shared" si="7"/>
        <v>378258247.62111652</v>
      </c>
    </row>
    <row r="75" spans="1:9" s="5" customFormat="1" ht="15" customHeight="1" x14ac:dyDescent="0.25">
      <c r="A75" s="46" t="s">
        <v>19</v>
      </c>
      <c r="B75" s="8" t="s">
        <v>34</v>
      </c>
      <c r="C75" s="11">
        <v>0</v>
      </c>
      <c r="D75" s="11">
        <v>0</v>
      </c>
      <c r="E75" s="11">
        <v>0</v>
      </c>
      <c r="F75" s="11">
        <v>0</v>
      </c>
      <c r="G75" s="11">
        <v>0</v>
      </c>
      <c r="H75" s="11">
        <v>0</v>
      </c>
      <c r="I75" s="107">
        <v>0</v>
      </c>
    </row>
    <row r="76" spans="1:9" s="5" customFormat="1" ht="15" customHeight="1" x14ac:dyDescent="0.25">
      <c r="A76" s="46" t="s">
        <v>20</v>
      </c>
      <c r="B76" s="8" t="s">
        <v>34</v>
      </c>
      <c r="C76" s="11">
        <v>0</v>
      </c>
      <c r="D76" s="11">
        <v>0</v>
      </c>
      <c r="E76" s="11">
        <v>0</v>
      </c>
      <c r="F76" s="11">
        <v>0</v>
      </c>
      <c r="G76" s="11">
        <v>0</v>
      </c>
      <c r="H76" s="11">
        <v>0</v>
      </c>
      <c r="I76" s="107">
        <v>0</v>
      </c>
    </row>
    <row r="77" spans="1:9" s="5" customFormat="1" ht="15" customHeight="1" x14ac:dyDescent="0.25">
      <c r="A77" s="46" t="s">
        <v>21</v>
      </c>
      <c r="B77" s="8" t="s">
        <v>34</v>
      </c>
      <c r="C77" s="11">
        <v>0</v>
      </c>
      <c r="D77" s="11">
        <v>0</v>
      </c>
      <c r="E77" s="11">
        <v>0</v>
      </c>
      <c r="F77" s="11">
        <v>0</v>
      </c>
      <c r="G77" s="11">
        <v>0</v>
      </c>
      <c r="H77" s="11">
        <v>0</v>
      </c>
      <c r="I77" s="107">
        <v>0</v>
      </c>
    </row>
    <row r="78" spans="1:9" s="5" customFormat="1" ht="15" customHeight="1" x14ac:dyDescent="0.25">
      <c r="A78" s="46" t="s">
        <v>22</v>
      </c>
      <c r="B78" s="8" t="s">
        <v>34</v>
      </c>
      <c r="C78" s="11">
        <v>0</v>
      </c>
      <c r="D78" s="11">
        <v>0</v>
      </c>
      <c r="E78" s="11">
        <v>0</v>
      </c>
      <c r="F78" s="11">
        <v>0</v>
      </c>
      <c r="G78" s="11">
        <v>0</v>
      </c>
      <c r="H78" s="11">
        <v>0</v>
      </c>
      <c r="I78" s="107">
        <v>0</v>
      </c>
    </row>
    <row r="79" spans="1:9" s="5" customFormat="1" ht="15" customHeight="1" x14ac:dyDescent="0.25">
      <c r="A79" s="46" t="s">
        <v>23</v>
      </c>
      <c r="B79" s="8" t="s">
        <v>34</v>
      </c>
      <c r="C79" s="11">
        <v>0</v>
      </c>
      <c r="D79" s="11">
        <v>0</v>
      </c>
      <c r="E79" s="11">
        <v>0</v>
      </c>
      <c r="F79" s="11">
        <v>0</v>
      </c>
      <c r="G79" s="11">
        <v>0</v>
      </c>
      <c r="H79" s="11">
        <v>0</v>
      </c>
      <c r="I79" s="107">
        <v>0</v>
      </c>
    </row>
    <row r="80" spans="1:9" s="5" customFormat="1" ht="15" customHeight="1" x14ac:dyDescent="0.25">
      <c r="A80" s="46" t="s">
        <v>24</v>
      </c>
      <c r="B80" s="8" t="s">
        <v>34</v>
      </c>
      <c r="C80" s="11">
        <v>0</v>
      </c>
      <c r="D80" s="11">
        <v>0</v>
      </c>
      <c r="E80" s="11">
        <v>0</v>
      </c>
      <c r="F80" s="11">
        <v>0</v>
      </c>
      <c r="G80" s="11">
        <v>0</v>
      </c>
      <c r="H80" s="11">
        <v>0</v>
      </c>
      <c r="I80" s="107">
        <v>0</v>
      </c>
    </row>
    <row r="81" spans="1:9" s="5" customFormat="1" x14ac:dyDescent="0.25">
      <c r="A81" s="46" t="s">
        <v>29</v>
      </c>
      <c r="B81" s="8" t="s">
        <v>36</v>
      </c>
      <c r="C81" s="11">
        <v>2031807.4146617171</v>
      </c>
      <c r="D81" s="11">
        <v>2022481.8642976033</v>
      </c>
      <c r="E81" s="11">
        <v>2408501.7072762582</v>
      </c>
      <c r="F81" s="11">
        <v>2567835.6887952411</v>
      </c>
      <c r="G81" s="11">
        <v>2622659.0670147487</v>
      </c>
      <c r="H81" s="11">
        <v>2637641.9121697601</v>
      </c>
      <c r="I81" s="107">
        <v>2637641.9121697601</v>
      </c>
    </row>
    <row r="82" spans="1:9" s="5" customFormat="1" x14ac:dyDescent="0.25">
      <c r="A82" s="46" t="s">
        <v>30</v>
      </c>
      <c r="B82" s="8" t="s">
        <v>36</v>
      </c>
      <c r="C82" s="11">
        <v>4402249.3984337226</v>
      </c>
      <c r="D82" s="11">
        <v>4382044.0393114751</v>
      </c>
      <c r="E82" s="11">
        <v>5218420.3657652298</v>
      </c>
      <c r="F82" s="11">
        <v>5563643.992389692</v>
      </c>
      <c r="G82" s="11">
        <v>5682427.9785319567</v>
      </c>
      <c r="H82" s="11">
        <v>5714890.8097011494</v>
      </c>
      <c r="I82" s="107">
        <v>5714890.8097011494</v>
      </c>
    </row>
    <row r="83" spans="1:9" s="5" customFormat="1" x14ac:dyDescent="0.25">
      <c r="A83" s="46" t="s">
        <v>31</v>
      </c>
      <c r="B83" s="8" t="s">
        <v>36</v>
      </c>
      <c r="C83" s="11">
        <v>580516.40418906207</v>
      </c>
      <c r="D83" s="11">
        <v>577851.96122788673</v>
      </c>
      <c r="E83" s="11">
        <v>688143.34493607399</v>
      </c>
      <c r="F83" s="11">
        <v>733667.33965578314</v>
      </c>
      <c r="G83" s="11">
        <v>749331.1620042139</v>
      </c>
      <c r="H83" s="11">
        <v>753611.97490564582</v>
      </c>
      <c r="I83" s="107">
        <v>753611.97490564582</v>
      </c>
    </row>
    <row r="84" spans="1:9" s="5" customFormat="1" ht="15.75" thickBot="1" x14ac:dyDescent="0.3">
      <c r="A84" s="32" t="s">
        <v>32</v>
      </c>
      <c r="B84" s="8" t="s">
        <v>36</v>
      </c>
      <c r="C84" s="11">
        <v>580516.40418906196</v>
      </c>
      <c r="D84" s="108">
        <v>577851.96122788661</v>
      </c>
      <c r="E84" s="108">
        <v>688143.34493607387</v>
      </c>
      <c r="F84" s="108">
        <v>733667.33965578314</v>
      </c>
      <c r="G84" s="108">
        <v>749331.16200421378</v>
      </c>
      <c r="H84" s="108">
        <v>753611.97490564559</v>
      </c>
      <c r="I84" s="109">
        <v>753611.97490564559</v>
      </c>
    </row>
    <row r="85" spans="1:9" ht="18.75" customHeight="1" thickBot="1" x14ac:dyDescent="0.3">
      <c r="A85" s="33" t="s">
        <v>7</v>
      </c>
      <c r="B85" s="34"/>
      <c r="C85" s="66">
        <f t="shared" ref="C85:I85" si="8">SUM(C72:C84)</f>
        <v>357902522.35621941</v>
      </c>
      <c r="D85" s="66">
        <f t="shared" si="8"/>
        <v>362950735.97445351</v>
      </c>
      <c r="E85" s="66">
        <f t="shared" si="8"/>
        <v>371651751.50725174</v>
      </c>
      <c r="F85" s="66">
        <f t="shared" si="8"/>
        <v>381658427.99923307</v>
      </c>
      <c r="G85" s="66">
        <f t="shared" si="8"/>
        <v>387756637.40301913</v>
      </c>
      <c r="H85" s="66">
        <f t="shared" si="8"/>
        <v>391368160.75670964</v>
      </c>
      <c r="I85" s="67">
        <f t="shared" si="8"/>
        <v>398275486.70594478</v>
      </c>
    </row>
    <row r="86" spans="1:9" ht="5.0999999999999996" customHeight="1" x14ac:dyDescent="0.25"/>
    <row r="87" spans="1:9" ht="23.25" x14ac:dyDescent="0.25">
      <c r="A87" s="35" t="s">
        <v>335</v>
      </c>
      <c r="B87" s="23"/>
      <c r="C87" s="24"/>
      <c r="D87" s="24"/>
      <c r="E87" s="24"/>
      <c r="F87" s="24"/>
      <c r="G87" s="24"/>
      <c r="H87" s="24"/>
      <c r="I87" s="24"/>
    </row>
    <row r="88" spans="1:9" ht="5.0999999999999996" customHeight="1" thickBot="1" x14ac:dyDescent="0.3"/>
    <row r="89" spans="1:9" ht="15" customHeight="1" x14ac:dyDescent="0.25">
      <c r="A89" s="173" t="s">
        <v>40</v>
      </c>
      <c r="B89" s="171" t="s">
        <v>422</v>
      </c>
      <c r="C89" s="27" t="s">
        <v>13</v>
      </c>
      <c r="D89" s="28"/>
      <c r="E89" s="28"/>
      <c r="F89" s="28"/>
      <c r="G89" s="28"/>
      <c r="H89" s="28"/>
      <c r="I89" s="29"/>
    </row>
    <row r="90" spans="1:9" ht="33" customHeight="1" x14ac:dyDescent="0.25">
      <c r="A90" s="174"/>
      <c r="B90" s="172"/>
      <c r="C90" s="25">
        <v>2020</v>
      </c>
      <c r="D90" s="26" t="s">
        <v>64</v>
      </c>
      <c r="E90" s="26" t="s">
        <v>65</v>
      </c>
      <c r="F90" s="26" t="s">
        <v>66</v>
      </c>
      <c r="G90" s="26" t="s">
        <v>67</v>
      </c>
      <c r="H90" s="26" t="s">
        <v>68</v>
      </c>
      <c r="I90" s="30" t="s">
        <v>69</v>
      </c>
    </row>
    <row r="91" spans="1:9" s="5" customFormat="1" ht="30" x14ac:dyDescent="0.25">
      <c r="A91" s="31" t="s">
        <v>17</v>
      </c>
      <c r="B91" s="4" t="s">
        <v>33</v>
      </c>
      <c r="C91" s="10">
        <v>130598.72395869477</v>
      </c>
      <c r="D91" s="10">
        <v>130598.72395869477</v>
      </c>
      <c r="E91" s="10">
        <v>130598.72395869477</v>
      </c>
      <c r="F91" s="10">
        <v>130598.72395869477</v>
      </c>
      <c r="G91" s="10">
        <v>130598.72395869477</v>
      </c>
      <c r="H91" s="10">
        <v>130598.72395869477</v>
      </c>
      <c r="I91" s="106">
        <v>130598.72395869477</v>
      </c>
    </row>
    <row r="92" spans="1:9" s="5" customFormat="1" ht="30" x14ac:dyDescent="0.25">
      <c r="A92" s="46" t="s">
        <v>18</v>
      </c>
      <c r="B92" s="4" t="s">
        <v>33</v>
      </c>
      <c r="C92" s="10">
        <v>8943.9438746166852</v>
      </c>
      <c r="D92" s="11">
        <v>8943.9438746166852</v>
      </c>
      <c r="E92" s="11">
        <v>8943.9438746166852</v>
      </c>
      <c r="F92" s="11">
        <v>8943.9438746166852</v>
      </c>
      <c r="G92" s="11">
        <v>8943.9438746166852</v>
      </c>
      <c r="H92" s="11">
        <v>8943.9438746166852</v>
      </c>
      <c r="I92" s="107">
        <v>8943.9438746166852</v>
      </c>
    </row>
    <row r="93" spans="1:9" s="5" customFormat="1" ht="30" customHeight="1" x14ac:dyDescent="0.25">
      <c r="A93" s="46" t="s">
        <v>51</v>
      </c>
      <c r="B93" s="4" t="s">
        <v>41</v>
      </c>
      <c r="C93" s="7">
        <v>1720196.4654245153</v>
      </c>
      <c r="D93" s="113">
        <v>1743719.4882510051</v>
      </c>
      <c r="E93" s="113">
        <v>1778986.2146767236</v>
      </c>
      <c r="F93" s="113">
        <v>1830628.4989554868</v>
      </c>
      <c r="G93" s="113">
        <v>1858757.4216942408</v>
      </c>
      <c r="H93" s="113">
        <v>1875694.9203942008</v>
      </c>
      <c r="I93" s="114">
        <v>1865784.8177026154</v>
      </c>
    </row>
    <row r="94" spans="1:9" s="5" customFormat="1" ht="15" customHeight="1" x14ac:dyDescent="0.25">
      <c r="A94" s="46" t="s">
        <v>19</v>
      </c>
      <c r="B94" s="8" t="s">
        <v>34</v>
      </c>
      <c r="C94" s="11">
        <v>0</v>
      </c>
      <c r="D94" s="11">
        <v>0</v>
      </c>
      <c r="E94" s="11">
        <v>0</v>
      </c>
      <c r="F94" s="11">
        <v>0</v>
      </c>
      <c r="G94" s="11">
        <v>0</v>
      </c>
      <c r="H94" s="11">
        <v>0</v>
      </c>
      <c r="I94" s="107">
        <v>0</v>
      </c>
    </row>
    <row r="95" spans="1:9" s="5" customFormat="1" ht="15" customHeight="1" x14ac:dyDescent="0.25">
      <c r="A95" s="46" t="s">
        <v>20</v>
      </c>
      <c r="B95" s="8" t="s">
        <v>34</v>
      </c>
      <c r="C95" s="11">
        <v>0</v>
      </c>
      <c r="D95" s="11">
        <v>0</v>
      </c>
      <c r="E95" s="11">
        <v>0</v>
      </c>
      <c r="F95" s="11">
        <v>0</v>
      </c>
      <c r="G95" s="11">
        <v>0</v>
      </c>
      <c r="H95" s="11">
        <v>0</v>
      </c>
      <c r="I95" s="107">
        <v>0</v>
      </c>
    </row>
    <row r="96" spans="1:9" s="5" customFormat="1" ht="15" customHeight="1" x14ac:dyDescent="0.25">
      <c r="A96" s="46" t="s">
        <v>21</v>
      </c>
      <c r="B96" s="8" t="s">
        <v>34</v>
      </c>
      <c r="C96" s="11">
        <v>0</v>
      </c>
      <c r="D96" s="11">
        <v>0</v>
      </c>
      <c r="E96" s="11">
        <v>0</v>
      </c>
      <c r="F96" s="11">
        <v>0</v>
      </c>
      <c r="G96" s="11">
        <v>0</v>
      </c>
      <c r="H96" s="11">
        <v>0</v>
      </c>
      <c r="I96" s="107">
        <v>0</v>
      </c>
    </row>
    <row r="97" spans="1:9" s="5" customFormat="1" ht="15" customHeight="1" x14ac:dyDescent="0.25">
      <c r="A97" s="46" t="s">
        <v>22</v>
      </c>
      <c r="B97" s="8" t="s">
        <v>34</v>
      </c>
      <c r="C97" s="11">
        <v>0</v>
      </c>
      <c r="D97" s="11">
        <v>0</v>
      </c>
      <c r="E97" s="11">
        <v>0</v>
      </c>
      <c r="F97" s="11">
        <v>0</v>
      </c>
      <c r="G97" s="11">
        <v>0</v>
      </c>
      <c r="H97" s="11">
        <v>0</v>
      </c>
      <c r="I97" s="107">
        <v>0</v>
      </c>
    </row>
    <row r="98" spans="1:9" s="5" customFormat="1" ht="15" customHeight="1" x14ac:dyDescent="0.25">
      <c r="A98" s="46" t="s">
        <v>23</v>
      </c>
      <c r="B98" s="8" t="s">
        <v>34</v>
      </c>
      <c r="C98" s="11">
        <v>0</v>
      </c>
      <c r="D98" s="11">
        <v>0</v>
      </c>
      <c r="E98" s="11">
        <v>0</v>
      </c>
      <c r="F98" s="11">
        <v>0</v>
      </c>
      <c r="G98" s="11">
        <v>0</v>
      </c>
      <c r="H98" s="11">
        <v>0</v>
      </c>
      <c r="I98" s="107">
        <v>0</v>
      </c>
    </row>
    <row r="99" spans="1:9" s="5" customFormat="1" ht="15" customHeight="1" x14ac:dyDescent="0.25">
      <c r="A99" s="46" t="s">
        <v>24</v>
      </c>
      <c r="B99" s="8" t="s">
        <v>34</v>
      </c>
      <c r="C99" s="11">
        <v>0</v>
      </c>
      <c r="D99" s="11">
        <v>0</v>
      </c>
      <c r="E99" s="11">
        <v>0</v>
      </c>
      <c r="F99" s="11">
        <v>0</v>
      </c>
      <c r="G99" s="11">
        <v>0</v>
      </c>
      <c r="H99" s="11">
        <v>0</v>
      </c>
      <c r="I99" s="107">
        <v>0</v>
      </c>
    </row>
    <row r="100" spans="1:9" s="5" customFormat="1" x14ac:dyDescent="0.25">
      <c r="A100" s="46" t="s">
        <v>29</v>
      </c>
      <c r="B100" s="8" t="s">
        <v>36</v>
      </c>
      <c r="C100" s="11">
        <v>10931.912193947637</v>
      </c>
      <c r="D100" s="11">
        <v>10881.737114850535</v>
      </c>
      <c r="E100" s="11">
        <v>12958.673638515456</v>
      </c>
      <c r="F100" s="11">
        <v>13815.952277676048</v>
      </c>
      <c r="G100" s="11">
        <v>14110.923322936762</v>
      </c>
      <c r="H100" s="11">
        <v>14191.536842932883</v>
      </c>
      <c r="I100" s="107">
        <v>14191.536842932883</v>
      </c>
    </row>
    <row r="101" spans="1:9" s="5" customFormat="1" x14ac:dyDescent="0.25">
      <c r="A101" s="46" t="s">
        <v>30</v>
      </c>
      <c r="B101" s="8" t="s">
        <v>36</v>
      </c>
      <c r="C101" s="11">
        <v>23685.809753553218</v>
      </c>
      <c r="D101" s="11">
        <v>23577.097082176162</v>
      </c>
      <c r="E101" s="11">
        <v>28077.126216783494</v>
      </c>
      <c r="F101" s="11">
        <v>29934.563268298105</v>
      </c>
      <c r="G101" s="11">
        <v>30573.667199696323</v>
      </c>
      <c r="H101" s="11">
        <v>30748.329826354584</v>
      </c>
      <c r="I101" s="107">
        <v>30748.329826354584</v>
      </c>
    </row>
    <row r="102" spans="1:9" s="5" customFormat="1" x14ac:dyDescent="0.25">
      <c r="A102" s="46" t="s">
        <v>31</v>
      </c>
      <c r="B102" s="8" t="s">
        <v>36</v>
      </c>
      <c r="C102" s="11">
        <v>3064.9202776424468</v>
      </c>
      <c r="D102" s="11">
        <v>3050.8529658466055</v>
      </c>
      <c r="E102" s="11">
        <v>3633.1522702886145</v>
      </c>
      <c r="F102" s="11">
        <v>3873.5027815383942</v>
      </c>
      <c r="G102" s="11">
        <v>3956.2021960504753</v>
      </c>
      <c r="H102" s="11">
        <v>3978.8033666146744</v>
      </c>
      <c r="I102" s="107">
        <v>3978.8033666146744</v>
      </c>
    </row>
    <row r="103" spans="1:9" s="5" customFormat="1" ht="15.75" thickBot="1" x14ac:dyDescent="0.3">
      <c r="A103" s="32" t="s">
        <v>32</v>
      </c>
      <c r="B103" s="8" t="s">
        <v>36</v>
      </c>
      <c r="C103" s="11">
        <v>3168.3399339383141</v>
      </c>
      <c r="D103" s="108">
        <v>3153.7979486047807</v>
      </c>
      <c r="E103" s="108">
        <v>3755.7457882357826</v>
      </c>
      <c r="F103" s="108">
        <v>4004.2064508148846</v>
      </c>
      <c r="G103" s="108">
        <v>4089.6963930568709</v>
      </c>
      <c r="H103" s="108">
        <v>4113.060195298207</v>
      </c>
      <c r="I103" s="109">
        <v>4113.060195298207</v>
      </c>
    </row>
    <row r="104" spans="1:9" ht="18.75" customHeight="1" thickBot="1" x14ac:dyDescent="0.3">
      <c r="A104" s="33" t="s">
        <v>7</v>
      </c>
      <c r="B104" s="34"/>
      <c r="C104" s="66">
        <f t="shared" ref="C104:I104" si="9">SUM(C91:C103)</f>
        <v>1900590.1154169086</v>
      </c>
      <c r="D104" s="66">
        <f t="shared" si="9"/>
        <v>1923925.6411957946</v>
      </c>
      <c r="E104" s="66">
        <f t="shared" si="9"/>
        <v>1966953.5804238582</v>
      </c>
      <c r="F104" s="66">
        <f t="shared" si="9"/>
        <v>2021799.3915671255</v>
      </c>
      <c r="G104" s="66">
        <f t="shared" si="9"/>
        <v>2051030.5786392926</v>
      </c>
      <c r="H104" s="66">
        <f t="shared" si="9"/>
        <v>2068269.3184587127</v>
      </c>
      <c r="I104" s="67">
        <f t="shared" si="9"/>
        <v>2058359.2157671272</v>
      </c>
    </row>
    <row r="105" spans="1:9" ht="12" customHeight="1" x14ac:dyDescent="0.25"/>
    <row r="106" spans="1:9" ht="27.75" customHeight="1" x14ac:dyDescent="0.25">
      <c r="A106" s="96" t="s">
        <v>50</v>
      </c>
      <c r="B106" s="23"/>
      <c r="C106" s="24"/>
      <c r="D106" s="24"/>
      <c r="E106" s="24"/>
      <c r="F106" s="24"/>
      <c r="G106" s="24"/>
      <c r="H106" s="24"/>
      <c r="I106" s="24"/>
    </row>
    <row r="107" spans="1:9" ht="5.0999999999999996" customHeight="1" x14ac:dyDescent="0.25"/>
    <row r="108" spans="1:9" ht="23.25" x14ac:dyDescent="0.25">
      <c r="A108" s="35" t="s">
        <v>336</v>
      </c>
      <c r="B108" s="23"/>
      <c r="C108" s="24"/>
      <c r="D108" s="24"/>
      <c r="E108" s="24"/>
      <c r="F108" s="24"/>
      <c r="G108" s="24"/>
      <c r="H108" s="24"/>
      <c r="I108" s="24"/>
    </row>
    <row r="109" spans="1:9" ht="5.0999999999999996" customHeight="1" thickBot="1" x14ac:dyDescent="0.3"/>
    <row r="110" spans="1:9" ht="15" customHeight="1" x14ac:dyDescent="0.25">
      <c r="A110" s="173" t="s">
        <v>42</v>
      </c>
      <c r="B110" s="171" t="s">
        <v>47</v>
      </c>
      <c r="C110" s="27" t="s">
        <v>13</v>
      </c>
      <c r="D110" s="28"/>
      <c r="E110" s="28"/>
      <c r="F110" s="28"/>
      <c r="G110" s="28"/>
      <c r="H110" s="28"/>
      <c r="I110" s="29"/>
    </row>
    <row r="111" spans="1:9" ht="33" customHeight="1" x14ac:dyDescent="0.25">
      <c r="A111" s="174"/>
      <c r="B111" s="172"/>
      <c r="C111" s="25">
        <v>2020</v>
      </c>
      <c r="D111" s="26" t="s">
        <v>64</v>
      </c>
      <c r="E111" s="26" t="s">
        <v>65</v>
      </c>
      <c r="F111" s="26" t="s">
        <v>66</v>
      </c>
      <c r="G111" s="26" t="s">
        <v>67</v>
      </c>
      <c r="H111" s="26" t="s">
        <v>68</v>
      </c>
      <c r="I111" s="30" t="s">
        <v>69</v>
      </c>
    </row>
    <row r="112" spans="1:9" s="5" customFormat="1" x14ac:dyDescent="0.25">
      <c r="A112" s="175" t="s">
        <v>48</v>
      </c>
      <c r="B112" s="4" t="s">
        <v>43</v>
      </c>
      <c r="C112" s="10">
        <v>60182578.674957283</v>
      </c>
      <c r="D112" s="10">
        <v>62257839.072377592</v>
      </c>
      <c r="E112" s="10">
        <v>65916387.478841968</v>
      </c>
      <c r="F112" s="10">
        <v>72296077.887909353</v>
      </c>
      <c r="G112" s="10">
        <v>75749024.051584557</v>
      </c>
      <c r="H112" s="10">
        <v>77480574.11978811</v>
      </c>
      <c r="I112" s="106">
        <v>83127576.85096018</v>
      </c>
    </row>
    <row r="113" spans="1:9" s="5" customFormat="1" x14ac:dyDescent="0.25">
      <c r="A113" s="178"/>
      <c r="B113" s="4" t="s">
        <v>45</v>
      </c>
      <c r="C113" s="10">
        <v>129346.47390578414</v>
      </c>
      <c r="D113" s="11">
        <v>134447.86696536711</v>
      </c>
      <c r="E113" s="11">
        <v>143415.75173892526</v>
      </c>
      <c r="F113" s="11">
        <v>158715.08799604492</v>
      </c>
      <c r="G113" s="11">
        <v>167380.56317551105</v>
      </c>
      <c r="H113" s="11">
        <v>171657.24196434818</v>
      </c>
      <c r="I113" s="107">
        <v>191791.30237847197</v>
      </c>
    </row>
    <row r="114" spans="1:9" s="5" customFormat="1" x14ac:dyDescent="0.25">
      <c r="A114" s="175" t="s">
        <v>49</v>
      </c>
      <c r="B114" s="4" t="s">
        <v>43</v>
      </c>
      <c r="C114" s="11">
        <v>77868562.81919907</v>
      </c>
      <c r="D114" s="11">
        <v>78629442.452913806</v>
      </c>
      <c r="E114" s="11">
        <v>79491659.012233511</v>
      </c>
      <c r="F114" s="11">
        <v>80199981.464863166</v>
      </c>
      <c r="G114" s="11">
        <v>80767619.679028213</v>
      </c>
      <c r="H114" s="11">
        <v>81190940.777618498</v>
      </c>
      <c r="I114" s="107">
        <v>81523309.13314417</v>
      </c>
    </row>
    <row r="115" spans="1:9" s="5" customFormat="1" x14ac:dyDescent="0.25">
      <c r="A115" s="176"/>
      <c r="B115" s="4" t="s">
        <v>44</v>
      </c>
      <c r="C115" s="11">
        <v>33539209.705476128</v>
      </c>
      <c r="D115" s="11">
        <v>33292297.97065134</v>
      </c>
      <c r="E115" s="11">
        <v>33015320.962348808</v>
      </c>
      <c r="F115" s="11">
        <v>32806704.012850311</v>
      </c>
      <c r="G115" s="11">
        <v>32665043.537051629</v>
      </c>
      <c r="H115" s="11">
        <v>32589349.519865301</v>
      </c>
      <c r="I115" s="107">
        <v>32579034.151461259</v>
      </c>
    </row>
    <row r="116" spans="1:9" s="5" customFormat="1" x14ac:dyDescent="0.25">
      <c r="A116" s="176"/>
      <c r="B116" s="4" t="s">
        <v>45</v>
      </c>
      <c r="C116" s="11">
        <v>99116779.245505005</v>
      </c>
      <c r="D116" s="11">
        <v>101416801.22025807</v>
      </c>
      <c r="E116" s="11">
        <v>104171472.36391039</v>
      </c>
      <c r="F116" s="11">
        <v>106480576.31928712</v>
      </c>
      <c r="G116" s="11">
        <v>108308943.89003082</v>
      </c>
      <c r="H116" s="11">
        <v>109627655.40501857</v>
      </c>
      <c r="I116" s="107">
        <v>110414788.24189447</v>
      </c>
    </row>
    <row r="117" spans="1:9" s="5" customFormat="1" ht="15.75" thickBot="1" x14ac:dyDescent="0.3">
      <c r="A117" s="177"/>
      <c r="B117" s="8" t="s">
        <v>46</v>
      </c>
      <c r="C117" s="11">
        <v>69313473.402556568</v>
      </c>
      <c r="D117" s="108">
        <v>69502195.152076408</v>
      </c>
      <c r="E117" s="108">
        <v>69752804.762118459</v>
      </c>
      <c r="F117" s="108">
        <v>69960076.452684566</v>
      </c>
      <c r="G117" s="108">
        <v>70137393.899447218</v>
      </c>
      <c r="H117" s="108">
        <v>70290744.607626498</v>
      </c>
      <c r="I117" s="109">
        <v>70421747.941278011</v>
      </c>
    </row>
    <row r="118" spans="1:9" ht="18.75" customHeight="1" thickBot="1" x14ac:dyDescent="0.3">
      <c r="A118" s="33" t="s">
        <v>7</v>
      </c>
      <c r="B118" s="34"/>
      <c r="C118" s="66">
        <f t="shared" ref="C118:I118" si="10">SUM(C112:C117)</f>
        <v>340149950.32159984</v>
      </c>
      <c r="D118" s="66">
        <f t="shared" si="10"/>
        <v>345233023.73524261</v>
      </c>
      <c r="E118" s="66">
        <f t="shared" si="10"/>
        <v>352491060.33119208</v>
      </c>
      <c r="F118" s="66">
        <f t="shared" si="10"/>
        <v>361902131.22559059</v>
      </c>
      <c r="G118" s="66">
        <f t="shared" si="10"/>
        <v>367795405.62031794</v>
      </c>
      <c r="H118" s="66">
        <f t="shared" si="10"/>
        <v>371350921.67188138</v>
      </c>
      <c r="I118" s="67">
        <f t="shared" si="10"/>
        <v>378258247.62111652</v>
      </c>
    </row>
    <row r="119" spans="1:9" ht="5.0999999999999996" customHeight="1" x14ac:dyDescent="0.25"/>
    <row r="120" spans="1:9" ht="23.25" x14ac:dyDescent="0.25">
      <c r="A120" s="35" t="s">
        <v>337</v>
      </c>
      <c r="B120" s="23"/>
      <c r="C120" s="24"/>
      <c r="D120" s="24"/>
      <c r="E120" s="24"/>
      <c r="F120" s="24"/>
      <c r="G120" s="24"/>
      <c r="H120" s="24"/>
      <c r="I120" s="24"/>
    </row>
    <row r="121" spans="1:9" ht="5.0999999999999996" customHeight="1" thickBot="1" x14ac:dyDescent="0.3"/>
    <row r="122" spans="1:9" ht="15" customHeight="1" x14ac:dyDescent="0.25">
      <c r="A122" s="173" t="s">
        <v>42</v>
      </c>
      <c r="B122" s="171" t="s">
        <v>47</v>
      </c>
      <c r="C122" s="27" t="s">
        <v>13</v>
      </c>
      <c r="D122" s="28"/>
      <c r="E122" s="28"/>
      <c r="F122" s="28"/>
      <c r="G122" s="28"/>
      <c r="H122" s="28"/>
      <c r="I122" s="29"/>
    </row>
    <row r="123" spans="1:9" ht="33" customHeight="1" x14ac:dyDescent="0.25">
      <c r="A123" s="174"/>
      <c r="B123" s="172"/>
      <c r="C123" s="25">
        <v>2020</v>
      </c>
      <c r="D123" s="26" t="s">
        <v>64</v>
      </c>
      <c r="E123" s="26" t="s">
        <v>65</v>
      </c>
      <c r="F123" s="26" t="s">
        <v>66</v>
      </c>
      <c r="G123" s="26" t="s">
        <v>67</v>
      </c>
      <c r="H123" s="26" t="s">
        <v>68</v>
      </c>
      <c r="I123" s="30" t="s">
        <v>69</v>
      </c>
    </row>
    <row r="124" spans="1:9" s="5" customFormat="1" x14ac:dyDescent="0.25">
      <c r="A124" s="175" t="s">
        <v>48</v>
      </c>
      <c r="B124" s="4" t="s">
        <v>43</v>
      </c>
      <c r="C124" s="10">
        <v>489924.93768619176</v>
      </c>
      <c r="D124" s="10">
        <v>501947.87977571256</v>
      </c>
      <c r="E124" s="10">
        <v>523337.5516325683</v>
      </c>
      <c r="F124" s="10">
        <v>563209.09486396436</v>
      </c>
      <c r="G124" s="10">
        <v>581865.41216314305</v>
      </c>
      <c r="H124" s="10">
        <v>591743.67840880796</v>
      </c>
      <c r="I124" s="106">
        <v>576957.83069666906</v>
      </c>
    </row>
    <row r="125" spans="1:9" s="5" customFormat="1" x14ac:dyDescent="0.25">
      <c r="A125" s="178"/>
      <c r="B125" s="4" t="s">
        <v>45</v>
      </c>
      <c r="C125" s="10">
        <v>1078.0348877061956</v>
      </c>
      <c r="D125" s="11">
        <v>945.01286764109727</v>
      </c>
      <c r="E125" s="11">
        <v>851.52016813051466</v>
      </c>
      <c r="F125" s="11">
        <v>908.87494576080826</v>
      </c>
      <c r="G125" s="11">
        <v>958.49740688388181</v>
      </c>
      <c r="H125" s="11">
        <v>982.98761919651042</v>
      </c>
      <c r="I125" s="107">
        <v>1098.2844274450597</v>
      </c>
    </row>
    <row r="126" spans="1:9" s="5" customFormat="1" x14ac:dyDescent="0.25">
      <c r="A126" s="175" t="s">
        <v>49</v>
      </c>
      <c r="B126" s="4" t="s">
        <v>43</v>
      </c>
      <c r="C126" s="11">
        <v>249607.28724355187</v>
      </c>
      <c r="D126" s="11">
        <v>252073.20934972036</v>
      </c>
      <c r="E126" s="11">
        <v>254867.5526068144</v>
      </c>
      <c r="F126" s="11">
        <v>257163.14302195984</v>
      </c>
      <c r="G126" s="11">
        <v>259002.79223662187</v>
      </c>
      <c r="H126" s="11">
        <v>260374.72652000512</v>
      </c>
      <c r="I126" s="107">
        <v>261451.8935763505</v>
      </c>
    </row>
    <row r="127" spans="1:9" s="5" customFormat="1" x14ac:dyDescent="0.25">
      <c r="A127" s="176"/>
      <c r="B127" s="4" t="s">
        <v>44</v>
      </c>
      <c r="C127" s="11">
        <v>118991.77650686246</v>
      </c>
      <c r="D127" s="11">
        <v>118069.49275859585</v>
      </c>
      <c r="E127" s="11">
        <v>117025.83890378378</v>
      </c>
      <c r="F127" s="11">
        <v>116267.44486156105</v>
      </c>
      <c r="G127" s="11">
        <v>115760.60619900445</v>
      </c>
      <c r="H127" s="11">
        <v>115487.57585615374</v>
      </c>
      <c r="I127" s="107">
        <v>115446.24185383455</v>
      </c>
    </row>
    <row r="128" spans="1:9" s="5" customFormat="1" x14ac:dyDescent="0.25">
      <c r="A128" s="176"/>
      <c r="B128" s="4" t="s">
        <v>45</v>
      </c>
      <c r="C128" s="11">
        <v>386565.74174335605</v>
      </c>
      <c r="D128" s="11">
        <v>395364.79537629313</v>
      </c>
      <c r="E128" s="11">
        <v>405871.05201919423</v>
      </c>
      <c r="F128" s="11">
        <v>414629.99277887697</v>
      </c>
      <c r="G128" s="11">
        <v>421507.733805314</v>
      </c>
      <c r="H128" s="11">
        <v>426395.01273670589</v>
      </c>
      <c r="I128" s="107">
        <v>429223.87098629773</v>
      </c>
    </row>
    <row r="129" spans="1:9" s="5" customFormat="1" ht="15.75" thickBot="1" x14ac:dyDescent="0.3">
      <c r="A129" s="177"/>
      <c r="B129" s="8" t="s">
        <v>46</v>
      </c>
      <c r="C129" s="11">
        <v>474028.68735684687</v>
      </c>
      <c r="D129" s="108">
        <v>475319.09812304209</v>
      </c>
      <c r="E129" s="108">
        <v>477032.69934623252</v>
      </c>
      <c r="F129" s="108">
        <v>478449.94848336373</v>
      </c>
      <c r="G129" s="108">
        <v>479662.37988327356</v>
      </c>
      <c r="H129" s="108">
        <v>480710.93925333134</v>
      </c>
      <c r="I129" s="109">
        <v>481606.69616201846</v>
      </c>
    </row>
    <row r="130" spans="1:9" ht="18.75" customHeight="1" thickBot="1" x14ac:dyDescent="0.3">
      <c r="A130" s="33" t="s">
        <v>7</v>
      </c>
      <c r="B130" s="34"/>
      <c r="C130" s="66">
        <f t="shared" ref="C130:I130" si="11">SUM(C124:C129)</f>
        <v>1720196.4654245153</v>
      </c>
      <c r="D130" s="66">
        <f t="shared" si="11"/>
        <v>1743719.4882510051</v>
      </c>
      <c r="E130" s="66">
        <f t="shared" si="11"/>
        <v>1778986.2146767236</v>
      </c>
      <c r="F130" s="66">
        <f t="shared" si="11"/>
        <v>1830628.4989554868</v>
      </c>
      <c r="G130" s="66">
        <f t="shared" si="11"/>
        <v>1858757.4216942408</v>
      </c>
      <c r="H130" s="66">
        <f t="shared" si="11"/>
        <v>1875694.9203942006</v>
      </c>
      <c r="I130" s="67">
        <f t="shared" si="11"/>
        <v>1865784.8177026154</v>
      </c>
    </row>
    <row r="131" spans="1:9" ht="5.0999999999999996" customHeight="1" x14ac:dyDescent="0.25"/>
    <row r="132" spans="1:9" ht="27.75" customHeight="1" x14ac:dyDescent="0.25">
      <c r="A132" s="96" t="s">
        <v>424</v>
      </c>
      <c r="B132" s="23"/>
      <c r="C132" s="24"/>
      <c r="D132" s="24"/>
      <c r="E132" s="24"/>
      <c r="F132" s="24"/>
      <c r="G132" s="24"/>
      <c r="H132" s="24"/>
      <c r="I132" s="24"/>
    </row>
    <row r="133" spans="1:9" ht="5.0999999999999996" customHeight="1" x14ac:dyDescent="0.25"/>
    <row r="134" spans="1:9" ht="23.25" x14ac:dyDescent="0.25">
      <c r="A134" s="35" t="s">
        <v>56</v>
      </c>
      <c r="B134" s="23"/>
      <c r="C134" s="24"/>
      <c r="D134" s="24"/>
      <c r="E134" s="24"/>
      <c r="F134" s="24"/>
      <c r="G134" s="24"/>
      <c r="H134" s="24"/>
      <c r="I134" s="24"/>
    </row>
    <row r="135" spans="1:9" ht="5.0999999999999996" customHeight="1" thickBot="1" x14ac:dyDescent="0.3"/>
    <row r="136" spans="1:9" x14ac:dyDescent="0.25">
      <c r="A136" s="164"/>
      <c r="B136" s="166"/>
      <c r="C136" s="27" t="s">
        <v>13</v>
      </c>
      <c r="D136" s="28"/>
      <c r="E136" s="28"/>
      <c r="F136" s="28"/>
      <c r="G136" s="28"/>
      <c r="H136" s="28"/>
      <c r="I136" s="29"/>
    </row>
    <row r="137" spans="1:9" ht="33" customHeight="1" x14ac:dyDescent="0.25">
      <c r="A137" s="165"/>
      <c r="B137" s="167"/>
      <c r="C137" s="25">
        <v>2020</v>
      </c>
      <c r="D137" s="26" t="s">
        <v>64</v>
      </c>
      <c r="E137" s="26" t="s">
        <v>65</v>
      </c>
      <c r="F137" s="26" t="s">
        <v>66</v>
      </c>
      <c r="G137" s="26" t="s">
        <v>67</v>
      </c>
      <c r="H137" s="26" t="s">
        <v>68</v>
      </c>
      <c r="I137" s="30" t="s">
        <v>69</v>
      </c>
    </row>
    <row r="138" spans="1:9" s="5" customFormat="1" ht="15" customHeight="1" x14ac:dyDescent="0.25">
      <c r="A138" s="47" t="s">
        <v>52</v>
      </c>
      <c r="B138" s="12" t="s">
        <v>53</v>
      </c>
      <c r="C138" s="14">
        <v>0.5</v>
      </c>
      <c r="D138" s="14">
        <v>0.5</v>
      </c>
      <c r="E138" s="14">
        <v>0.5</v>
      </c>
      <c r="F138" s="14">
        <v>0.5</v>
      </c>
      <c r="G138" s="14">
        <v>0.5</v>
      </c>
      <c r="H138" s="14">
        <v>0.5</v>
      </c>
      <c r="I138" s="116">
        <v>0.5</v>
      </c>
    </row>
    <row r="139" spans="1:9" s="5" customFormat="1" ht="15.75" thickBot="1" x14ac:dyDescent="0.3">
      <c r="A139" s="48" t="s">
        <v>54</v>
      </c>
      <c r="B139" s="13" t="s">
        <v>55</v>
      </c>
      <c r="C139" s="15">
        <f>1-C138</f>
        <v>0.5</v>
      </c>
      <c r="D139" s="117">
        <f t="shared" ref="D139:I139" si="12">1-D138</f>
        <v>0.5</v>
      </c>
      <c r="E139" s="117">
        <f t="shared" si="12"/>
        <v>0.5</v>
      </c>
      <c r="F139" s="117">
        <f t="shared" si="12"/>
        <v>0.5</v>
      </c>
      <c r="G139" s="117">
        <f t="shared" si="12"/>
        <v>0.5</v>
      </c>
      <c r="H139" s="117">
        <f t="shared" si="12"/>
        <v>0.5</v>
      </c>
      <c r="I139" s="118">
        <f t="shared" si="12"/>
        <v>0.5</v>
      </c>
    </row>
    <row r="140" spans="1:9" ht="18.75" customHeight="1" thickBot="1" x14ac:dyDescent="0.3">
      <c r="A140" s="33" t="s">
        <v>7</v>
      </c>
      <c r="B140" s="34"/>
      <c r="C140" s="119">
        <f t="shared" ref="C140:I140" si="13">SUM(C138:C139)</f>
        <v>1</v>
      </c>
      <c r="D140" s="119">
        <f t="shared" si="13"/>
        <v>1</v>
      </c>
      <c r="E140" s="119">
        <f t="shared" si="13"/>
        <v>1</v>
      </c>
      <c r="F140" s="119">
        <f t="shared" si="13"/>
        <v>1</v>
      </c>
      <c r="G140" s="119">
        <f t="shared" si="13"/>
        <v>1</v>
      </c>
      <c r="H140" s="119">
        <f t="shared" si="13"/>
        <v>1</v>
      </c>
      <c r="I140" s="120">
        <f t="shared" si="13"/>
        <v>1</v>
      </c>
    </row>
    <row r="141" spans="1:9" ht="5.0999999999999996" customHeight="1" x14ac:dyDescent="0.25"/>
    <row r="142" spans="1:9" ht="23.25" x14ac:dyDescent="0.25">
      <c r="A142" s="35" t="s">
        <v>61</v>
      </c>
      <c r="B142" s="23"/>
      <c r="C142" s="24"/>
      <c r="D142" s="24"/>
      <c r="E142" s="24"/>
      <c r="F142" s="24"/>
      <c r="G142" s="24"/>
      <c r="H142" s="24"/>
      <c r="I142" s="24"/>
    </row>
    <row r="143" spans="1:9" ht="5.0999999999999996" customHeight="1" thickBot="1" x14ac:dyDescent="0.3"/>
    <row r="144" spans="1:9" x14ac:dyDescent="0.25">
      <c r="A144" s="173"/>
      <c r="B144" s="171" t="s">
        <v>62</v>
      </c>
      <c r="C144" s="27" t="s">
        <v>13</v>
      </c>
      <c r="D144" s="28"/>
      <c r="E144" s="28"/>
      <c r="F144" s="28"/>
      <c r="G144" s="28"/>
      <c r="H144" s="28"/>
      <c r="I144" s="29"/>
    </row>
    <row r="145" spans="1:9" ht="33" customHeight="1" x14ac:dyDescent="0.25">
      <c r="A145" s="174"/>
      <c r="B145" s="172"/>
      <c r="C145" s="25">
        <v>2020</v>
      </c>
      <c r="D145" s="26" t="s">
        <v>64</v>
      </c>
      <c r="E145" s="26" t="s">
        <v>65</v>
      </c>
      <c r="F145" s="26" t="s">
        <v>66</v>
      </c>
      <c r="G145" s="26" t="s">
        <v>67</v>
      </c>
      <c r="H145" s="26" t="s">
        <v>68</v>
      </c>
      <c r="I145" s="30" t="s">
        <v>69</v>
      </c>
    </row>
    <row r="146" spans="1:9" s="5" customFormat="1" ht="15" customHeight="1" x14ac:dyDescent="0.25">
      <c r="A146" s="168" t="s">
        <v>399</v>
      </c>
      <c r="B146" s="16" t="s">
        <v>57</v>
      </c>
      <c r="C146" s="18">
        <v>80</v>
      </c>
      <c r="D146" s="18">
        <v>80</v>
      </c>
      <c r="E146" s="18">
        <v>80</v>
      </c>
      <c r="F146" s="18">
        <v>80</v>
      </c>
      <c r="G146" s="18">
        <v>80</v>
      </c>
      <c r="H146" s="18">
        <v>80</v>
      </c>
      <c r="I146" s="121">
        <v>80</v>
      </c>
    </row>
    <row r="147" spans="1:9" s="5" customFormat="1" x14ac:dyDescent="0.25">
      <c r="A147" s="169"/>
      <c r="B147" s="20" t="s">
        <v>58</v>
      </c>
      <c r="C147" s="21">
        <v>0</v>
      </c>
      <c r="D147" s="21">
        <v>0</v>
      </c>
      <c r="E147" s="21">
        <v>0</v>
      </c>
      <c r="F147" s="21">
        <v>0</v>
      </c>
      <c r="G147" s="21">
        <v>0</v>
      </c>
      <c r="H147" s="21">
        <v>0</v>
      </c>
      <c r="I147" s="122">
        <v>0</v>
      </c>
    </row>
    <row r="148" spans="1:9" ht="18.75" customHeight="1" x14ac:dyDescent="0.25">
      <c r="A148" s="49" t="s">
        <v>7</v>
      </c>
      <c r="B148" s="36"/>
      <c r="C148" s="123">
        <f>SUM(C146:C147)</f>
        <v>80</v>
      </c>
      <c r="D148" s="123">
        <f t="shared" ref="D148:I148" si="14">SUM(D146:D147)</f>
        <v>80</v>
      </c>
      <c r="E148" s="123">
        <f t="shared" si="14"/>
        <v>80</v>
      </c>
      <c r="F148" s="123">
        <f t="shared" si="14"/>
        <v>80</v>
      </c>
      <c r="G148" s="123">
        <f t="shared" si="14"/>
        <v>80</v>
      </c>
      <c r="H148" s="123">
        <f t="shared" si="14"/>
        <v>80</v>
      </c>
      <c r="I148" s="124">
        <f t="shared" si="14"/>
        <v>80</v>
      </c>
    </row>
    <row r="149" spans="1:9" s="5" customFormat="1" ht="15" customHeight="1" x14ac:dyDescent="0.25">
      <c r="A149" s="170" t="s">
        <v>400</v>
      </c>
      <c r="B149" s="17" t="s">
        <v>57</v>
      </c>
      <c r="C149" s="19">
        <v>134</v>
      </c>
      <c r="D149" s="19">
        <v>134</v>
      </c>
      <c r="E149" s="19">
        <v>134</v>
      </c>
      <c r="F149" s="19">
        <v>134</v>
      </c>
      <c r="G149" s="19">
        <v>134</v>
      </c>
      <c r="H149" s="19">
        <v>134</v>
      </c>
      <c r="I149" s="125">
        <v>134</v>
      </c>
    </row>
    <row r="150" spans="1:9" s="5" customFormat="1" x14ac:dyDescent="0.25">
      <c r="A150" s="169"/>
      <c r="B150" s="20" t="s">
        <v>58</v>
      </c>
      <c r="C150" s="21">
        <v>10</v>
      </c>
      <c r="D150" s="21">
        <v>10</v>
      </c>
      <c r="E150" s="21">
        <v>10</v>
      </c>
      <c r="F150" s="21">
        <v>10</v>
      </c>
      <c r="G150" s="21">
        <v>10</v>
      </c>
      <c r="H150" s="21">
        <v>10</v>
      </c>
      <c r="I150" s="122">
        <v>10</v>
      </c>
    </row>
    <row r="151" spans="1:9" ht="18.75" customHeight="1" thickBot="1" x14ac:dyDescent="0.3">
      <c r="A151" s="50" t="s">
        <v>7</v>
      </c>
      <c r="B151" s="51"/>
      <c r="C151" s="126">
        <f>SUM(C149:C150)</f>
        <v>144</v>
      </c>
      <c r="D151" s="126">
        <f t="shared" ref="D151:I151" si="15">SUM(D149:D150)</f>
        <v>144</v>
      </c>
      <c r="E151" s="126">
        <f t="shared" si="15"/>
        <v>144</v>
      </c>
      <c r="F151" s="126">
        <f t="shared" si="15"/>
        <v>144</v>
      </c>
      <c r="G151" s="126">
        <f t="shared" si="15"/>
        <v>144</v>
      </c>
      <c r="H151" s="126">
        <f t="shared" si="15"/>
        <v>144</v>
      </c>
      <c r="I151" s="127">
        <f t="shared" si="15"/>
        <v>144</v>
      </c>
    </row>
    <row r="152" spans="1:9" ht="5.0999999999999996" customHeight="1" x14ac:dyDescent="0.25"/>
    <row r="153" spans="1:9" ht="23.25" x14ac:dyDescent="0.25">
      <c r="A153" s="35" t="s">
        <v>63</v>
      </c>
      <c r="B153" s="23"/>
      <c r="C153" s="24"/>
      <c r="D153" s="24"/>
      <c r="E153" s="24"/>
      <c r="F153" s="24"/>
      <c r="G153" s="24"/>
      <c r="H153" s="24"/>
      <c r="I153" s="24"/>
    </row>
    <row r="154" spans="1:9" ht="5.0999999999999996" customHeight="1" thickBot="1" x14ac:dyDescent="0.3"/>
    <row r="155" spans="1:9" x14ac:dyDescent="0.25">
      <c r="A155" s="173"/>
      <c r="B155" s="171" t="s">
        <v>62</v>
      </c>
      <c r="C155" s="27" t="s">
        <v>13</v>
      </c>
      <c r="D155" s="28"/>
      <c r="E155" s="28"/>
      <c r="F155" s="28"/>
      <c r="G155" s="28"/>
      <c r="H155" s="28"/>
      <c r="I155" s="29"/>
    </row>
    <row r="156" spans="1:9" ht="33" customHeight="1" x14ac:dyDescent="0.25">
      <c r="A156" s="174"/>
      <c r="B156" s="172"/>
      <c r="C156" s="25">
        <v>2020</v>
      </c>
      <c r="D156" s="26" t="s">
        <v>64</v>
      </c>
      <c r="E156" s="26" t="s">
        <v>65</v>
      </c>
      <c r="F156" s="26" t="s">
        <v>66</v>
      </c>
      <c r="G156" s="26" t="s">
        <v>67</v>
      </c>
      <c r="H156" s="26" t="s">
        <v>68</v>
      </c>
      <c r="I156" s="30" t="s">
        <v>69</v>
      </c>
    </row>
    <row r="157" spans="1:9" s="5" customFormat="1" ht="15" customHeight="1" x14ac:dyDescent="0.25">
      <c r="A157" s="168" t="s">
        <v>399</v>
      </c>
      <c r="B157" s="16" t="s">
        <v>59</v>
      </c>
      <c r="C157" s="18">
        <v>60</v>
      </c>
      <c r="D157" s="18">
        <v>60</v>
      </c>
      <c r="E157" s="18">
        <v>60</v>
      </c>
      <c r="F157" s="18">
        <v>60</v>
      </c>
      <c r="G157" s="18">
        <v>60</v>
      </c>
      <c r="H157" s="18">
        <v>60</v>
      </c>
      <c r="I157" s="121">
        <v>60</v>
      </c>
    </row>
    <row r="158" spans="1:9" s="5" customFormat="1" x14ac:dyDescent="0.25">
      <c r="A158" s="169"/>
      <c r="B158" s="20" t="s">
        <v>60</v>
      </c>
      <c r="C158" s="21">
        <v>165</v>
      </c>
      <c r="D158" s="21">
        <v>165</v>
      </c>
      <c r="E158" s="21">
        <v>165</v>
      </c>
      <c r="F158" s="21">
        <v>165</v>
      </c>
      <c r="G158" s="21">
        <v>165</v>
      </c>
      <c r="H158" s="21">
        <v>165</v>
      </c>
      <c r="I158" s="122">
        <v>165</v>
      </c>
    </row>
    <row r="159" spans="1:9" ht="18.75" customHeight="1" x14ac:dyDescent="0.25">
      <c r="A159" s="49" t="s">
        <v>7</v>
      </c>
      <c r="B159" s="36"/>
      <c r="C159" s="123">
        <f>SUM(C157:C158)</f>
        <v>225</v>
      </c>
      <c r="D159" s="123">
        <f t="shared" ref="D159:I159" si="16">SUM(D157:D158)</f>
        <v>225</v>
      </c>
      <c r="E159" s="123">
        <f t="shared" si="16"/>
        <v>225</v>
      </c>
      <c r="F159" s="123">
        <f t="shared" si="16"/>
        <v>225</v>
      </c>
      <c r="G159" s="123">
        <f t="shared" si="16"/>
        <v>225</v>
      </c>
      <c r="H159" s="123">
        <f t="shared" si="16"/>
        <v>225</v>
      </c>
      <c r="I159" s="124">
        <f t="shared" si="16"/>
        <v>225</v>
      </c>
    </row>
    <row r="160" spans="1:9" s="5" customFormat="1" ht="15" customHeight="1" x14ac:dyDescent="0.25">
      <c r="A160" s="170" t="s">
        <v>400</v>
      </c>
      <c r="B160" s="17" t="s">
        <v>59</v>
      </c>
      <c r="C160" s="19">
        <v>60</v>
      </c>
      <c r="D160" s="19">
        <v>60</v>
      </c>
      <c r="E160" s="19">
        <v>60</v>
      </c>
      <c r="F160" s="19">
        <v>60</v>
      </c>
      <c r="G160" s="19">
        <v>60</v>
      </c>
      <c r="H160" s="19">
        <v>60</v>
      </c>
      <c r="I160" s="125">
        <v>60</v>
      </c>
    </row>
    <row r="161" spans="1:9" s="5" customFormat="1" x14ac:dyDescent="0.25">
      <c r="A161" s="169"/>
      <c r="B161" s="20" t="s">
        <v>60</v>
      </c>
      <c r="C161" s="21">
        <v>165</v>
      </c>
      <c r="D161" s="21">
        <v>165</v>
      </c>
      <c r="E161" s="21">
        <v>165</v>
      </c>
      <c r="F161" s="21">
        <v>165</v>
      </c>
      <c r="G161" s="21">
        <v>165</v>
      </c>
      <c r="H161" s="21">
        <v>165</v>
      </c>
      <c r="I161" s="122">
        <v>165</v>
      </c>
    </row>
    <row r="162" spans="1:9" ht="18.75" customHeight="1" thickBot="1" x14ac:dyDescent="0.3">
      <c r="A162" s="50" t="s">
        <v>7</v>
      </c>
      <c r="B162" s="51"/>
      <c r="C162" s="126">
        <f>SUM(C160:C161)</f>
        <v>225</v>
      </c>
      <c r="D162" s="126">
        <f t="shared" ref="D162:I162" si="17">SUM(D160:D161)</f>
        <v>225</v>
      </c>
      <c r="E162" s="126">
        <f t="shared" si="17"/>
        <v>225</v>
      </c>
      <c r="F162" s="126">
        <f t="shared" si="17"/>
        <v>225</v>
      </c>
      <c r="G162" s="126">
        <f t="shared" si="17"/>
        <v>225</v>
      </c>
      <c r="H162" s="126">
        <f t="shared" si="17"/>
        <v>225</v>
      </c>
      <c r="I162" s="127">
        <f t="shared" si="17"/>
        <v>225</v>
      </c>
    </row>
    <row r="163" spans="1:9" ht="5.0999999999999996" customHeight="1" x14ac:dyDescent="0.25"/>
    <row r="164" spans="1:9" ht="23.25" x14ac:dyDescent="0.25">
      <c r="A164" s="35" t="s">
        <v>423</v>
      </c>
      <c r="B164" s="23"/>
      <c r="C164" s="24"/>
      <c r="D164" s="24"/>
      <c r="E164" s="24"/>
      <c r="F164" s="24"/>
      <c r="G164" s="24"/>
      <c r="H164" s="24"/>
      <c r="I164" s="24"/>
    </row>
    <row r="165" spans="1:9" ht="5.0999999999999996" customHeight="1" thickBot="1" x14ac:dyDescent="0.3"/>
    <row r="166" spans="1:9" x14ac:dyDescent="0.25">
      <c r="A166" s="164"/>
      <c r="B166" s="166"/>
      <c r="C166" s="27" t="s">
        <v>13</v>
      </c>
      <c r="D166" s="28"/>
      <c r="E166" s="28"/>
      <c r="F166" s="28"/>
      <c r="G166" s="28"/>
      <c r="H166" s="28"/>
      <c r="I166" s="29"/>
    </row>
    <row r="167" spans="1:9" ht="33" customHeight="1" x14ac:dyDescent="0.25">
      <c r="A167" s="165"/>
      <c r="B167" s="167"/>
      <c r="C167" s="25">
        <v>2020</v>
      </c>
      <c r="D167" s="26" t="s">
        <v>64</v>
      </c>
      <c r="E167" s="26" t="s">
        <v>65</v>
      </c>
      <c r="F167" s="26" t="s">
        <v>66</v>
      </c>
      <c r="G167" s="26" t="s">
        <v>67</v>
      </c>
      <c r="H167" s="26" t="s">
        <v>68</v>
      </c>
      <c r="I167" s="30" t="s">
        <v>69</v>
      </c>
    </row>
    <row r="168" spans="1:9" s="5" customFormat="1" ht="15" customHeight="1" x14ac:dyDescent="0.25">
      <c r="A168" s="140" t="s">
        <v>399</v>
      </c>
      <c r="B168" s="16"/>
      <c r="C168" s="83">
        <v>1</v>
      </c>
      <c r="D168" s="83">
        <v>1</v>
      </c>
      <c r="E168" s="83">
        <v>1</v>
      </c>
      <c r="F168" s="83">
        <v>1</v>
      </c>
      <c r="G168" s="83">
        <v>1</v>
      </c>
      <c r="H168" s="83">
        <v>1</v>
      </c>
      <c r="I168" s="84">
        <v>1</v>
      </c>
    </row>
    <row r="169" spans="1:9" s="5" customFormat="1" ht="15" customHeight="1" thickBot="1" x14ac:dyDescent="0.3">
      <c r="A169" s="141" t="s">
        <v>400</v>
      </c>
      <c r="B169" s="82"/>
      <c r="C169" s="85">
        <v>1</v>
      </c>
      <c r="D169" s="85">
        <v>1</v>
      </c>
      <c r="E169" s="85">
        <v>1</v>
      </c>
      <c r="F169" s="85">
        <v>1</v>
      </c>
      <c r="G169" s="85">
        <v>1</v>
      </c>
      <c r="H169" s="85">
        <v>1</v>
      </c>
      <c r="I169" s="86">
        <v>1</v>
      </c>
    </row>
  </sheetData>
  <mergeCells count="29">
    <mergeCell ref="A10:B11"/>
    <mergeCell ref="A20:A21"/>
    <mergeCell ref="B20:B21"/>
    <mergeCell ref="A126:A129"/>
    <mergeCell ref="A89:A90"/>
    <mergeCell ref="B89:B90"/>
    <mergeCell ref="A110:A111"/>
    <mergeCell ref="B110:B111"/>
    <mergeCell ref="A112:A113"/>
    <mergeCell ref="A114:A117"/>
    <mergeCell ref="A122:A123"/>
    <mergeCell ref="B122:B123"/>
    <mergeCell ref="A124:A125"/>
    <mergeCell ref="A136:A137"/>
    <mergeCell ref="B136:B137"/>
    <mergeCell ref="A144:A145"/>
    <mergeCell ref="B144:B145"/>
    <mergeCell ref="A44:A45"/>
    <mergeCell ref="B44:B45"/>
    <mergeCell ref="A70:A71"/>
    <mergeCell ref="B70:B71"/>
    <mergeCell ref="A166:A167"/>
    <mergeCell ref="B166:B167"/>
    <mergeCell ref="A146:A147"/>
    <mergeCell ref="A149:A150"/>
    <mergeCell ref="A160:A161"/>
    <mergeCell ref="A157:A158"/>
    <mergeCell ref="B155:B156"/>
    <mergeCell ref="A155:A156"/>
  </mergeCells>
  <pageMargins left="0.23622047244094491" right="0.23622047244094491" top="0.74803149606299213" bottom="0.74803149606299213" header="0.31496062992125984" footer="0.31496062992125984"/>
  <pageSetup paperSize="9" scale="91" fitToHeight="0" orientation="landscape" verticalDpi="0" r:id="rId1"/>
  <headerFooter>
    <oddFooter>&amp;L&amp;D&amp;RPágina &amp;P de &amp;N</oddFooter>
  </headerFooter>
  <rowBreaks count="4" manualBreakCount="4">
    <brk id="15" max="16383" man="1"/>
    <brk id="65" max="16383" man="1"/>
    <brk id="105" max="16383" man="1"/>
    <brk id="131" max="8" man="1"/>
  </rowBreaks>
  <ignoredErrors>
    <ignoredError sqref="C94:C99" emptyCellReferenc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58"/>
  <sheetViews>
    <sheetView showGridLines="0" zoomScaleNormal="100" workbookViewId="0">
      <selection activeCell="C1" sqref="C1"/>
    </sheetView>
  </sheetViews>
  <sheetFormatPr baseColWidth="10" defaultRowHeight="15" x14ac:dyDescent="0.25"/>
  <cols>
    <col min="1" max="1" width="26.28515625" style="1" customWidth="1"/>
    <col min="2" max="2" width="31.7109375" style="1" customWidth="1"/>
    <col min="3" max="6" width="14.5703125" style="5" bestFit="1" customWidth="1"/>
    <col min="7" max="7" width="14.5703125" style="5" customWidth="1"/>
    <col min="8" max="8" width="14.5703125" style="5" bestFit="1" customWidth="1"/>
    <col min="9" max="16384" width="11.42578125" style="1"/>
  </cols>
  <sheetData>
    <row r="1" spans="1:8" ht="5.0999999999999996" customHeight="1" x14ac:dyDescent="0.25">
      <c r="A1" s="22"/>
      <c r="B1" s="22"/>
      <c r="C1" s="115"/>
      <c r="D1" s="115"/>
      <c r="E1" s="115"/>
      <c r="F1" s="115"/>
      <c r="G1" s="115"/>
      <c r="H1" s="115"/>
    </row>
    <row r="2" spans="1:8" x14ac:dyDescent="0.25">
      <c r="A2" s="22"/>
      <c r="B2" s="22"/>
      <c r="C2" s="115"/>
      <c r="D2" s="115"/>
      <c r="E2" s="115"/>
      <c r="F2" s="115"/>
      <c r="G2" s="115"/>
      <c r="H2" s="115"/>
    </row>
    <row r="3" spans="1:8" x14ac:dyDescent="0.25">
      <c r="A3" s="22"/>
      <c r="B3" s="22"/>
      <c r="C3" s="115"/>
      <c r="D3" s="115"/>
      <c r="E3" s="115"/>
      <c r="F3" s="115"/>
      <c r="G3" s="115"/>
      <c r="H3" s="115"/>
    </row>
    <row r="4" spans="1:8" x14ac:dyDescent="0.25">
      <c r="A4" s="22"/>
      <c r="B4" s="22"/>
      <c r="C4" s="115"/>
      <c r="D4" s="115"/>
      <c r="E4" s="115"/>
      <c r="F4" s="115"/>
      <c r="G4" s="115"/>
      <c r="H4" s="115"/>
    </row>
    <row r="5" spans="1:8" ht="5.0999999999999996" customHeight="1" thickBot="1" x14ac:dyDescent="0.3">
      <c r="A5" s="22"/>
      <c r="B5" s="22"/>
      <c r="C5" s="115"/>
      <c r="D5" s="115"/>
      <c r="E5" s="115"/>
      <c r="F5" s="115"/>
      <c r="G5" s="115"/>
      <c r="H5" s="115"/>
    </row>
    <row r="6" spans="1:8" ht="51.75" customHeight="1" thickBot="1" x14ac:dyDescent="0.3">
      <c r="A6" s="37" t="s">
        <v>394</v>
      </c>
      <c r="B6" s="38"/>
      <c r="C6" s="39"/>
      <c r="D6" s="39"/>
      <c r="E6" s="39"/>
      <c r="F6" s="39"/>
      <c r="G6" s="39"/>
      <c r="H6" s="40"/>
    </row>
    <row r="7" spans="1:8" ht="5.0999999999999996" customHeight="1" x14ac:dyDescent="0.25"/>
    <row r="8" spans="1:8" ht="50.25" customHeight="1" x14ac:dyDescent="0.25">
      <c r="A8" s="179" t="s">
        <v>395</v>
      </c>
      <c r="B8" s="179"/>
      <c r="C8" s="179"/>
      <c r="D8" s="179"/>
      <c r="E8" s="179"/>
      <c r="F8" s="179"/>
      <c r="G8" s="179"/>
      <c r="H8" s="179"/>
    </row>
    <row r="9" spans="1:8" ht="5.0999999999999996" customHeight="1" thickBot="1" x14ac:dyDescent="0.3"/>
    <row r="10" spans="1:8" ht="30" customHeight="1" x14ac:dyDescent="0.25">
      <c r="A10" s="173" t="s">
        <v>40</v>
      </c>
      <c r="B10" s="171" t="s">
        <v>422</v>
      </c>
      <c r="C10" s="27" t="s">
        <v>441</v>
      </c>
      <c r="D10" s="27"/>
      <c r="E10" s="28" t="s">
        <v>49</v>
      </c>
      <c r="F10" s="28"/>
      <c r="G10" s="28"/>
      <c r="H10" s="29"/>
    </row>
    <row r="11" spans="1:8" ht="33" customHeight="1" x14ac:dyDescent="0.25">
      <c r="A11" s="174"/>
      <c r="B11" s="172"/>
      <c r="C11" s="25" t="s">
        <v>43</v>
      </c>
      <c r="D11" s="26" t="s">
        <v>45</v>
      </c>
      <c r="E11" s="26" t="s">
        <v>43</v>
      </c>
      <c r="F11" s="26" t="s">
        <v>44</v>
      </c>
      <c r="G11" s="26" t="s">
        <v>45</v>
      </c>
      <c r="H11" s="30" t="s">
        <v>46</v>
      </c>
    </row>
    <row r="12" spans="1:8" s="5" customFormat="1" ht="15" customHeight="1" x14ac:dyDescent="0.25">
      <c r="A12" s="54" t="s">
        <v>75</v>
      </c>
      <c r="B12" s="4" t="s">
        <v>72</v>
      </c>
      <c r="C12" s="55">
        <v>2.6728829405169839E-3</v>
      </c>
      <c r="D12" s="55">
        <v>0</v>
      </c>
      <c r="E12" s="55">
        <v>0</v>
      </c>
      <c r="F12" s="55">
        <v>8.8965477924566355E-2</v>
      </c>
      <c r="G12" s="55">
        <v>0</v>
      </c>
      <c r="H12" s="128">
        <v>1.1004141026879414E-4</v>
      </c>
    </row>
    <row r="13" spans="1:8" s="5" customFormat="1" ht="15" customHeight="1" x14ac:dyDescent="0.25">
      <c r="A13" s="46" t="s">
        <v>76</v>
      </c>
      <c r="B13" s="4" t="s">
        <v>72</v>
      </c>
      <c r="C13" s="55">
        <v>3.4403764485039283E-2</v>
      </c>
      <c r="D13" s="56">
        <v>0</v>
      </c>
      <c r="E13" s="56">
        <v>0</v>
      </c>
      <c r="F13" s="56">
        <v>0</v>
      </c>
      <c r="G13" s="56">
        <v>0</v>
      </c>
      <c r="H13" s="129">
        <v>7.0085808889144228E-5</v>
      </c>
    </row>
    <row r="14" spans="1:8" s="5" customFormat="1" ht="15" customHeight="1" x14ac:dyDescent="0.25">
      <c r="A14" s="46" t="s">
        <v>77</v>
      </c>
      <c r="B14" s="4" t="s">
        <v>72</v>
      </c>
      <c r="C14" s="55">
        <v>0</v>
      </c>
      <c r="D14" s="56">
        <v>0</v>
      </c>
      <c r="E14" s="56">
        <v>2.4673852618964827E-3</v>
      </c>
      <c r="F14" s="56">
        <v>0</v>
      </c>
      <c r="G14" s="56">
        <v>0</v>
      </c>
      <c r="H14" s="129">
        <v>3.9170548131765369E-2</v>
      </c>
    </row>
    <row r="15" spans="1:8" s="5" customFormat="1" ht="15" customHeight="1" x14ac:dyDescent="0.25">
      <c r="A15" s="46" t="s">
        <v>78</v>
      </c>
      <c r="B15" s="4" t="s">
        <v>72</v>
      </c>
      <c r="C15" s="55">
        <v>0</v>
      </c>
      <c r="D15" s="56">
        <v>0</v>
      </c>
      <c r="E15" s="56">
        <v>0</v>
      </c>
      <c r="F15" s="56">
        <v>0</v>
      </c>
      <c r="G15" s="56">
        <v>9.7180608508286363E-5</v>
      </c>
      <c r="H15" s="129">
        <v>6.6068610812502029E-4</v>
      </c>
    </row>
    <row r="16" spans="1:8" s="5" customFormat="1" ht="15" customHeight="1" x14ac:dyDescent="0.25">
      <c r="A16" s="46" t="s">
        <v>79</v>
      </c>
      <c r="B16" s="4" t="s">
        <v>72</v>
      </c>
      <c r="C16" s="55">
        <v>1.5374106173628955E-2</v>
      </c>
      <c r="D16" s="56">
        <v>0</v>
      </c>
      <c r="E16" s="56">
        <v>0</v>
      </c>
      <c r="F16" s="56">
        <v>0.13330774995801911</v>
      </c>
      <c r="G16" s="56">
        <v>2.326568813837884E-3</v>
      </c>
      <c r="H16" s="129">
        <v>4.0737794095178923E-3</v>
      </c>
    </row>
    <row r="17" spans="1:8" s="5" customFormat="1" ht="15" customHeight="1" x14ac:dyDescent="0.25">
      <c r="A17" s="46" t="s">
        <v>80</v>
      </c>
      <c r="B17" s="4" t="s">
        <v>72</v>
      </c>
      <c r="C17" s="55">
        <v>1.6326479609191556E-2</v>
      </c>
      <c r="D17" s="56">
        <v>0</v>
      </c>
      <c r="E17" s="56">
        <v>0</v>
      </c>
      <c r="F17" s="56">
        <v>0.14156571034809434</v>
      </c>
      <c r="G17" s="56">
        <v>2.470691815805197E-3</v>
      </c>
      <c r="H17" s="129">
        <v>4.3261361480593273E-3</v>
      </c>
    </row>
    <row r="18" spans="1:8" s="5" customFormat="1" ht="15" customHeight="1" x14ac:dyDescent="0.25">
      <c r="A18" s="46" t="s">
        <v>81</v>
      </c>
      <c r="B18" s="4" t="s">
        <v>72</v>
      </c>
      <c r="C18" s="55">
        <v>1.3515528903323675E-2</v>
      </c>
      <c r="D18" s="56">
        <v>0</v>
      </c>
      <c r="E18" s="56">
        <v>0</v>
      </c>
      <c r="F18" s="56">
        <v>0.11719216240909876</v>
      </c>
      <c r="G18" s="56">
        <v>2.0453096715914681E-3</v>
      </c>
      <c r="H18" s="129">
        <v>3.5812997993695749E-3</v>
      </c>
    </row>
    <row r="19" spans="1:8" s="5" customFormat="1" ht="15" customHeight="1" x14ac:dyDescent="0.25">
      <c r="A19" s="46" t="s">
        <v>82</v>
      </c>
      <c r="B19" s="4" t="s">
        <v>72</v>
      </c>
      <c r="C19" s="55">
        <v>2.5250126129620634E-6</v>
      </c>
      <c r="D19" s="56">
        <v>0</v>
      </c>
      <c r="E19" s="56">
        <v>0</v>
      </c>
      <c r="F19" s="56">
        <v>2.189419965285293E-5</v>
      </c>
      <c r="G19" s="56">
        <v>3.8211103354688101E-7</v>
      </c>
      <c r="H19" s="129">
        <v>6.6906942590925273E-7</v>
      </c>
    </row>
    <row r="20" spans="1:8" s="5" customFormat="1" ht="15" customHeight="1" x14ac:dyDescent="0.25">
      <c r="A20" s="46" t="s">
        <v>83</v>
      </c>
      <c r="B20" s="4" t="s">
        <v>72</v>
      </c>
      <c r="C20" s="55">
        <v>0</v>
      </c>
      <c r="D20" s="56">
        <v>0</v>
      </c>
      <c r="E20" s="56">
        <v>0</v>
      </c>
      <c r="F20" s="56">
        <v>0</v>
      </c>
      <c r="G20" s="56">
        <v>1.1950745485276476E-2</v>
      </c>
      <c r="H20" s="129">
        <v>1.4014286711247844E-3</v>
      </c>
    </row>
    <row r="21" spans="1:8" s="5" customFormat="1" ht="15" customHeight="1" x14ac:dyDescent="0.25">
      <c r="A21" s="46" t="s">
        <v>84</v>
      </c>
      <c r="B21" s="4" t="s">
        <v>72</v>
      </c>
      <c r="C21" s="55">
        <v>0</v>
      </c>
      <c r="D21" s="56">
        <v>0</v>
      </c>
      <c r="E21" s="56">
        <v>0</v>
      </c>
      <c r="F21" s="56">
        <v>0</v>
      </c>
      <c r="G21" s="56">
        <v>6.0153211903507552E-4</v>
      </c>
      <c r="H21" s="129">
        <v>5.8015163696738682E-4</v>
      </c>
    </row>
    <row r="22" spans="1:8" s="5" customFormat="1" ht="15" customHeight="1" x14ac:dyDescent="0.25">
      <c r="A22" s="46" t="s">
        <v>85</v>
      </c>
      <c r="B22" s="4" t="s">
        <v>72</v>
      </c>
      <c r="C22" s="55">
        <v>0</v>
      </c>
      <c r="D22" s="56">
        <v>0</v>
      </c>
      <c r="E22" s="56">
        <v>0</v>
      </c>
      <c r="F22" s="56">
        <v>0</v>
      </c>
      <c r="G22" s="56">
        <v>0</v>
      </c>
      <c r="H22" s="129">
        <v>0</v>
      </c>
    </row>
    <row r="23" spans="1:8" s="5" customFormat="1" ht="15" customHeight="1" x14ac:dyDescent="0.25">
      <c r="A23" s="46" t="s">
        <v>86</v>
      </c>
      <c r="B23" s="4" t="s">
        <v>72</v>
      </c>
      <c r="C23" s="55">
        <v>0</v>
      </c>
      <c r="D23" s="56">
        <v>0</v>
      </c>
      <c r="E23" s="56">
        <v>0</v>
      </c>
      <c r="F23" s="56">
        <v>0</v>
      </c>
      <c r="G23" s="56">
        <v>2.2771241146104116E-2</v>
      </c>
      <c r="H23" s="129">
        <v>7.0903170987505907E-4</v>
      </c>
    </row>
    <row r="24" spans="1:8" s="5" customFormat="1" ht="15" customHeight="1" x14ac:dyDescent="0.25">
      <c r="A24" s="46" t="s">
        <v>87</v>
      </c>
      <c r="B24" s="4" t="s">
        <v>72</v>
      </c>
      <c r="C24" s="55">
        <v>0</v>
      </c>
      <c r="D24" s="56">
        <v>0</v>
      </c>
      <c r="E24" s="56">
        <v>0</v>
      </c>
      <c r="F24" s="56">
        <v>0</v>
      </c>
      <c r="G24" s="56">
        <v>0</v>
      </c>
      <c r="H24" s="129">
        <v>0</v>
      </c>
    </row>
    <row r="25" spans="1:8" s="5" customFormat="1" ht="15" customHeight="1" x14ac:dyDescent="0.25">
      <c r="A25" s="46" t="s">
        <v>88</v>
      </c>
      <c r="B25" s="4" t="s">
        <v>72</v>
      </c>
      <c r="C25" s="55">
        <v>0</v>
      </c>
      <c r="D25" s="56">
        <v>0</v>
      </c>
      <c r="E25" s="56">
        <v>0</v>
      </c>
      <c r="F25" s="56">
        <v>0</v>
      </c>
      <c r="G25" s="56">
        <v>0.12623478179423775</v>
      </c>
      <c r="H25" s="129">
        <v>4.3268191198235217E-3</v>
      </c>
    </row>
    <row r="26" spans="1:8" s="5" customFormat="1" ht="15" customHeight="1" x14ac:dyDescent="0.25">
      <c r="A26" s="46" t="s">
        <v>89</v>
      </c>
      <c r="B26" s="4" t="s">
        <v>72</v>
      </c>
      <c r="C26" s="55">
        <v>0</v>
      </c>
      <c r="D26" s="56">
        <v>0</v>
      </c>
      <c r="E26" s="56">
        <v>1.0429995795093568E-2</v>
      </c>
      <c r="F26" s="56">
        <v>0</v>
      </c>
      <c r="G26" s="56">
        <v>2.6093362167073377E-3</v>
      </c>
      <c r="H26" s="129">
        <v>1.2650926492435772E-4</v>
      </c>
    </row>
    <row r="27" spans="1:8" s="5" customFormat="1" ht="15" customHeight="1" x14ac:dyDescent="0.25">
      <c r="A27" s="46" t="s">
        <v>90</v>
      </c>
      <c r="B27" s="4" t="s">
        <v>72</v>
      </c>
      <c r="C27" s="55">
        <v>0</v>
      </c>
      <c r="D27" s="56">
        <v>0</v>
      </c>
      <c r="E27" s="56">
        <v>1.8208819823252258E-3</v>
      </c>
      <c r="F27" s="56">
        <v>0</v>
      </c>
      <c r="G27" s="56">
        <v>3.2055733004615079E-3</v>
      </c>
      <c r="H27" s="129">
        <v>5.0000682020336747E-5</v>
      </c>
    </row>
    <row r="28" spans="1:8" s="5" customFormat="1" ht="15" customHeight="1" x14ac:dyDescent="0.25">
      <c r="A28" s="46" t="s">
        <v>91</v>
      </c>
      <c r="B28" s="4" t="s">
        <v>72</v>
      </c>
      <c r="C28" s="55">
        <v>0</v>
      </c>
      <c r="D28" s="56">
        <v>0</v>
      </c>
      <c r="E28" s="56">
        <v>4.6123704337105919E-3</v>
      </c>
      <c r="F28" s="56">
        <v>0</v>
      </c>
      <c r="G28" s="56">
        <v>9.7795033896809092E-3</v>
      </c>
      <c r="H28" s="129">
        <v>3.0697155898795576E-4</v>
      </c>
    </row>
    <row r="29" spans="1:8" s="5" customFormat="1" ht="15" customHeight="1" x14ac:dyDescent="0.25">
      <c r="A29" s="46" t="s">
        <v>92</v>
      </c>
      <c r="B29" s="4" t="s">
        <v>72</v>
      </c>
      <c r="C29" s="55">
        <v>0</v>
      </c>
      <c r="D29" s="56">
        <v>0</v>
      </c>
      <c r="E29" s="56">
        <v>0</v>
      </c>
      <c r="F29" s="56">
        <v>3.3660438417828287E-2</v>
      </c>
      <c r="G29" s="56">
        <v>0</v>
      </c>
      <c r="H29" s="129">
        <v>7.2317997651852664E-4</v>
      </c>
    </row>
    <row r="30" spans="1:8" s="5" customFormat="1" ht="15" customHeight="1" x14ac:dyDescent="0.25">
      <c r="A30" s="46" t="s">
        <v>93</v>
      </c>
      <c r="B30" s="4" t="s">
        <v>72</v>
      </c>
      <c r="C30" s="55">
        <v>0</v>
      </c>
      <c r="D30" s="56">
        <v>0</v>
      </c>
      <c r="E30" s="56">
        <v>0</v>
      </c>
      <c r="F30" s="56">
        <v>0</v>
      </c>
      <c r="G30" s="56">
        <v>0</v>
      </c>
      <c r="H30" s="129">
        <v>0</v>
      </c>
    </row>
    <row r="31" spans="1:8" s="5" customFormat="1" ht="15" customHeight="1" x14ac:dyDescent="0.25">
      <c r="A31" s="46" t="s">
        <v>94</v>
      </c>
      <c r="B31" s="4" t="s">
        <v>72</v>
      </c>
      <c r="C31" s="55">
        <v>0</v>
      </c>
      <c r="D31" s="56">
        <v>0</v>
      </c>
      <c r="E31" s="56">
        <v>0</v>
      </c>
      <c r="F31" s="56">
        <v>0</v>
      </c>
      <c r="G31" s="56">
        <v>0</v>
      </c>
      <c r="H31" s="129">
        <v>0</v>
      </c>
    </row>
    <row r="32" spans="1:8" s="5" customFormat="1" ht="15" customHeight="1" x14ac:dyDescent="0.25">
      <c r="A32" s="46" t="s">
        <v>95</v>
      </c>
      <c r="B32" s="4" t="s">
        <v>72</v>
      </c>
      <c r="C32" s="55">
        <v>0</v>
      </c>
      <c r="D32" s="56">
        <v>0</v>
      </c>
      <c r="E32" s="56">
        <v>1.2194534357609069E-2</v>
      </c>
      <c r="F32" s="56">
        <v>0</v>
      </c>
      <c r="G32" s="56">
        <v>0</v>
      </c>
      <c r="H32" s="129">
        <v>0</v>
      </c>
    </row>
    <row r="33" spans="1:8" s="5" customFormat="1" ht="15" customHeight="1" x14ac:dyDescent="0.25">
      <c r="A33" s="46" t="s">
        <v>96</v>
      </c>
      <c r="B33" s="4" t="s">
        <v>72</v>
      </c>
      <c r="C33" s="55">
        <v>0</v>
      </c>
      <c r="D33" s="56">
        <v>0</v>
      </c>
      <c r="E33" s="56">
        <v>0</v>
      </c>
      <c r="F33" s="56">
        <v>1.8100757198415359E-2</v>
      </c>
      <c r="G33" s="56">
        <v>0</v>
      </c>
      <c r="H33" s="129">
        <v>1.1979411183865483E-3</v>
      </c>
    </row>
    <row r="34" spans="1:8" s="5" customFormat="1" ht="15" customHeight="1" x14ac:dyDescent="0.25">
      <c r="A34" s="46" t="s">
        <v>97</v>
      </c>
      <c r="B34" s="4" t="s">
        <v>72</v>
      </c>
      <c r="C34" s="55">
        <v>0</v>
      </c>
      <c r="D34" s="56">
        <v>0</v>
      </c>
      <c r="E34" s="56">
        <v>0</v>
      </c>
      <c r="F34" s="56">
        <v>0</v>
      </c>
      <c r="G34" s="56">
        <v>2.9248204856549835E-3</v>
      </c>
      <c r="H34" s="129">
        <v>8.4065489669370359E-4</v>
      </c>
    </row>
    <row r="35" spans="1:8" s="5" customFormat="1" ht="15" customHeight="1" x14ac:dyDescent="0.25">
      <c r="A35" s="46" t="s">
        <v>98</v>
      </c>
      <c r="B35" s="4" t="s">
        <v>72</v>
      </c>
      <c r="C35" s="55">
        <v>0</v>
      </c>
      <c r="D35" s="56">
        <v>0</v>
      </c>
      <c r="E35" s="56">
        <v>0</v>
      </c>
      <c r="F35" s="56">
        <v>0</v>
      </c>
      <c r="G35" s="56">
        <v>2.4998857525612787E-4</v>
      </c>
      <c r="H35" s="129">
        <v>7.0017775398810566E-5</v>
      </c>
    </row>
    <row r="36" spans="1:8" s="5" customFormat="1" ht="15" customHeight="1" x14ac:dyDescent="0.25">
      <c r="A36" s="46" t="s">
        <v>99</v>
      </c>
      <c r="B36" s="4" t="s">
        <v>72</v>
      </c>
      <c r="C36" s="55">
        <v>0</v>
      </c>
      <c r="D36" s="56">
        <v>0</v>
      </c>
      <c r="E36" s="56">
        <v>0</v>
      </c>
      <c r="F36" s="56">
        <v>0</v>
      </c>
      <c r="G36" s="56">
        <v>2.8596084915397134E-5</v>
      </c>
      <c r="H36" s="129">
        <v>4.6985146216584463E-4</v>
      </c>
    </row>
    <row r="37" spans="1:8" s="5" customFormat="1" ht="15" customHeight="1" x14ac:dyDescent="0.25">
      <c r="A37" s="46" t="s">
        <v>100</v>
      </c>
      <c r="B37" s="4" t="s">
        <v>72</v>
      </c>
      <c r="C37" s="55">
        <v>0</v>
      </c>
      <c r="D37" s="56">
        <v>0</v>
      </c>
      <c r="E37" s="56">
        <v>0</v>
      </c>
      <c r="F37" s="56">
        <v>5.4397214211643309E-4</v>
      </c>
      <c r="G37" s="56">
        <v>8.6731066357180811E-4</v>
      </c>
      <c r="H37" s="129">
        <v>1.0855848685455303E-2</v>
      </c>
    </row>
    <row r="38" spans="1:8" s="5" customFormat="1" ht="15" customHeight="1" x14ac:dyDescent="0.25">
      <c r="A38" s="46" t="s">
        <v>101</v>
      </c>
      <c r="B38" s="4" t="s">
        <v>72</v>
      </c>
      <c r="C38" s="55">
        <v>0</v>
      </c>
      <c r="D38" s="56">
        <v>0</v>
      </c>
      <c r="E38" s="56">
        <v>5.4318480892079563E-4</v>
      </c>
      <c r="F38" s="56">
        <v>0</v>
      </c>
      <c r="G38" s="56">
        <v>1.1873803755890209E-2</v>
      </c>
      <c r="H38" s="129">
        <v>1.6673263904220671E-3</v>
      </c>
    </row>
    <row r="39" spans="1:8" s="5" customFormat="1" ht="15" customHeight="1" x14ac:dyDescent="0.25">
      <c r="A39" s="46" t="s">
        <v>102</v>
      </c>
      <c r="B39" s="4" t="s">
        <v>72</v>
      </c>
      <c r="C39" s="55">
        <v>0</v>
      </c>
      <c r="D39" s="56">
        <v>0</v>
      </c>
      <c r="E39" s="56">
        <v>0</v>
      </c>
      <c r="F39" s="56">
        <v>0</v>
      </c>
      <c r="G39" s="56">
        <v>4.4237925660476811E-3</v>
      </c>
      <c r="H39" s="129">
        <v>7.8388263335505966E-4</v>
      </c>
    </row>
    <row r="40" spans="1:8" s="5" customFormat="1" ht="15" customHeight="1" x14ac:dyDescent="0.25">
      <c r="A40" s="46" t="s">
        <v>103</v>
      </c>
      <c r="B40" s="4" t="s">
        <v>72</v>
      </c>
      <c r="C40" s="55">
        <v>0</v>
      </c>
      <c r="D40" s="56">
        <v>0</v>
      </c>
      <c r="E40" s="56">
        <v>0</v>
      </c>
      <c r="F40" s="56">
        <v>0</v>
      </c>
      <c r="G40" s="56">
        <v>2.9618235760284564E-4</v>
      </c>
      <c r="H40" s="129">
        <v>9.3209316278770448E-4</v>
      </c>
    </row>
    <row r="41" spans="1:8" s="5" customFormat="1" ht="15" customHeight="1" x14ac:dyDescent="0.25">
      <c r="A41" s="46" t="s">
        <v>104</v>
      </c>
      <c r="B41" s="4" t="s">
        <v>72</v>
      </c>
      <c r="C41" s="55">
        <v>0</v>
      </c>
      <c r="D41" s="56">
        <v>0</v>
      </c>
      <c r="E41" s="56">
        <v>0</v>
      </c>
      <c r="F41" s="56">
        <v>0</v>
      </c>
      <c r="G41" s="56">
        <v>4.3566490222427108E-5</v>
      </c>
      <c r="H41" s="129">
        <v>9.3392350661848831E-5</v>
      </c>
    </row>
    <row r="42" spans="1:8" s="5" customFormat="1" ht="15" customHeight="1" x14ac:dyDescent="0.25">
      <c r="A42" s="46" t="s">
        <v>105</v>
      </c>
      <c r="B42" s="4" t="s">
        <v>72</v>
      </c>
      <c r="C42" s="55">
        <v>0</v>
      </c>
      <c r="D42" s="56">
        <v>0</v>
      </c>
      <c r="E42" s="56">
        <v>0</v>
      </c>
      <c r="F42" s="56">
        <v>0</v>
      </c>
      <c r="G42" s="56">
        <v>2.4023053062375297E-3</v>
      </c>
      <c r="H42" s="129">
        <v>2.0453280014833745E-3</v>
      </c>
    </row>
    <row r="43" spans="1:8" s="5" customFormat="1" ht="15" customHeight="1" x14ac:dyDescent="0.25">
      <c r="A43" s="46" t="s">
        <v>106</v>
      </c>
      <c r="B43" s="4" t="s">
        <v>72</v>
      </c>
      <c r="C43" s="55">
        <v>0</v>
      </c>
      <c r="D43" s="56">
        <v>0</v>
      </c>
      <c r="E43" s="56">
        <v>0</v>
      </c>
      <c r="F43" s="56">
        <v>0</v>
      </c>
      <c r="G43" s="56">
        <v>4.2058219701003857E-3</v>
      </c>
      <c r="H43" s="129">
        <v>3.5808460408278077E-3</v>
      </c>
    </row>
    <row r="44" spans="1:8" s="5" customFormat="1" ht="15" customHeight="1" x14ac:dyDescent="0.25">
      <c r="A44" s="46" t="s">
        <v>107</v>
      </c>
      <c r="B44" s="4" t="s">
        <v>72</v>
      </c>
      <c r="C44" s="55">
        <v>0</v>
      </c>
      <c r="D44" s="56">
        <v>0</v>
      </c>
      <c r="E44" s="56">
        <v>0</v>
      </c>
      <c r="F44" s="56">
        <v>0</v>
      </c>
      <c r="G44" s="56">
        <v>1.5716289583627547E-3</v>
      </c>
      <c r="H44" s="129">
        <v>8.5572039771030243E-4</v>
      </c>
    </row>
    <row r="45" spans="1:8" s="5" customFormat="1" ht="15" customHeight="1" x14ac:dyDescent="0.25">
      <c r="A45" s="46" t="s">
        <v>108</v>
      </c>
      <c r="B45" s="4" t="s">
        <v>72</v>
      </c>
      <c r="C45" s="55">
        <v>0</v>
      </c>
      <c r="D45" s="56">
        <v>0</v>
      </c>
      <c r="E45" s="56">
        <v>0</v>
      </c>
      <c r="F45" s="56">
        <v>0</v>
      </c>
      <c r="G45" s="56">
        <v>6.4846276989358046E-4</v>
      </c>
      <c r="H45" s="129">
        <v>2.5453265120532753E-4</v>
      </c>
    </row>
    <row r="46" spans="1:8" s="5" customFormat="1" ht="15" customHeight="1" x14ac:dyDescent="0.25">
      <c r="A46" s="46" t="s">
        <v>109</v>
      </c>
      <c r="B46" s="4" t="s">
        <v>72</v>
      </c>
      <c r="C46" s="55">
        <v>1.1082148032475122E-2</v>
      </c>
      <c r="D46" s="56">
        <v>0</v>
      </c>
      <c r="E46" s="56">
        <v>1.9499397763898883E-2</v>
      </c>
      <c r="F46" s="56">
        <v>0</v>
      </c>
      <c r="G46" s="56">
        <v>9.4163354602952917E-5</v>
      </c>
      <c r="H46" s="129">
        <v>7.1665822140261779E-5</v>
      </c>
    </row>
    <row r="47" spans="1:8" s="5" customFormat="1" ht="15" customHeight="1" x14ac:dyDescent="0.25">
      <c r="A47" s="46" t="s">
        <v>110</v>
      </c>
      <c r="B47" s="4" t="s">
        <v>72</v>
      </c>
      <c r="C47" s="55">
        <v>2.1608797080971045E-3</v>
      </c>
      <c r="D47" s="56">
        <v>0</v>
      </c>
      <c r="E47" s="56">
        <v>3.8021377105456697E-3</v>
      </c>
      <c r="F47" s="56">
        <v>0</v>
      </c>
      <c r="G47" s="56">
        <v>1.836067174085818E-5</v>
      </c>
      <c r="H47" s="129">
        <v>1.3973935411545004E-5</v>
      </c>
    </row>
    <row r="48" spans="1:8" s="5" customFormat="1" ht="15" customHeight="1" x14ac:dyDescent="0.25">
      <c r="A48" s="46" t="s">
        <v>111</v>
      </c>
      <c r="B48" s="4" t="s">
        <v>72</v>
      </c>
      <c r="C48" s="55">
        <v>0</v>
      </c>
      <c r="D48" s="56">
        <v>0</v>
      </c>
      <c r="E48" s="56">
        <v>0</v>
      </c>
      <c r="F48" s="56">
        <v>0</v>
      </c>
      <c r="G48" s="56">
        <v>0</v>
      </c>
      <c r="H48" s="129">
        <v>8.7368207129256517E-6</v>
      </c>
    </row>
    <row r="49" spans="1:8" s="5" customFormat="1" ht="15" customHeight="1" x14ac:dyDescent="0.25">
      <c r="A49" s="46" t="s">
        <v>112</v>
      </c>
      <c r="B49" s="4" t="s">
        <v>72</v>
      </c>
      <c r="C49" s="55">
        <v>0</v>
      </c>
      <c r="D49" s="56">
        <v>0</v>
      </c>
      <c r="E49" s="56">
        <v>0</v>
      </c>
      <c r="F49" s="56">
        <v>0</v>
      </c>
      <c r="G49" s="56">
        <v>2.7146195226670109E-3</v>
      </c>
      <c r="H49" s="129">
        <v>5.2649213536742467E-4</v>
      </c>
    </row>
    <row r="50" spans="1:8" s="5" customFormat="1" ht="15" customHeight="1" x14ac:dyDescent="0.25">
      <c r="A50" s="46" t="s">
        <v>113</v>
      </c>
      <c r="B50" s="4" t="s">
        <v>72</v>
      </c>
      <c r="C50" s="55">
        <v>5.7096310872728845E-2</v>
      </c>
      <c r="D50" s="56">
        <v>0</v>
      </c>
      <c r="E50" s="56">
        <v>0.10046280498113022</v>
      </c>
      <c r="F50" s="56">
        <v>0</v>
      </c>
      <c r="G50" s="56">
        <v>4.8513881527969665E-4</v>
      </c>
      <c r="H50" s="129">
        <v>3.6922932701127185E-4</v>
      </c>
    </row>
    <row r="51" spans="1:8" s="5" customFormat="1" ht="15" customHeight="1" x14ac:dyDescent="0.25">
      <c r="A51" s="46" t="s">
        <v>114</v>
      </c>
      <c r="B51" s="4" t="s">
        <v>72</v>
      </c>
      <c r="C51" s="55">
        <v>0</v>
      </c>
      <c r="D51" s="56">
        <v>0</v>
      </c>
      <c r="E51" s="56">
        <v>0</v>
      </c>
      <c r="F51" s="56">
        <v>0</v>
      </c>
      <c r="G51" s="56">
        <v>0</v>
      </c>
      <c r="H51" s="129">
        <v>2.4286745771951075E-5</v>
      </c>
    </row>
    <row r="52" spans="1:8" s="5" customFormat="1" ht="15" customHeight="1" x14ac:dyDescent="0.25">
      <c r="A52" s="46" t="s">
        <v>115</v>
      </c>
      <c r="B52" s="4" t="s">
        <v>72</v>
      </c>
      <c r="C52" s="55">
        <v>0</v>
      </c>
      <c r="D52" s="56">
        <v>0</v>
      </c>
      <c r="E52" s="56">
        <v>0</v>
      </c>
      <c r="F52" s="56">
        <v>0</v>
      </c>
      <c r="G52" s="56">
        <v>0</v>
      </c>
      <c r="H52" s="129">
        <v>5.7314345097390495E-4</v>
      </c>
    </row>
    <row r="53" spans="1:8" s="5" customFormat="1" ht="15" customHeight="1" x14ac:dyDescent="0.25">
      <c r="A53" s="46" t="s">
        <v>116</v>
      </c>
      <c r="B53" s="4" t="s">
        <v>72</v>
      </c>
      <c r="C53" s="55">
        <v>0</v>
      </c>
      <c r="D53" s="56">
        <v>0</v>
      </c>
      <c r="E53" s="56">
        <v>0</v>
      </c>
      <c r="F53" s="56">
        <v>1.7179998459474457E-2</v>
      </c>
      <c r="G53" s="56">
        <v>7.1813247753370942E-3</v>
      </c>
      <c r="H53" s="129">
        <v>3.5937541616465462E-3</v>
      </c>
    </row>
    <row r="54" spans="1:8" s="5" customFormat="1" ht="15" customHeight="1" x14ac:dyDescent="0.25">
      <c r="A54" s="46" t="s">
        <v>117</v>
      </c>
      <c r="B54" s="4" t="s">
        <v>72</v>
      </c>
      <c r="C54" s="55">
        <v>2.692656649831511E-3</v>
      </c>
      <c r="D54" s="56">
        <v>0.85308173309553093</v>
      </c>
      <c r="E54" s="56">
        <v>4.1990104634920212E-3</v>
      </c>
      <c r="F54" s="56">
        <v>1.0189182554999324E-2</v>
      </c>
      <c r="G54" s="56">
        <v>2.2668241796849394E-3</v>
      </c>
      <c r="H54" s="129">
        <v>8.0629105849673284E-4</v>
      </c>
    </row>
    <row r="55" spans="1:8" s="5" customFormat="1" ht="15" customHeight="1" x14ac:dyDescent="0.25">
      <c r="A55" s="46" t="s">
        <v>118</v>
      </c>
      <c r="B55" s="4" t="s">
        <v>72</v>
      </c>
      <c r="C55" s="55">
        <v>1.7068452548453324E-4</v>
      </c>
      <c r="D55" s="56">
        <v>7.5179467828641405E-2</v>
      </c>
      <c r="E55" s="56">
        <v>3.7004586993879076E-4</v>
      </c>
      <c r="F55" s="56">
        <v>0</v>
      </c>
      <c r="G55" s="56">
        <v>1.0256417011682129E-4</v>
      </c>
      <c r="H55" s="129">
        <v>2.1489392856498292E-5</v>
      </c>
    </row>
    <row r="56" spans="1:8" s="5" customFormat="1" ht="15" customHeight="1" x14ac:dyDescent="0.25">
      <c r="A56" s="46" t="s">
        <v>119</v>
      </c>
      <c r="B56" s="4" t="s">
        <v>72</v>
      </c>
      <c r="C56" s="55">
        <v>0</v>
      </c>
      <c r="D56" s="56">
        <v>0</v>
      </c>
      <c r="E56" s="56">
        <v>0</v>
      </c>
      <c r="F56" s="56">
        <v>0</v>
      </c>
      <c r="G56" s="56">
        <v>2.3475929301867162E-3</v>
      </c>
      <c r="H56" s="129">
        <v>8.5881762690299886E-5</v>
      </c>
    </row>
    <row r="57" spans="1:8" s="5" customFormat="1" ht="15" customHeight="1" x14ac:dyDescent="0.25">
      <c r="A57" s="46" t="s">
        <v>120</v>
      </c>
      <c r="B57" s="4" t="s">
        <v>72</v>
      </c>
      <c r="C57" s="55">
        <v>0</v>
      </c>
      <c r="D57" s="56">
        <v>0</v>
      </c>
      <c r="E57" s="56">
        <v>4.6026035950067837E-2</v>
      </c>
      <c r="F57" s="56">
        <v>6.6403728110780918E-5</v>
      </c>
      <c r="G57" s="56">
        <v>1.97715995509228E-3</v>
      </c>
      <c r="H57" s="129">
        <v>1.745968160621549E-4</v>
      </c>
    </row>
    <row r="58" spans="1:8" s="5" customFormat="1" ht="15" customHeight="1" x14ac:dyDescent="0.25">
      <c r="A58" s="46" t="s">
        <v>121</v>
      </c>
      <c r="B58" s="4" t="s">
        <v>72</v>
      </c>
      <c r="C58" s="55">
        <v>0</v>
      </c>
      <c r="D58" s="56">
        <v>0</v>
      </c>
      <c r="E58" s="56">
        <v>0</v>
      </c>
      <c r="F58" s="56">
        <v>7.6331838421890249E-4</v>
      </c>
      <c r="G58" s="56">
        <v>1.699932791313312E-4</v>
      </c>
      <c r="H58" s="129">
        <v>3.2878210094745695E-4</v>
      </c>
    </row>
    <row r="59" spans="1:8" s="5" customFormat="1" ht="15" customHeight="1" x14ac:dyDescent="0.25">
      <c r="A59" s="46" t="s">
        <v>122</v>
      </c>
      <c r="B59" s="4" t="s">
        <v>72</v>
      </c>
      <c r="C59" s="55">
        <v>0</v>
      </c>
      <c r="D59" s="56">
        <v>0</v>
      </c>
      <c r="E59" s="56">
        <v>0</v>
      </c>
      <c r="F59" s="56">
        <v>0</v>
      </c>
      <c r="G59" s="56">
        <v>0</v>
      </c>
      <c r="H59" s="129">
        <v>3.049497276483295E-4</v>
      </c>
    </row>
    <row r="60" spans="1:8" s="5" customFormat="1" ht="15" customHeight="1" x14ac:dyDescent="0.25">
      <c r="A60" s="46" t="s">
        <v>123</v>
      </c>
      <c r="B60" s="4" t="s">
        <v>72</v>
      </c>
      <c r="C60" s="55">
        <v>0</v>
      </c>
      <c r="D60" s="56">
        <v>0</v>
      </c>
      <c r="E60" s="56">
        <v>0</v>
      </c>
      <c r="F60" s="56">
        <v>0</v>
      </c>
      <c r="G60" s="56">
        <v>1.3449808470397066E-3</v>
      </c>
      <c r="H60" s="129">
        <v>1.5551071715550952E-3</v>
      </c>
    </row>
    <row r="61" spans="1:8" s="5" customFormat="1" ht="15" customHeight="1" x14ac:dyDescent="0.25">
      <c r="A61" s="46" t="s">
        <v>124</v>
      </c>
      <c r="B61" s="4" t="s">
        <v>72</v>
      </c>
      <c r="C61" s="55">
        <v>0</v>
      </c>
      <c r="D61" s="56">
        <v>0</v>
      </c>
      <c r="E61" s="56">
        <v>0</v>
      </c>
      <c r="F61" s="56">
        <v>0</v>
      </c>
      <c r="G61" s="56">
        <v>0</v>
      </c>
      <c r="H61" s="129">
        <v>0</v>
      </c>
    </row>
    <row r="62" spans="1:8" s="5" customFormat="1" ht="15" customHeight="1" x14ac:dyDescent="0.25">
      <c r="A62" s="46" t="s">
        <v>125</v>
      </c>
      <c r="B62" s="4" t="s">
        <v>72</v>
      </c>
      <c r="C62" s="55">
        <v>0</v>
      </c>
      <c r="D62" s="56">
        <v>0</v>
      </c>
      <c r="E62" s="56">
        <v>0</v>
      </c>
      <c r="F62" s="56">
        <v>1.8106639517190961E-2</v>
      </c>
      <c r="G62" s="56">
        <v>0</v>
      </c>
      <c r="H62" s="129">
        <v>0</v>
      </c>
    </row>
    <row r="63" spans="1:8" s="5" customFormat="1" ht="15" customHeight="1" x14ac:dyDescent="0.25">
      <c r="A63" s="46" t="s">
        <v>126</v>
      </c>
      <c r="B63" s="4" t="s">
        <v>72</v>
      </c>
      <c r="C63" s="55">
        <v>0</v>
      </c>
      <c r="D63" s="56">
        <v>0</v>
      </c>
      <c r="E63" s="56">
        <v>0</v>
      </c>
      <c r="F63" s="56">
        <v>0</v>
      </c>
      <c r="G63" s="56">
        <v>2.610400356159984E-3</v>
      </c>
      <c r="H63" s="129">
        <v>8.2703334913935211E-4</v>
      </c>
    </row>
    <row r="64" spans="1:8" s="5" customFormat="1" ht="15" customHeight="1" x14ac:dyDescent="0.25">
      <c r="A64" s="46" t="s">
        <v>127</v>
      </c>
      <c r="B64" s="4" t="s">
        <v>72</v>
      </c>
      <c r="C64" s="55">
        <v>0</v>
      </c>
      <c r="D64" s="56">
        <v>0</v>
      </c>
      <c r="E64" s="56">
        <v>0</v>
      </c>
      <c r="F64" s="56">
        <v>0</v>
      </c>
      <c r="G64" s="56">
        <v>2.2120676570495396E-3</v>
      </c>
      <c r="H64" s="129">
        <v>8.3440302496601466E-4</v>
      </c>
    </row>
    <row r="65" spans="1:8" s="5" customFormat="1" ht="15" customHeight="1" x14ac:dyDescent="0.25">
      <c r="A65" s="46" t="s">
        <v>128</v>
      </c>
      <c r="B65" s="4" t="s">
        <v>72</v>
      </c>
      <c r="C65" s="55">
        <v>0</v>
      </c>
      <c r="D65" s="56">
        <v>0</v>
      </c>
      <c r="E65" s="56">
        <v>0</v>
      </c>
      <c r="F65" s="56">
        <v>0</v>
      </c>
      <c r="G65" s="56">
        <v>4.1372139602823535E-3</v>
      </c>
      <c r="H65" s="129">
        <v>1.5681092825059672E-3</v>
      </c>
    </row>
    <row r="66" spans="1:8" s="5" customFormat="1" ht="15" customHeight="1" x14ac:dyDescent="0.25">
      <c r="A66" s="46" t="s">
        <v>129</v>
      </c>
      <c r="B66" s="4" t="s">
        <v>72</v>
      </c>
      <c r="C66" s="55">
        <v>3.7224681305883113E-2</v>
      </c>
      <c r="D66" s="56">
        <v>0</v>
      </c>
      <c r="E66" s="56">
        <v>0</v>
      </c>
      <c r="F66" s="56">
        <v>0</v>
      </c>
      <c r="G66" s="56">
        <v>3.9619969661067326E-3</v>
      </c>
      <c r="H66" s="129">
        <v>1.5016975866987644E-3</v>
      </c>
    </row>
    <row r="67" spans="1:8" s="5" customFormat="1" ht="15" customHeight="1" x14ac:dyDescent="0.25">
      <c r="A67" s="46" t="s">
        <v>130</v>
      </c>
      <c r="B67" s="4" t="s">
        <v>72</v>
      </c>
      <c r="C67" s="55">
        <v>0</v>
      </c>
      <c r="D67" s="56">
        <v>0</v>
      </c>
      <c r="E67" s="56">
        <v>0</v>
      </c>
      <c r="F67" s="56">
        <v>0</v>
      </c>
      <c r="G67" s="56">
        <v>2.331404263709104E-4</v>
      </c>
      <c r="H67" s="129">
        <v>1.1768996748304189E-3</v>
      </c>
    </row>
    <row r="68" spans="1:8" s="5" customFormat="1" ht="15" customHeight="1" x14ac:dyDescent="0.25">
      <c r="A68" s="46" t="s">
        <v>131</v>
      </c>
      <c r="B68" s="4" t="s">
        <v>72</v>
      </c>
      <c r="C68" s="55">
        <v>0</v>
      </c>
      <c r="D68" s="56">
        <v>0</v>
      </c>
      <c r="E68" s="56">
        <v>0</v>
      </c>
      <c r="F68" s="56">
        <v>0</v>
      </c>
      <c r="G68" s="56">
        <v>1.5813792042021842E-3</v>
      </c>
      <c r="H68" s="129">
        <v>8.7292846601284466E-4</v>
      </c>
    </row>
    <row r="69" spans="1:8" s="5" customFormat="1" ht="15" customHeight="1" x14ac:dyDescent="0.25">
      <c r="A69" s="46" t="s">
        <v>132</v>
      </c>
      <c r="B69" s="4" t="s">
        <v>72</v>
      </c>
      <c r="C69" s="55">
        <v>0</v>
      </c>
      <c r="D69" s="56">
        <v>0</v>
      </c>
      <c r="E69" s="56">
        <v>0</v>
      </c>
      <c r="F69" s="56">
        <v>0</v>
      </c>
      <c r="G69" s="56">
        <v>0</v>
      </c>
      <c r="H69" s="129">
        <v>0</v>
      </c>
    </row>
    <row r="70" spans="1:8" s="5" customFormat="1" ht="15" customHeight="1" x14ac:dyDescent="0.25">
      <c r="A70" s="46" t="s">
        <v>133</v>
      </c>
      <c r="B70" s="4" t="s">
        <v>72</v>
      </c>
      <c r="C70" s="55">
        <v>4.1649106879920239E-2</v>
      </c>
      <c r="D70" s="56">
        <v>0</v>
      </c>
      <c r="E70" s="56">
        <v>0</v>
      </c>
      <c r="F70" s="56">
        <v>0</v>
      </c>
      <c r="G70" s="56">
        <v>4.5793582670674085E-3</v>
      </c>
      <c r="H70" s="129">
        <v>1.1212861499362558E-2</v>
      </c>
    </row>
    <row r="71" spans="1:8" s="5" customFormat="1" ht="15" customHeight="1" x14ac:dyDescent="0.25">
      <c r="A71" s="46" t="s">
        <v>134</v>
      </c>
      <c r="B71" s="4" t="s">
        <v>72</v>
      </c>
      <c r="C71" s="55">
        <v>0</v>
      </c>
      <c r="D71" s="56">
        <v>0</v>
      </c>
      <c r="E71" s="56">
        <v>0</v>
      </c>
      <c r="F71" s="56">
        <v>0</v>
      </c>
      <c r="G71" s="56">
        <v>2.9159751613344598E-5</v>
      </c>
      <c r="H71" s="129">
        <v>3.2827579700855941E-4</v>
      </c>
    </row>
    <row r="72" spans="1:8" s="5" customFormat="1" ht="15" customHeight="1" x14ac:dyDescent="0.25">
      <c r="A72" s="46" t="s">
        <v>135</v>
      </c>
      <c r="B72" s="4" t="s">
        <v>72</v>
      </c>
      <c r="C72" s="55">
        <v>0</v>
      </c>
      <c r="D72" s="56">
        <v>0</v>
      </c>
      <c r="E72" s="56">
        <v>0</v>
      </c>
      <c r="F72" s="56">
        <v>3.0969890870822587E-4</v>
      </c>
      <c r="G72" s="56">
        <v>1.0296670108246126E-3</v>
      </c>
      <c r="H72" s="129">
        <v>1.1920630602970847E-3</v>
      </c>
    </row>
    <row r="73" spans="1:8" s="5" customFormat="1" ht="15" customHeight="1" x14ac:dyDescent="0.25">
      <c r="A73" s="46" t="s">
        <v>136</v>
      </c>
      <c r="B73" s="4" t="s">
        <v>72</v>
      </c>
      <c r="C73" s="55">
        <v>0</v>
      </c>
      <c r="D73" s="56">
        <v>0</v>
      </c>
      <c r="E73" s="56">
        <v>0</v>
      </c>
      <c r="F73" s="56">
        <v>0</v>
      </c>
      <c r="G73" s="56">
        <v>0</v>
      </c>
      <c r="H73" s="129">
        <v>9.8464488576418012E-4</v>
      </c>
    </row>
    <row r="74" spans="1:8" s="5" customFormat="1" ht="15" customHeight="1" x14ac:dyDescent="0.25">
      <c r="A74" s="46" t="s">
        <v>137</v>
      </c>
      <c r="B74" s="4" t="s">
        <v>72</v>
      </c>
      <c r="C74" s="55">
        <v>0</v>
      </c>
      <c r="D74" s="56">
        <v>0</v>
      </c>
      <c r="E74" s="56">
        <v>1.3027062937217303E-2</v>
      </c>
      <c r="F74" s="56">
        <v>0</v>
      </c>
      <c r="G74" s="56">
        <v>0</v>
      </c>
      <c r="H74" s="129">
        <v>0</v>
      </c>
    </row>
    <row r="75" spans="1:8" s="5" customFormat="1" ht="15" customHeight="1" x14ac:dyDescent="0.25">
      <c r="A75" s="46" t="s">
        <v>138</v>
      </c>
      <c r="B75" s="4" t="s">
        <v>72</v>
      </c>
      <c r="C75" s="55">
        <v>0</v>
      </c>
      <c r="D75" s="56">
        <v>0</v>
      </c>
      <c r="E75" s="56">
        <v>0</v>
      </c>
      <c r="F75" s="56">
        <v>0</v>
      </c>
      <c r="G75" s="56">
        <v>6.2490584780328816E-3</v>
      </c>
      <c r="H75" s="129">
        <v>1.7128495996961506E-3</v>
      </c>
    </row>
    <row r="76" spans="1:8" s="5" customFormat="1" ht="15" customHeight="1" x14ac:dyDescent="0.25">
      <c r="A76" s="46" t="s">
        <v>139</v>
      </c>
      <c r="B76" s="4" t="s">
        <v>72</v>
      </c>
      <c r="C76" s="55">
        <v>0</v>
      </c>
      <c r="D76" s="56">
        <v>0</v>
      </c>
      <c r="E76" s="56">
        <v>0</v>
      </c>
      <c r="F76" s="56">
        <v>0</v>
      </c>
      <c r="G76" s="56">
        <v>1.4929320976701722E-2</v>
      </c>
      <c r="H76" s="129">
        <v>1.4752986780587432E-2</v>
      </c>
    </row>
    <row r="77" spans="1:8" s="5" customFormat="1" ht="15" customHeight="1" x14ac:dyDescent="0.25">
      <c r="A77" s="46" t="s">
        <v>140</v>
      </c>
      <c r="B77" s="4" t="s">
        <v>72</v>
      </c>
      <c r="C77" s="55">
        <v>0</v>
      </c>
      <c r="D77" s="56">
        <v>0</v>
      </c>
      <c r="E77" s="56">
        <v>0</v>
      </c>
      <c r="F77" s="56">
        <v>0</v>
      </c>
      <c r="G77" s="56">
        <v>2.4202090053852108E-4</v>
      </c>
      <c r="H77" s="129">
        <v>2.3916232706381875E-4</v>
      </c>
    </row>
    <row r="78" spans="1:8" s="5" customFormat="1" ht="15" customHeight="1" x14ac:dyDescent="0.25">
      <c r="A78" s="46" t="s">
        <v>141</v>
      </c>
      <c r="B78" s="4" t="s">
        <v>72</v>
      </c>
      <c r="C78" s="55">
        <v>0</v>
      </c>
      <c r="D78" s="56">
        <v>0</v>
      </c>
      <c r="E78" s="56">
        <v>0</v>
      </c>
      <c r="F78" s="56">
        <v>0</v>
      </c>
      <c r="G78" s="56">
        <v>1.2926061120406376E-3</v>
      </c>
      <c r="H78" s="129">
        <v>7.9766246378591775E-4</v>
      </c>
    </row>
    <row r="79" spans="1:8" s="5" customFormat="1" ht="15" customHeight="1" x14ac:dyDescent="0.25">
      <c r="A79" s="46" t="s">
        <v>142</v>
      </c>
      <c r="B79" s="4" t="s">
        <v>72</v>
      </c>
      <c r="C79" s="55">
        <v>0</v>
      </c>
      <c r="D79" s="56">
        <v>0</v>
      </c>
      <c r="E79" s="56">
        <v>0</v>
      </c>
      <c r="F79" s="56">
        <v>4.6448349117339312E-2</v>
      </c>
      <c r="G79" s="56">
        <v>3.1331132236066823E-2</v>
      </c>
      <c r="H79" s="129">
        <v>4.4600052751301814E-2</v>
      </c>
    </row>
    <row r="80" spans="1:8" s="5" customFormat="1" ht="15" customHeight="1" x14ac:dyDescent="0.25">
      <c r="A80" s="46" t="s">
        <v>143</v>
      </c>
      <c r="B80" s="4" t="s">
        <v>72</v>
      </c>
      <c r="C80" s="55">
        <v>0</v>
      </c>
      <c r="D80" s="56">
        <v>0</v>
      </c>
      <c r="E80" s="56">
        <v>0</v>
      </c>
      <c r="F80" s="56">
        <v>0</v>
      </c>
      <c r="G80" s="56">
        <v>6.849276587004488E-3</v>
      </c>
      <c r="H80" s="129">
        <v>1.5549235644878433E-3</v>
      </c>
    </row>
    <row r="81" spans="1:8" s="5" customFormat="1" ht="15" customHeight="1" x14ac:dyDescent="0.25">
      <c r="A81" s="46" t="s">
        <v>144</v>
      </c>
      <c r="B81" s="4" t="s">
        <v>72</v>
      </c>
      <c r="C81" s="55">
        <v>0</v>
      </c>
      <c r="D81" s="56">
        <v>0</v>
      </c>
      <c r="E81" s="56">
        <v>0</v>
      </c>
      <c r="F81" s="56">
        <v>0</v>
      </c>
      <c r="G81" s="56">
        <v>3.5034604273481727E-2</v>
      </c>
      <c r="H81" s="129">
        <v>2.3813521848358034E-2</v>
      </c>
    </row>
    <row r="82" spans="1:8" s="5" customFormat="1" ht="15" customHeight="1" x14ac:dyDescent="0.25">
      <c r="A82" s="46" t="s">
        <v>145</v>
      </c>
      <c r="B82" s="4" t="s">
        <v>72</v>
      </c>
      <c r="C82" s="55">
        <v>0</v>
      </c>
      <c r="D82" s="56">
        <v>0</v>
      </c>
      <c r="E82" s="56">
        <v>0</v>
      </c>
      <c r="F82" s="56">
        <v>0</v>
      </c>
      <c r="G82" s="56">
        <v>3.5569116415870784E-3</v>
      </c>
      <c r="H82" s="129">
        <v>4.6129579555061533E-5</v>
      </c>
    </row>
    <row r="83" spans="1:8" s="5" customFormat="1" ht="15" customHeight="1" x14ac:dyDescent="0.25">
      <c r="A83" s="46" t="s">
        <v>146</v>
      </c>
      <c r="B83" s="4" t="s">
        <v>72</v>
      </c>
      <c r="C83" s="55">
        <v>0</v>
      </c>
      <c r="D83" s="56">
        <v>0</v>
      </c>
      <c r="E83" s="56">
        <v>0</v>
      </c>
      <c r="F83" s="56">
        <v>0</v>
      </c>
      <c r="G83" s="56">
        <v>1.5837025953594158E-4</v>
      </c>
      <c r="H83" s="129">
        <v>0</v>
      </c>
    </row>
    <row r="84" spans="1:8" s="5" customFormat="1" ht="15" customHeight="1" x14ac:dyDescent="0.25">
      <c r="A84" s="46" t="s">
        <v>147</v>
      </c>
      <c r="B84" s="4" t="s">
        <v>72</v>
      </c>
      <c r="C84" s="55">
        <v>0</v>
      </c>
      <c r="D84" s="56">
        <v>0</v>
      </c>
      <c r="E84" s="56">
        <v>0</v>
      </c>
      <c r="F84" s="56">
        <v>0</v>
      </c>
      <c r="G84" s="56">
        <v>7.607891777995457E-4</v>
      </c>
      <c r="H84" s="129">
        <v>7.5639940719222962E-6</v>
      </c>
    </row>
    <row r="85" spans="1:8" s="5" customFormat="1" ht="15" customHeight="1" x14ac:dyDescent="0.25">
      <c r="A85" s="46" t="s">
        <v>148</v>
      </c>
      <c r="B85" s="4" t="s">
        <v>72</v>
      </c>
      <c r="C85" s="55">
        <v>0</v>
      </c>
      <c r="D85" s="56">
        <v>0</v>
      </c>
      <c r="E85" s="56">
        <v>0</v>
      </c>
      <c r="F85" s="56">
        <v>0</v>
      </c>
      <c r="G85" s="56">
        <v>7.2041010275891227E-4</v>
      </c>
      <c r="H85" s="129">
        <v>1.0753904329481737E-3</v>
      </c>
    </row>
    <row r="86" spans="1:8" s="5" customFormat="1" ht="15" customHeight="1" x14ac:dyDescent="0.25">
      <c r="A86" s="46" t="s">
        <v>149</v>
      </c>
      <c r="B86" s="4" t="s">
        <v>72</v>
      </c>
      <c r="C86" s="55">
        <v>0</v>
      </c>
      <c r="D86" s="56">
        <v>0</v>
      </c>
      <c r="E86" s="56">
        <v>0</v>
      </c>
      <c r="F86" s="56">
        <v>0</v>
      </c>
      <c r="G86" s="56">
        <v>1.9245451599830953E-3</v>
      </c>
      <c r="H86" s="129">
        <v>0</v>
      </c>
    </row>
    <row r="87" spans="1:8" s="5" customFormat="1" ht="15" customHeight="1" x14ac:dyDescent="0.25">
      <c r="A87" s="46" t="s">
        <v>150</v>
      </c>
      <c r="B87" s="4" t="s">
        <v>72</v>
      </c>
      <c r="C87" s="55">
        <v>0</v>
      </c>
      <c r="D87" s="56">
        <v>0</v>
      </c>
      <c r="E87" s="56">
        <v>0</v>
      </c>
      <c r="F87" s="56">
        <v>0</v>
      </c>
      <c r="G87" s="56">
        <v>9.9346477148378916E-3</v>
      </c>
      <c r="H87" s="129">
        <v>0</v>
      </c>
    </row>
    <row r="88" spans="1:8" s="5" customFormat="1" ht="15" customHeight="1" x14ac:dyDescent="0.25">
      <c r="A88" s="46" t="s">
        <v>151</v>
      </c>
      <c r="B88" s="4" t="s">
        <v>72</v>
      </c>
      <c r="C88" s="55">
        <v>0</v>
      </c>
      <c r="D88" s="56">
        <v>0</v>
      </c>
      <c r="E88" s="56">
        <v>0</v>
      </c>
      <c r="F88" s="56">
        <v>0</v>
      </c>
      <c r="G88" s="56">
        <v>3.2889870101730509E-3</v>
      </c>
      <c r="H88" s="129">
        <v>2.2355715341989802E-3</v>
      </c>
    </row>
    <row r="89" spans="1:8" s="5" customFormat="1" ht="15" customHeight="1" x14ac:dyDescent="0.25">
      <c r="A89" s="46" t="s">
        <v>152</v>
      </c>
      <c r="B89" s="4" t="s">
        <v>72</v>
      </c>
      <c r="C89" s="55">
        <v>0</v>
      </c>
      <c r="D89" s="56">
        <v>0</v>
      </c>
      <c r="E89" s="56">
        <v>0</v>
      </c>
      <c r="F89" s="56">
        <v>0</v>
      </c>
      <c r="G89" s="56">
        <v>0</v>
      </c>
      <c r="H89" s="129">
        <v>1.0531739982134324E-3</v>
      </c>
    </row>
    <row r="90" spans="1:8" s="5" customFormat="1" ht="15" customHeight="1" x14ac:dyDescent="0.25">
      <c r="A90" s="46" t="s">
        <v>153</v>
      </c>
      <c r="B90" s="4" t="s">
        <v>72</v>
      </c>
      <c r="C90" s="55">
        <v>1.433471172104386E-2</v>
      </c>
      <c r="D90" s="56">
        <v>0</v>
      </c>
      <c r="E90" s="56">
        <v>0</v>
      </c>
      <c r="F90" s="56">
        <v>0</v>
      </c>
      <c r="G90" s="56">
        <v>3.7107291904898414E-2</v>
      </c>
      <c r="H90" s="129">
        <v>2.6267215942616651E-2</v>
      </c>
    </row>
    <row r="91" spans="1:8" s="5" customFormat="1" ht="15" customHeight="1" x14ac:dyDescent="0.25">
      <c r="A91" s="46" t="s">
        <v>154</v>
      </c>
      <c r="B91" s="4" t="s">
        <v>72</v>
      </c>
      <c r="C91" s="55">
        <v>0</v>
      </c>
      <c r="D91" s="56">
        <v>0</v>
      </c>
      <c r="E91" s="56">
        <v>1.4982531366290606E-2</v>
      </c>
      <c r="F91" s="56">
        <v>0</v>
      </c>
      <c r="G91" s="56">
        <v>0</v>
      </c>
      <c r="H91" s="129">
        <v>2.5640532471190616E-5</v>
      </c>
    </row>
    <row r="92" spans="1:8" s="5" customFormat="1" ht="15" customHeight="1" x14ac:dyDescent="0.25">
      <c r="A92" s="46" t="s">
        <v>155</v>
      </c>
      <c r="B92" s="4" t="s">
        <v>72</v>
      </c>
      <c r="C92" s="55">
        <v>0</v>
      </c>
      <c r="D92" s="56">
        <v>0</v>
      </c>
      <c r="E92" s="56">
        <v>2.0752586271993481E-4</v>
      </c>
      <c r="F92" s="56">
        <v>0</v>
      </c>
      <c r="G92" s="56">
        <v>0</v>
      </c>
      <c r="H92" s="129">
        <v>0</v>
      </c>
    </row>
    <row r="93" spans="1:8" s="5" customFormat="1" ht="15" customHeight="1" x14ac:dyDescent="0.25">
      <c r="A93" s="46" t="s">
        <v>156</v>
      </c>
      <c r="B93" s="4" t="s">
        <v>72</v>
      </c>
      <c r="C93" s="55">
        <v>1.7354605527841005E-3</v>
      </c>
      <c r="D93" s="56">
        <v>0</v>
      </c>
      <c r="E93" s="56">
        <v>0</v>
      </c>
      <c r="F93" s="56">
        <v>0</v>
      </c>
      <c r="G93" s="56">
        <v>4.4864293954758432E-3</v>
      </c>
      <c r="H93" s="129">
        <v>3.1759881612574395E-3</v>
      </c>
    </row>
    <row r="94" spans="1:8" s="5" customFormat="1" ht="15" customHeight="1" x14ac:dyDescent="0.25">
      <c r="A94" s="46" t="s">
        <v>157</v>
      </c>
      <c r="B94" s="4" t="s">
        <v>72</v>
      </c>
      <c r="C94" s="55">
        <v>0</v>
      </c>
      <c r="D94" s="56">
        <v>0</v>
      </c>
      <c r="E94" s="56">
        <v>6.8767838857458491E-2</v>
      </c>
      <c r="F94" s="56">
        <v>0</v>
      </c>
      <c r="G94" s="56">
        <v>5.4875540339741841E-3</v>
      </c>
      <c r="H94" s="129">
        <v>0</v>
      </c>
    </row>
    <row r="95" spans="1:8" s="5" customFormat="1" ht="15" customHeight="1" x14ac:dyDescent="0.25">
      <c r="A95" s="46" t="s">
        <v>158</v>
      </c>
      <c r="B95" s="4" t="s">
        <v>72</v>
      </c>
      <c r="C95" s="55">
        <v>0</v>
      </c>
      <c r="D95" s="56">
        <v>0</v>
      </c>
      <c r="E95" s="56">
        <v>0</v>
      </c>
      <c r="F95" s="56">
        <v>0</v>
      </c>
      <c r="G95" s="56">
        <v>0</v>
      </c>
      <c r="H95" s="129">
        <v>0</v>
      </c>
    </row>
    <row r="96" spans="1:8" s="5" customFormat="1" ht="15" customHeight="1" x14ac:dyDescent="0.25">
      <c r="A96" s="46" t="s">
        <v>159</v>
      </c>
      <c r="B96" s="4" t="s">
        <v>72</v>
      </c>
      <c r="C96" s="55">
        <v>0</v>
      </c>
      <c r="D96" s="56">
        <v>0</v>
      </c>
      <c r="E96" s="56">
        <v>0</v>
      </c>
      <c r="F96" s="56">
        <v>6.2466553207436881E-2</v>
      </c>
      <c r="G96" s="56">
        <v>3.7890000998523785E-2</v>
      </c>
      <c r="H96" s="129">
        <v>2.7255600163941136E-2</v>
      </c>
    </row>
    <row r="97" spans="1:8" s="5" customFormat="1" ht="15" customHeight="1" x14ac:dyDescent="0.25">
      <c r="A97" s="46" t="s">
        <v>160</v>
      </c>
      <c r="B97" s="4" t="s">
        <v>72</v>
      </c>
      <c r="C97" s="55">
        <v>0</v>
      </c>
      <c r="D97" s="56">
        <v>0</v>
      </c>
      <c r="E97" s="56">
        <v>0</v>
      </c>
      <c r="F97" s="56">
        <v>0</v>
      </c>
      <c r="G97" s="56">
        <v>0</v>
      </c>
      <c r="H97" s="129">
        <v>0</v>
      </c>
    </row>
    <row r="98" spans="1:8" s="5" customFormat="1" ht="15" customHeight="1" x14ac:dyDescent="0.25">
      <c r="A98" s="46" t="s">
        <v>161</v>
      </c>
      <c r="B98" s="4" t="s">
        <v>72</v>
      </c>
      <c r="C98" s="55">
        <v>0</v>
      </c>
      <c r="D98" s="56">
        <v>0</v>
      </c>
      <c r="E98" s="56">
        <v>0</v>
      </c>
      <c r="F98" s="56">
        <v>0</v>
      </c>
      <c r="G98" s="56">
        <v>1.9392805959287025E-3</v>
      </c>
      <c r="H98" s="129">
        <v>2.1413722998651005E-3</v>
      </c>
    </row>
    <row r="99" spans="1:8" s="5" customFormat="1" ht="15" customHeight="1" x14ac:dyDescent="0.25">
      <c r="A99" s="46" t="s">
        <v>162</v>
      </c>
      <c r="B99" s="4" t="s">
        <v>72</v>
      </c>
      <c r="C99" s="55">
        <v>0</v>
      </c>
      <c r="D99" s="56">
        <v>0</v>
      </c>
      <c r="E99" s="56">
        <v>0</v>
      </c>
      <c r="F99" s="56">
        <v>0</v>
      </c>
      <c r="G99" s="56">
        <v>2.786530532723026E-3</v>
      </c>
      <c r="H99" s="129">
        <v>1.3713855520993167E-3</v>
      </c>
    </row>
    <row r="100" spans="1:8" s="5" customFormat="1" ht="15" customHeight="1" x14ac:dyDescent="0.25">
      <c r="A100" s="46" t="s">
        <v>163</v>
      </c>
      <c r="B100" s="4" t="s">
        <v>72</v>
      </c>
      <c r="C100" s="55">
        <v>0</v>
      </c>
      <c r="D100" s="56">
        <v>0</v>
      </c>
      <c r="E100" s="56">
        <v>0</v>
      </c>
      <c r="F100" s="56">
        <v>0</v>
      </c>
      <c r="G100" s="56">
        <v>0</v>
      </c>
      <c r="H100" s="129">
        <v>0</v>
      </c>
    </row>
    <row r="101" spans="1:8" s="5" customFormat="1" ht="15" customHeight="1" x14ac:dyDescent="0.25">
      <c r="A101" s="46" t="s">
        <v>164</v>
      </c>
      <c r="B101" s="4" t="s">
        <v>72</v>
      </c>
      <c r="C101" s="55">
        <v>0</v>
      </c>
      <c r="D101" s="56">
        <v>0</v>
      </c>
      <c r="E101" s="56">
        <v>0</v>
      </c>
      <c r="F101" s="56">
        <v>0.10072711819299356</v>
      </c>
      <c r="G101" s="56">
        <v>6.7944172824960708E-2</v>
      </c>
      <c r="H101" s="129">
        <v>9.6718933401598275E-2</v>
      </c>
    </row>
    <row r="102" spans="1:8" s="5" customFormat="1" ht="15" customHeight="1" x14ac:dyDescent="0.25">
      <c r="A102" s="46" t="s">
        <v>165</v>
      </c>
      <c r="B102" s="4" t="s">
        <v>72</v>
      </c>
      <c r="C102" s="55">
        <v>0</v>
      </c>
      <c r="D102" s="56">
        <v>0</v>
      </c>
      <c r="E102" s="56">
        <v>0</v>
      </c>
      <c r="F102" s="56">
        <v>0</v>
      </c>
      <c r="G102" s="56">
        <v>3.1160594980559307E-4</v>
      </c>
      <c r="H102" s="129">
        <v>0</v>
      </c>
    </row>
    <row r="103" spans="1:8" s="5" customFormat="1" ht="15" customHeight="1" x14ac:dyDescent="0.25">
      <c r="A103" s="46" t="s">
        <v>166</v>
      </c>
      <c r="B103" s="4" t="s">
        <v>72</v>
      </c>
      <c r="C103" s="55">
        <v>0</v>
      </c>
      <c r="D103" s="56">
        <v>0</v>
      </c>
      <c r="E103" s="56">
        <v>1.0414898141529549E-3</v>
      </c>
      <c r="F103" s="56">
        <v>0</v>
      </c>
      <c r="G103" s="56">
        <v>9.2079078976540715E-4</v>
      </c>
      <c r="H103" s="129">
        <v>2.9712372826512051E-4</v>
      </c>
    </row>
    <row r="104" spans="1:8" s="5" customFormat="1" ht="15" customHeight="1" x14ac:dyDescent="0.25">
      <c r="A104" s="46" t="s">
        <v>167</v>
      </c>
      <c r="B104" s="4" t="s">
        <v>72</v>
      </c>
      <c r="C104" s="55">
        <v>0</v>
      </c>
      <c r="D104" s="56">
        <v>0</v>
      </c>
      <c r="E104" s="56">
        <v>0</v>
      </c>
      <c r="F104" s="56">
        <v>3.6834994204896181E-4</v>
      </c>
      <c r="G104" s="56">
        <v>8.2032629910799712E-5</v>
      </c>
      <c r="H104" s="129">
        <v>1.5865839253257255E-4</v>
      </c>
    </row>
    <row r="105" spans="1:8" s="5" customFormat="1" ht="15" customHeight="1" x14ac:dyDescent="0.25">
      <c r="A105" s="46" t="s">
        <v>168</v>
      </c>
      <c r="B105" s="4" t="s">
        <v>72</v>
      </c>
      <c r="C105" s="55">
        <v>0</v>
      </c>
      <c r="D105" s="56">
        <v>0</v>
      </c>
      <c r="E105" s="56">
        <v>0</v>
      </c>
      <c r="F105" s="56">
        <v>1.1944158234183535E-4</v>
      </c>
      <c r="G105" s="56">
        <v>2.6599996366785648E-5</v>
      </c>
      <c r="H105" s="129">
        <v>5.1446755632673825E-5</v>
      </c>
    </row>
    <row r="106" spans="1:8" s="5" customFormat="1" ht="15" customHeight="1" x14ac:dyDescent="0.25">
      <c r="A106" s="46" t="s">
        <v>169</v>
      </c>
      <c r="B106" s="4" t="s">
        <v>72</v>
      </c>
      <c r="C106" s="55">
        <v>0</v>
      </c>
      <c r="D106" s="56">
        <v>0</v>
      </c>
      <c r="E106" s="56">
        <v>0</v>
      </c>
      <c r="F106" s="56">
        <v>6.510032606710997E-2</v>
      </c>
      <c r="G106" s="56">
        <v>1.4498036637740994E-2</v>
      </c>
      <c r="H106" s="129">
        <v>2.8040490598967127E-2</v>
      </c>
    </row>
    <row r="107" spans="1:8" s="5" customFormat="1" ht="15" customHeight="1" x14ac:dyDescent="0.25">
      <c r="A107" s="46" t="s">
        <v>170</v>
      </c>
      <c r="B107" s="4" t="s">
        <v>72</v>
      </c>
      <c r="C107" s="55">
        <v>0</v>
      </c>
      <c r="D107" s="56">
        <v>0</v>
      </c>
      <c r="E107" s="56">
        <v>0</v>
      </c>
      <c r="F107" s="56">
        <v>1.9091003300586002E-3</v>
      </c>
      <c r="G107" s="56">
        <v>4.2516233331581742E-4</v>
      </c>
      <c r="H107" s="129">
        <v>8.2230171631258152E-4</v>
      </c>
    </row>
    <row r="108" spans="1:8" s="5" customFormat="1" ht="15" customHeight="1" x14ac:dyDescent="0.25">
      <c r="A108" s="46" t="s">
        <v>171</v>
      </c>
      <c r="B108" s="4" t="s">
        <v>72</v>
      </c>
      <c r="C108" s="55">
        <v>0</v>
      </c>
      <c r="D108" s="56">
        <v>0</v>
      </c>
      <c r="E108" s="56">
        <v>0</v>
      </c>
      <c r="F108" s="56">
        <v>6.796351459978779E-4</v>
      </c>
      <c r="G108" s="56">
        <v>1.5135677257309174E-4</v>
      </c>
      <c r="H108" s="129">
        <v>2.9273744193593658E-4</v>
      </c>
    </row>
    <row r="109" spans="1:8" s="5" customFormat="1" ht="15" customHeight="1" x14ac:dyDescent="0.25">
      <c r="A109" s="46" t="s">
        <v>172</v>
      </c>
      <c r="B109" s="4" t="s">
        <v>72</v>
      </c>
      <c r="C109" s="55">
        <v>0</v>
      </c>
      <c r="D109" s="56">
        <v>0</v>
      </c>
      <c r="E109" s="56">
        <v>0</v>
      </c>
      <c r="F109" s="56">
        <v>0</v>
      </c>
      <c r="G109" s="56">
        <v>6.4758569380973692E-3</v>
      </c>
      <c r="H109" s="129">
        <v>6.7942713305508004E-3</v>
      </c>
    </row>
    <row r="110" spans="1:8" s="5" customFormat="1" ht="15" customHeight="1" x14ac:dyDescent="0.25">
      <c r="A110" s="46" t="s">
        <v>173</v>
      </c>
      <c r="B110" s="4" t="s">
        <v>72</v>
      </c>
      <c r="C110" s="55">
        <v>0</v>
      </c>
      <c r="D110" s="56">
        <v>0</v>
      </c>
      <c r="E110" s="56">
        <v>0</v>
      </c>
      <c r="F110" s="56">
        <v>0</v>
      </c>
      <c r="G110" s="56">
        <v>2.2067681797493563E-2</v>
      </c>
      <c r="H110" s="129">
        <v>2.5634488294035952E-2</v>
      </c>
    </row>
    <row r="111" spans="1:8" s="5" customFormat="1" ht="15" customHeight="1" x14ac:dyDescent="0.25">
      <c r="A111" s="46" t="s">
        <v>174</v>
      </c>
      <c r="B111" s="4" t="s">
        <v>72</v>
      </c>
      <c r="C111" s="55">
        <v>0</v>
      </c>
      <c r="D111" s="56">
        <v>0</v>
      </c>
      <c r="E111" s="56">
        <v>8.4540086620580497E-3</v>
      </c>
      <c r="F111" s="56">
        <v>5.2696439106462607E-3</v>
      </c>
      <c r="G111" s="56">
        <v>4.085371529945807E-4</v>
      </c>
      <c r="H111" s="129">
        <v>3.3509291408131633E-4</v>
      </c>
    </row>
    <row r="112" spans="1:8" s="5" customFormat="1" ht="15" customHeight="1" x14ac:dyDescent="0.25">
      <c r="A112" s="46" t="s">
        <v>175</v>
      </c>
      <c r="B112" s="4" t="s">
        <v>72</v>
      </c>
      <c r="C112" s="55">
        <v>0</v>
      </c>
      <c r="D112" s="56">
        <v>0</v>
      </c>
      <c r="E112" s="56">
        <v>0</v>
      </c>
      <c r="F112" s="56">
        <v>0</v>
      </c>
      <c r="G112" s="56">
        <v>0</v>
      </c>
      <c r="H112" s="129">
        <v>0</v>
      </c>
    </row>
    <row r="113" spans="1:8" s="5" customFormat="1" ht="15" customHeight="1" x14ac:dyDescent="0.25">
      <c r="A113" s="46" t="s">
        <v>176</v>
      </c>
      <c r="B113" s="4" t="s">
        <v>72</v>
      </c>
      <c r="C113" s="55">
        <v>0</v>
      </c>
      <c r="D113" s="56">
        <v>0</v>
      </c>
      <c r="E113" s="56">
        <v>0</v>
      </c>
      <c r="F113" s="56">
        <v>0</v>
      </c>
      <c r="G113" s="56">
        <v>2.3529910851527787E-2</v>
      </c>
      <c r="H113" s="129">
        <v>1.3328504778037919E-2</v>
      </c>
    </row>
    <row r="114" spans="1:8" s="5" customFormat="1" ht="15" customHeight="1" x14ac:dyDescent="0.25">
      <c r="A114" s="46" t="s">
        <v>177</v>
      </c>
      <c r="B114" s="4" t="s">
        <v>72</v>
      </c>
      <c r="C114" s="55">
        <v>0</v>
      </c>
      <c r="D114" s="56">
        <v>0</v>
      </c>
      <c r="E114" s="56">
        <v>0</v>
      </c>
      <c r="F114" s="56">
        <v>0</v>
      </c>
      <c r="G114" s="56">
        <v>0</v>
      </c>
      <c r="H114" s="129">
        <v>1.8402020620634588E-4</v>
      </c>
    </row>
    <row r="115" spans="1:8" s="5" customFormat="1" ht="15" customHeight="1" x14ac:dyDescent="0.25">
      <c r="A115" s="46" t="s">
        <v>178</v>
      </c>
      <c r="B115" s="4" t="s">
        <v>72</v>
      </c>
      <c r="C115" s="55">
        <v>0</v>
      </c>
      <c r="D115" s="56">
        <v>0</v>
      </c>
      <c r="E115" s="56">
        <v>1.4255065150988715E-2</v>
      </c>
      <c r="F115" s="56">
        <v>0</v>
      </c>
      <c r="G115" s="56">
        <v>8.5847713421929699E-3</v>
      </c>
      <c r="H115" s="129">
        <v>6.2390332781177577E-3</v>
      </c>
    </row>
    <row r="116" spans="1:8" s="5" customFormat="1" ht="15" customHeight="1" x14ac:dyDescent="0.25">
      <c r="A116" s="46" t="s">
        <v>179</v>
      </c>
      <c r="B116" s="4" t="s">
        <v>72</v>
      </c>
      <c r="C116" s="55">
        <v>0</v>
      </c>
      <c r="D116" s="56">
        <v>0</v>
      </c>
      <c r="E116" s="56">
        <v>4.1620056388514863E-3</v>
      </c>
      <c r="F116" s="56">
        <v>0</v>
      </c>
      <c r="G116" s="56">
        <v>8.9782880613837133E-3</v>
      </c>
      <c r="H116" s="129">
        <v>4.95580325762143E-2</v>
      </c>
    </row>
    <row r="117" spans="1:8" s="5" customFormat="1" ht="15" customHeight="1" x14ac:dyDescent="0.25">
      <c r="A117" s="46" t="s">
        <v>180</v>
      </c>
      <c r="B117" s="4" t="s">
        <v>72</v>
      </c>
      <c r="C117" s="55">
        <v>0</v>
      </c>
      <c r="D117" s="56">
        <v>0</v>
      </c>
      <c r="E117" s="56">
        <v>3.5998179169470699E-3</v>
      </c>
      <c r="F117" s="56">
        <v>0</v>
      </c>
      <c r="G117" s="56">
        <v>6.9602946875982246E-3</v>
      </c>
      <c r="H117" s="129">
        <v>4.0772224786292735E-2</v>
      </c>
    </row>
    <row r="118" spans="1:8" s="5" customFormat="1" ht="15" customHeight="1" x14ac:dyDescent="0.25">
      <c r="A118" s="46" t="s">
        <v>181</v>
      </c>
      <c r="B118" s="4" t="s">
        <v>72</v>
      </c>
      <c r="C118" s="55">
        <v>0</v>
      </c>
      <c r="D118" s="56">
        <v>0</v>
      </c>
      <c r="E118" s="56">
        <v>3.6452566009256004E-3</v>
      </c>
      <c r="F118" s="56">
        <v>0</v>
      </c>
      <c r="G118" s="56">
        <v>1.128693276735444E-2</v>
      </c>
      <c r="H118" s="129">
        <v>4.2322275690505999E-2</v>
      </c>
    </row>
    <row r="119" spans="1:8" s="5" customFormat="1" ht="15" customHeight="1" x14ac:dyDescent="0.25">
      <c r="A119" s="46" t="s">
        <v>28</v>
      </c>
      <c r="B119" s="4" t="s">
        <v>72</v>
      </c>
      <c r="C119" s="55">
        <v>0</v>
      </c>
      <c r="D119" s="56">
        <v>0</v>
      </c>
      <c r="E119" s="56">
        <v>0</v>
      </c>
      <c r="F119" s="56">
        <v>0</v>
      </c>
      <c r="G119" s="56">
        <v>3.7734124566962697E-5</v>
      </c>
      <c r="H119" s="129">
        <v>0</v>
      </c>
    </row>
    <row r="120" spans="1:8" s="5" customFormat="1" ht="15" customHeight="1" x14ac:dyDescent="0.25">
      <c r="A120" s="46" t="s">
        <v>182</v>
      </c>
      <c r="B120" s="4" t="s">
        <v>72</v>
      </c>
      <c r="C120" s="55">
        <v>0</v>
      </c>
      <c r="D120" s="56">
        <v>0</v>
      </c>
      <c r="E120" s="56">
        <v>3.8388746025274111E-7</v>
      </c>
      <c r="F120" s="56">
        <v>0</v>
      </c>
      <c r="G120" s="56">
        <v>7.4225138934215073E-7</v>
      </c>
      <c r="H120" s="129">
        <v>4.3479826433382122E-6</v>
      </c>
    </row>
    <row r="121" spans="1:8" s="5" customFormat="1" ht="15" customHeight="1" x14ac:dyDescent="0.25">
      <c r="A121" s="46" t="s">
        <v>183</v>
      </c>
      <c r="B121" s="4" t="s">
        <v>72</v>
      </c>
      <c r="C121" s="55">
        <v>1.9672476645068644E-5</v>
      </c>
      <c r="D121" s="56">
        <v>0</v>
      </c>
      <c r="E121" s="56">
        <v>0</v>
      </c>
      <c r="F121" s="56">
        <v>0</v>
      </c>
      <c r="G121" s="56">
        <v>5.0856343211407952E-5</v>
      </c>
      <c r="H121" s="129">
        <v>3.6001713105561007E-5</v>
      </c>
    </row>
    <row r="122" spans="1:8" s="5" customFormat="1" ht="15" customHeight="1" x14ac:dyDescent="0.25">
      <c r="A122" s="46" t="s">
        <v>184</v>
      </c>
      <c r="B122" s="4" t="s">
        <v>72</v>
      </c>
      <c r="C122" s="55">
        <v>0</v>
      </c>
      <c r="D122" s="56">
        <v>0</v>
      </c>
      <c r="E122" s="56">
        <v>0</v>
      </c>
      <c r="F122" s="56">
        <v>0</v>
      </c>
      <c r="G122" s="56">
        <v>1.2321139648507466E-3</v>
      </c>
      <c r="H122" s="129">
        <v>4.4748940351862517E-4</v>
      </c>
    </row>
    <row r="123" spans="1:8" s="5" customFormat="1" ht="15" customHeight="1" x14ac:dyDescent="0.25">
      <c r="A123" s="46" t="s">
        <v>185</v>
      </c>
      <c r="B123" s="4" t="s">
        <v>72</v>
      </c>
      <c r="C123" s="55">
        <v>7.1075211798255516E-2</v>
      </c>
      <c r="D123" s="56">
        <v>0</v>
      </c>
      <c r="E123" s="56">
        <v>0</v>
      </c>
      <c r="F123" s="56">
        <v>0</v>
      </c>
      <c r="G123" s="56">
        <v>0</v>
      </c>
      <c r="H123" s="129">
        <v>0</v>
      </c>
    </row>
    <row r="124" spans="1:8" s="5" customFormat="1" ht="15" customHeight="1" x14ac:dyDescent="0.25">
      <c r="A124" s="46" t="s">
        <v>186</v>
      </c>
      <c r="B124" s="4" t="s">
        <v>72</v>
      </c>
      <c r="C124" s="55">
        <v>1.3343829899376224E-5</v>
      </c>
      <c r="D124" s="56">
        <v>0</v>
      </c>
      <c r="E124" s="56">
        <v>0</v>
      </c>
      <c r="F124" s="56">
        <v>0</v>
      </c>
      <c r="G124" s="56">
        <v>0</v>
      </c>
      <c r="H124" s="129">
        <v>0</v>
      </c>
    </row>
    <row r="125" spans="1:8" s="5" customFormat="1" ht="15" customHeight="1" x14ac:dyDescent="0.25">
      <c r="A125" s="46" t="s">
        <v>187</v>
      </c>
      <c r="B125" s="4" t="s">
        <v>72</v>
      </c>
      <c r="C125" s="55">
        <v>5.8197334115239287E-2</v>
      </c>
      <c r="D125" s="56">
        <v>0</v>
      </c>
      <c r="E125" s="56">
        <v>0</v>
      </c>
      <c r="F125" s="56">
        <v>0</v>
      </c>
      <c r="G125" s="56">
        <v>0</v>
      </c>
      <c r="H125" s="129">
        <v>0</v>
      </c>
    </row>
    <row r="126" spans="1:8" s="5" customFormat="1" ht="15" customHeight="1" x14ac:dyDescent="0.25">
      <c r="A126" s="46" t="s">
        <v>188</v>
      </c>
      <c r="B126" s="4" t="s">
        <v>72</v>
      </c>
      <c r="C126" s="55">
        <v>0</v>
      </c>
      <c r="D126" s="56">
        <v>0</v>
      </c>
      <c r="E126" s="56">
        <v>0</v>
      </c>
      <c r="F126" s="56">
        <v>0</v>
      </c>
      <c r="G126" s="56">
        <v>0</v>
      </c>
      <c r="H126" s="129">
        <v>0</v>
      </c>
    </row>
    <row r="127" spans="1:8" s="5" customFormat="1" ht="15" customHeight="1" x14ac:dyDescent="0.25">
      <c r="A127" s="46" t="s">
        <v>189</v>
      </c>
      <c r="B127" s="4" t="s">
        <v>72</v>
      </c>
      <c r="C127" s="55">
        <v>3.1437187171264307E-2</v>
      </c>
      <c r="D127" s="56">
        <v>0</v>
      </c>
      <c r="E127" s="56">
        <v>0</v>
      </c>
      <c r="F127" s="56">
        <v>0</v>
      </c>
      <c r="G127" s="56">
        <v>0</v>
      </c>
      <c r="H127" s="129">
        <v>0</v>
      </c>
    </row>
    <row r="128" spans="1:8" s="5" customFormat="1" ht="15" customHeight="1" x14ac:dyDescent="0.25">
      <c r="A128" s="46" t="s">
        <v>190</v>
      </c>
      <c r="B128" s="4" t="s">
        <v>72</v>
      </c>
      <c r="C128" s="55">
        <v>6.6027221691173921E-2</v>
      </c>
      <c r="D128" s="56">
        <v>0</v>
      </c>
      <c r="E128" s="56">
        <v>0</v>
      </c>
      <c r="F128" s="56">
        <v>0</v>
      </c>
      <c r="G128" s="56">
        <v>0</v>
      </c>
      <c r="H128" s="129">
        <v>0</v>
      </c>
    </row>
    <row r="129" spans="1:8" s="5" customFormat="1" ht="15" customHeight="1" x14ac:dyDescent="0.25">
      <c r="A129" s="46" t="s">
        <v>191</v>
      </c>
      <c r="B129" s="4" t="s">
        <v>72</v>
      </c>
      <c r="C129" s="55">
        <v>4.7332135664367746E-2</v>
      </c>
      <c r="D129" s="56">
        <v>0</v>
      </c>
      <c r="E129" s="56">
        <v>0</v>
      </c>
      <c r="F129" s="56">
        <v>0</v>
      </c>
      <c r="G129" s="56">
        <v>0</v>
      </c>
      <c r="H129" s="129">
        <v>0</v>
      </c>
    </row>
    <row r="130" spans="1:8" s="5" customFormat="1" ht="15" customHeight="1" x14ac:dyDescent="0.25">
      <c r="A130" s="46" t="s">
        <v>192</v>
      </c>
      <c r="B130" s="4" t="s">
        <v>72</v>
      </c>
      <c r="C130" s="55">
        <v>0</v>
      </c>
      <c r="D130" s="56">
        <v>0</v>
      </c>
      <c r="E130" s="56">
        <v>0</v>
      </c>
      <c r="F130" s="56">
        <v>0</v>
      </c>
      <c r="G130" s="56">
        <v>2.7258738492548057E-4</v>
      </c>
      <c r="H130" s="129">
        <v>0</v>
      </c>
    </row>
    <row r="131" spans="1:8" s="5" customFormat="1" ht="15" customHeight="1" x14ac:dyDescent="0.25">
      <c r="A131" s="46" t="s">
        <v>193</v>
      </c>
      <c r="B131" s="4" t="s">
        <v>72</v>
      </c>
      <c r="C131" s="55">
        <v>0</v>
      </c>
      <c r="D131" s="56">
        <v>0</v>
      </c>
      <c r="E131" s="56">
        <v>0</v>
      </c>
      <c r="F131" s="56">
        <v>0</v>
      </c>
      <c r="G131" s="56">
        <v>1.8524796201395102E-3</v>
      </c>
      <c r="H131" s="129">
        <v>3.0347855275042875E-4</v>
      </c>
    </row>
    <row r="132" spans="1:8" s="5" customFormat="1" ht="15" customHeight="1" x14ac:dyDescent="0.25">
      <c r="A132" s="46" t="s">
        <v>194</v>
      </c>
      <c r="B132" s="4" t="s">
        <v>72</v>
      </c>
      <c r="C132" s="55">
        <v>0</v>
      </c>
      <c r="D132" s="56">
        <v>0</v>
      </c>
      <c r="E132" s="56">
        <v>0</v>
      </c>
      <c r="F132" s="56">
        <v>0</v>
      </c>
      <c r="G132" s="56">
        <v>3.2655756487305534E-3</v>
      </c>
      <c r="H132" s="129">
        <v>7.6000915533991863E-4</v>
      </c>
    </row>
    <row r="133" spans="1:8" s="5" customFormat="1" ht="15" customHeight="1" x14ac:dyDescent="0.25">
      <c r="A133" s="46" t="s">
        <v>195</v>
      </c>
      <c r="B133" s="4" t="s">
        <v>72</v>
      </c>
      <c r="C133" s="55">
        <v>0</v>
      </c>
      <c r="D133" s="56">
        <v>0</v>
      </c>
      <c r="E133" s="56">
        <v>0</v>
      </c>
      <c r="F133" s="56">
        <v>0</v>
      </c>
      <c r="G133" s="56">
        <v>0</v>
      </c>
      <c r="H133" s="129">
        <v>0</v>
      </c>
    </row>
    <row r="134" spans="1:8" s="5" customFormat="1" ht="15" customHeight="1" x14ac:dyDescent="0.25">
      <c r="A134" s="46" t="s">
        <v>196</v>
      </c>
      <c r="B134" s="4" t="s">
        <v>72</v>
      </c>
      <c r="C134" s="55">
        <v>0</v>
      </c>
      <c r="D134" s="56">
        <v>0</v>
      </c>
      <c r="E134" s="56">
        <v>0</v>
      </c>
      <c r="F134" s="56">
        <v>0</v>
      </c>
      <c r="G134" s="56">
        <v>5.4735644536406326E-5</v>
      </c>
      <c r="H134" s="129">
        <v>5.0326159035681521E-5</v>
      </c>
    </row>
    <row r="135" spans="1:8" s="5" customFormat="1" ht="15" customHeight="1" x14ac:dyDescent="0.25">
      <c r="A135" s="46" t="s">
        <v>197</v>
      </c>
      <c r="B135" s="4" t="s">
        <v>72</v>
      </c>
      <c r="C135" s="55">
        <v>0</v>
      </c>
      <c r="D135" s="56">
        <v>0</v>
      </c>
      <c r="E135" s="56">
        <v>0</v>
      </c>
      <c r="F135" s="56">
        <v>0</v>
      </c>
      <c r="G135" s="56">
        <v>1.0026819325656662E-3</v>
      </c>
      <c r="H135" s="129">
        <v>1.5203102418414117E-3</v>
      </c>
    </row>
    <row r="136" spans="1:8" s="5" customFormat="1" ht="15" customHeight="1" x14ac:dyDescent="0.25">
      <c r="A136" s="46" t="s">
        <v>198</v>
      </c>
      <c r="B136" s="4" t="s">
        <v>72</v>
      </c>
      <c r="C136" s="55">
        <v>0</v>
      </c>
      <c r="D136" s="56">
        <v>0</v>
      </c>
      <c r="E136" s="56">
        <v>5.8128807668363154E-2</v>
      </c>
      <c r="F136" s="56">
        <v>0</v>
      </c>
      <c r="G136" s="56">
        <v>1.4249090059822318E-2</v>
      </c>
      <c r="H136" s="129">
        <v>1.1288240303172218E-2</v>
      </c>
    </row>
    <row r="137" spans="1:8" s="5" customFormat="1" ht="15" customHeight="1" x14ac:dyDescent="0.25">
      <c r="A137" s="46" t="s">
        <v>199</v>
      </c>
      <c r="B137" s="4" t="s">
        <v>72</v>
      </c>
      <c r="C137" s="55">
        <v>0</v>
      </c>
      <c r="D137" s="56">
        <v>0</v>
      </c>
      <c r="E137" s="56">
        <v>0</v>
      </c>
      <c r="F137" s="56">
        <v>0</v>
      </c>
      <c r="G137" s="56">
        <v>0</v>
      </c>
      <c r="H137" s="129">
        <v>1.2094239133031176E-4</v>
      </c>
    </row>
    <row r="138" spans="1:8" s="5" customFormat="1" ht="15" customHeight="1" x14ac:dyDescent="0.25">
      <c r="A138" s="46" t="s">
        <v>200</v>
      </c>
      <c r="B138" s="4" t="s">
        <v>72</v>
      </c>
      <c r="C138" s="55">
        <v>0</v>
      </c>
      <c r="D138" s="56">
        <v>0</v>
      </c>
      <c r="E138" s="56">
        <v>0</v>
      </c>
      <c r="F138" s="56">
        <v>0</v>
      </c>
      <c r="G138" s="56">
        <v>0</v>
      </c>
      <c r="H138" s="129">
        <v>9.5672416413662952E-5</v>
      </c>
    </row>
    <row r="139" spans="1:8" s="5" customFormat="1" ht="15" customHeight="1" x14ac:dyDescent="0.25">
      <c r="A139" s="46" t="s">
        <v>201</v>
      </c>
      <c r="B139" s="4" t="s">
        <v>72</v>
      </c>
      <c r="C139" s="55">
        <v>0</v>
      </c>
      <c r="D139" s="56">
        <v>0</v>
      </c>
      <c r="E139" s="56">
        <v>0</v>
      </c>
      <c r="F139" s="56">
        <v>0</v>
      </c>
      <c r="G139" s="56">
        <v>0</v>
      </c>
      <c r="H139" s="129">
        <v>1.9880675519708463E-4</v>
      </c>
    </row>
    <row r="140" spans="1:8" s="5" customFormat="1" ht="15" customHeight="1" x14ac:dyDescent="0.25">
      <c r="A140" s="46" t="s">
        <v>202</v>
      </c>
      <c r="B140" s="4" t="s">
        <v>72</v>
      </c>
      <c r="C140" s="55">
        <v>0</v>
      </c>
      <c r="D140" s="56">
        <v>0</v>
      </c>
      <c r="E140" s="56">
        <v>0</v>
      </c>
      <c r="F140" s="56">
        <v>0</v>
      </c>
      <c r="G140" s="56">
        <v>8.292046127910224E-4</v>
      </c>
      <c r="H140" s="129">
        <v>1.2579100466793256E-4</v>
      </c>
    </row>
    <row r="141" spans="1:8" s="5" customFormat="1" ht="15" customHeight="1" x14ac:dyDescent="0.25">
      <c r="A141" s="46" t="s">
        <v>203</v>
      </c>
      <c r="B141" s="4" t="s">
        <v>72</v>
      </c>
      <c r="C141" s="55">
        <v>0</v>
      </c>
      <c r="D141" s="56">
        <v>0</v>
      </c>
      <c r="E141" s="56">
        <v>0</v>
      </c>
      <c r="F141" s="56">
        <v>0</v>
      </c>
      <c r="G141" s="56">
        <v>0</v>
      </c>
      <c r="H141" s="129">
        <v>3.37270353876382E-4</v>
      </c>
    </row>
    <row r="142" spans="1:8" s="5" customFormat="1" ht="15" customHeight="1" x14ac:dyDescent="0.25">
      <c r="A142" s="46" t="s">
        <v>204</v>
      </c>
      <c r="B142" s="4" t="s">
        <v>72</v>
      </c>
      <c r="C142" s="55">
        <v>0</v>
      </c>
      <c r="D142" s="56">
        <v>0</v>
      </c>
      <c r="E142" s="56">
        <v>0</v>
      </c>
      <c r="F142" s="56">
        <v>0</v>
      </c>
      <c r="G142" s="56">
        <v>1.2547881968347156E-3</v>
      </c>
      <c r="H142" s="129">
        <v>7.0066462627455051E-5</v>
      </c>
    </row>
    <row r="143" spans="1:8" s="5" customFormat="1" ht="15" customHeight="1" x14ac:dyDescent="0.25">
      <c r="A143" s="46" t="s">
        <v>205</v>
      </c>
      <c r="B143" s="4" t="s">
        <v>72</v>
      </c>
      <c r="C143" s="55">
        <v>0</v>
      </c>
      <c r="D143" s="56">
        <v>0</v>
      </c>
      <c r="E143" s="56">
        <v>0</v>
      </c>
      <c r="F143" s="56">
        <v>0</v>
      </c>
      <c r="G143" s="56">
        <v>0</v>
      </c>
      <c r="H143" s="129">
        <v>6.7013108740796427E-5</v>
      </c>
    </row>
    <row r="144" spans="1:8" s="5" customFormat="1" ht="15" customHeight="1" x14ac:dyDescent="0.25">
      <c r="A144" s="46" t="s">
        <v>206</v>
      </c>
      <c r="B144" s="4" t="s">
        <v>72</v>
      </c>
      <c r="C144" s="55">
        <v>0</v>
      </c>
      <c r="D144" s="56">
        <v>0</v>
      </c>
      <c r="E144" s="56">
        <v>0</v>
      </c>
      <c r="F144" s="56">
        <v>0</v>
      </c>
      <c r="G144" s="56">
        <v>0</v>
      </c>
      <c r="H144" s="129">
        <v>2.2346435761924434E-4</v>
      </c>
    </row>
    <row r="145" spans="1:8" s="5" customFormat="1" ht="15" customHeight="1" x14ac:dyDescent="0.25">
      <c r="A145" s="46" t="s">
        <v>207</v>
      </c>
      <c r="B145" s="4" t="s">
        <v>72</v>
      </c>
      <c r="C145" s="55">
        <v>0</v>
      </c>
      <c r="D145" s="56">
        <v>0</v>
      </c>
      <c r="E145" s="56">
        <v>0</v>
      </c>
      <c r="F145" s="56">
        <v>0</v>
      </c>
      <c r="G145" s="56">
        <v>0</v>
      </c>
      <c r="H145" s="129">
        <v>0</v>
      </c>
    </row>
    <row r="146" spans="1:8" s="5" customFormat="1" ht="15" customHeight="1" x14ac:dyDescent="0.25">
      <c r="A146" s="46" t="s">
        <v>208</v>
      </c>
      <c r="B146" s="4" t="s">
        <v>72</v>
      </c>
      <c r="C146" s="55">
        <v>0</v>
      </c>
      <c r="D146" s="56">
        <v>0</v>
      </c>
      <c r="E146" s="56">
        <v>0</v>
      </c>
      <c r="F146" s="56">
        <v>0</v>
      </c>
      <c r="G146" s="56">
        <v>1.0749621621400272E-3</v>
      </c>
      <c r="H146" s="129">
        <v>1.0251098156156524E-3</v>
      </c>
    </row>
    <row r="147" spans="1:8" s="5" customFormat="1" ht="15" customHeight="1" x14ac:dyDescent="0.25">
      <c r="A147" s="46" t="s">
        <v>209</v>
      </c>
      <c r="B147" s="4" t="s">
        <v>72</v>
      </c>
      <c r="C147" s="55">
        <v>0</v>
      </c>
      <c r="D147" s="56">
        <v>0</v>
      </c>
      <c r="E147" s="56">
        <v>0</v>
      </c>
      <c r="F147" s="56">
        <v>0</v>
      </c>
      <c r="G147" s="56">
        <v>7.2974147804145901E-3</v>
      </c>
      <c r="H147" s="129">
        <v>3.0152812586956056E-3</v>
      </c>
    </row>
    <row r="148" spans="1:8" s="5" customFormat="1" ht="15" customHeight="1" x14ac:dyDescent="0.25">
      <c r="A148" s="46" t="s">
        <v>210</v>
      </c>
      <c r="B148" s="4" t="s">
        <v>72</v>
      </c>
      <c r="C148" s="55">
        <v>0</v>
      </c>
      <c r="D148" s="56">
        <v>0</v>
      </c>
      <c r="E148" s="56">
        <v>0</v>
      </c>
      <c r="F148" s="56">
        <v>0</v>
      </c>
      <c r="G148" s="56">
        <v>1.0436403963658705E-2</v>
      </c>
      <c r="H148" s="129">
        <v>4.0390723086076774E-4</v>
      </c>
    </row>
    <row r="149" spans="1:8" s="5" customFormat="1" ht="15" customHeight="1" x14ac:dyDescent="0.25">
      <c r="A149" s="46" t="s">
        <v>211</v>
      </c>
      <c r="B149" s="4" t="s">
        <v>72</v>
      </c>
      <c r="C149" s="55">
        <v>0</v>
      </c>
      <c r="D149" s="56">
        <v>0</v>
      </c>
      <c r="E149" s="56">
        <v>0</v>
      </c>
      <c r="F149" s="56">
        <v>2.1071432979660244E-3</v>
      </c>
      <c r="G149" s="56">
        <v>4.2379308446844855E-3</v>
      </c>
      <c r="H149" s="129">
        <v>6.6139690895801002E-3</v>
      </c>
    </row>
    <row r="150" spans="1:8" s="5" customFormat="1" ht="15" customHeight="1" x14ac:dyDescent="0.25">
      <c r="A150" s="46" t="s">
        <v>212</v>
      </c>
      <c r="B150" s="4" t="s">
        <v>72</v>
      </c>
      <c r="C150" s="55">
        <v>0</v>
      </c>
      <c r="D150" s="56">
        <v>0</v>
      </c>
      <c r="E150" s="56">
        <v>1.149786803453115E-2</v>
      </c>
      <c r="F150" s="56">
        <v>0</v>
      </c>
      <c r="G150" s="56">
        <v>7.9493072894868608E-3</v>
      </c>
      <c r="H150" s="129">
        <v>4.7867910045411828E-3</v>
      </c>
    </row>
    <row r="151" spans="1:8" s="5" customFormat="1" ht="15" customHeight="1" x14ac:dyDescent="0.25">
      <c r="A151" s="46" t="s">
        <v>213</v>
      </c>
      <c r="B151" s="4" t="s">
        <v>72</v>
      </c>
      <c r="C151" s="55">
        <v>1.4976722992667847E-2</v>
      </c>
      <c r="D151" s="56">
        <v>0</v>
      </c>
      <c r="E151" s="56">
        <v>2.9645119592621688E-3</v>
      </c>
      <c r="F151" s="56">
        <v>0</v>
      </c>
      <c r="G151" s="56">
        <v>2.9604630689301979E-3</v>
      </c>
      <c r="H151" s="129">
        <v>1.3060884749011457E-3</v>
      </c>
    </row>
    <row r="152" spans="1:8" s="5" customFormat="1" ht="15" customHeight="1" x14ac:dyDescent="0.25">
      <c r="A152" s="46" t="s">
        <v>214</v>
      </c>
      <c r="B152" s="4" t="s">
        <v>72</v>
      </c>
      <c r="C152" s="55">
        <v>1.3453273636553903E-4</v>
      </c>
      <c r="D152" s="56">
        <v>0</v>
      </c>
      <c r="E152" s="56">
        <v>9.1572357840960059E-2</v>
      </c>
      <c r="F152" s="56">
        <v>0</v>
      </c>
      <c r="G152" s="56">
        <v>0</v>
      </c>
      <c r="H152" s="129">
        <v>0</v>
      </c>
    </row>
    <row r="153" spans="1:8" s="5" customFormat="1" ht="15" customHeight="1" x14ac:dyDescent="0.25">
      <c r="A153" s="46" t="s">
        <v>215</v>
      </c>
      <c r="B153" s="4" t="s">
        <v>72</v>
      </c>
      <c r="C153" s="55">
        <v>0</v>
      </c>
      <c r="D153" s="56">
        <v>0</v>
      </c>
      <c r="E153" s="56">
        <v>0</v>
      </c>
      <c r="F153" s="56">
        <v>0</v>
      </c>
      <c r="G153" s="56">
        <v>0</v>
      </c>
      <c r="H153" s="129">
        <v>0</v>
      </c>
    </row>
    <row r="154" spans="1:8" s="5" customFormat="1" ht="15" customHeight="1" x14ac:dyDescent="0.25">
      <c r="A154" s="46" t="s">
        <v>216</v>
      </c>
      <c r="B154" s="4" t="s">
        <v>72</v>
      </c>
      <c r="C154" s="55">
        <v>0</v>
      </c>
      <c r="D154" s="56">
        <v>0</v>
      </c>
      <c r="E154" s="56">
        <v>0</v>
      </c>
      <c r="F154" s="56">
        <v>0</v>
      </c>
      <c r="G154" s="56">
        <v>8.1173685762689937E-5</v>
      </c>
      <c r="H154" s="129">
        <v>4.0537749203904511E-5</v>
      </c>
    </row>
    <row r="155" spans="1:8" s="5" customFormat="1" ht="15" customHeight="1" x14ac:dyDescent="0.25">
      <c r="A155" s="46" t="s">
        <v>217</v>
      </c>
      <c r="B155" s="4" t="s">
        <v>72</v>
      </c>
      <c r="C155" s="55">
        <v>0</v>
      </c>
      <c r="D155" s="56">
        <v>0</v>
      </c>
      <c r="E155" s="56">
        <v>0</v>
      </c>
      <c r="F155" s="56">
        <v>0</v>
      </c>
      <c r="G155" s="56">
        <v>0</v>
      </c>
      <c r="H155" s="129">
        <v>3.7279538805422384E-5</v>
      </c>
    </row>
    <row r="156" spans="1:8" s="5" customFormat="1" ht="15" customHeight="1" x14ac:dyDescent="0.25">
      <c r="A156" s="46" t="s">
        <v>218</v>
      </c>
      <c r="B156" s="4" t="s">
        <v>72</v>
      </c>
      <c r="C156" s="55">
        <v>0</v>
      </c>
      <c r="D156" s="56">
        <v>0</v>
      </c>
      <c r="E156" s="56">
        <v>0</v>
      </c>
      <c r="F156" s="56">
        <v>0</v>
      </c>
      <c r="G156" s="56">
        <v>1.4925053456149992E-2</v>
      </c>
      <c r="H156" s="129">
        <v>8.8091803724513144E-3</v>
      </c>
    </row>
    <row r="157" spans="1:8" s="5" customFormat="1" ht="15" customHeight="1" x14ac:dyDescent="0.25">
      <c r="A157" s="46" t="s">
        <v>219</v>
      </c>
      <c r="B157" s="4" t="s">
        <v>72</v>
      </c>
      <c r="C157" s="55">
        <v>0</v>
      </c>
      <c r="D157" s="56">
        <v>0</v>
      </c>
      <c r="E157" s="56">
        <v>0</v>
      </c>
      <c r="F157" s="56">
        <v>0</v>
      </c>
      <c r="G157" s="56">
        <v>0</v>
      </c>
      <c r="H157" s="129">
        <v>0</v>
      </c>
    </row>
    <row r="158" spans="1:8" s="5" customFormat="1" ht="15" customHeight="1" x14ac:dyDescent="0.25">
      <c r="A158" s="46" t="s">
        <v>220</v>
      </c>
      <c r="B158" s="4" t="s">
        <v>72</v>
      </c>
      <c r="C158" s="55">
        <v>0</v>
      </c>
      <c r="D158" s="56">
        <v>0</v>
      </c>
      <c r="E158" s="56">
        <v>0</v>
      </c>
      <c r="F158" s="56">
        <v>0</v>
      </c>
      <c r="G158" s="56">
        <v>0</v>
      </c>
      <c r="H158" s="129">
        <v>1.6390283842396629E-5</v>
      </c>
    </row>
    <row r="159" spans="1:8" s="5" customFormat="1" ht="15" customHeight="1" x14ac:dyDescent="0.25">
      <c r="A159" s="46" t="s">
        <v>221</v>
      </c>
      <c r="B159" s="4" t="s">
        <v>72</v>
      </c>
      <c r="C159" s="55">
        <v>0</v>
      </c>
      <c r="D159" s="56">
        <v>0</v>
      </c>
      <c r="E159" s="56">
        <v>0</v>
      </c>
      <c r="F159" s="56">
        <v>1.6282082288788199E-3</v>
      </c>
      <c r="G159" s="56">
        <v>0</v>
      </c>
      <c r="H159" s="129">
        <v>2.7010105884569288E-5</v>
      </c>
    </row>
    <row r="160" spans="1:8" s="5" customFormat="1" ht="15" customHeight="1" x14ac:dyDescent="0.25">
      <c r="A160" s="46" t="s">
        <v>222</v>
      </c>
      <c r="B160" s="4" t="s">
        <v>72</v>
      </c>
      <c r="C160" s="55">
        <v>0</v>
      </c>
      <c r="D160" s="56">
        <v>0</v>
      </c>
      <c r="E160" s="56">
        <v>0</v>
      </c>
      <c r="F160" s="56">
        <v>0</v>
      </c>
      <c r="G160" s="56">
        <v>0</v>
      </c>
      <c r="H160" s="129">
        <v>0</v>
      </c>
    </row>
    <row r="161" spans="1:8" s="5" customFormat="1" ht="15" customHeight="1" x14ac:dyDescent="0.25">
      <c r="A161" s="46" t="s">
        <v>223</v>
      </c>
      <c r="B161" s="4" t="s">
        <v>72</v>
      </c>
      <c r="C161" s="55">
        <v>0</v>
      </c>
      <c r="D161" s="56">
        <v>0</v>
      </c>
      <c r="E161" s="56">
        <v>0</v>
      </c>
      <c r="F161" s="56">
        <v>0</v>
      </c>
      <c r="G161" s="56">
        <v>2.5076558034025178E-3</v>
      </c>
      <c r="H161" s="129">
        <v>2.7060019740146692E-3</v>
      </c>
    </row>
    <row r="162" spans="1:8" s="5" customFormat="1" ht="15" customHeight="1" x14ac:dyDescent="0.25">
      <c r="A162" s="46" t="s">
        <v>224</v>
      </c>
      <c r="B162" s="4" t="s">
        <v>72</v>
      </c>
      <c r="C162" s="55">
        <v>0</v>
      </c>
      <c r="D162" s="56">
        <v>0</v>
      </c>
      <c r="E162" s="56">
        <v>0</v>
      </c>
      <c r="F162" s="56">
        <v>0</v>
      </c>
      <c r="G162" s="56">
        <v>3.9902726902369903E-4</v>
      </c>
      <c r="H162" s="129">
        <v>1.391131469866781E-3</v>
      </c>
    </row>
    <row r="163" spans="1:8" s="5" customFormat="1" ht="15" customHeight="1" x14ac:dyDescent="0.25">
      <c r="A163" s="46" t="s">
        <v>225</v>
      </c>
      <c r="B163" s="4" t="s">
        <v>72</v>
      </c>
      <c r="C163" s="55">
        <v>0</v>
      </c>
      <c r="D163" s="56">
        <v>0</v>
      </c>
      <c r="E163" s="56">
        <v>9.7082704013434065E-2</v>
      </c>
      <c r="F163" s="56">
        <v>0</v>
      </c>
      <c r="G163" s="56">
        <v>0</v>
      </c>
      <c r="H163" s="129">
        <v>0</v>
      </c>
    </row>
    <row r="164" spans="1:8" s="5" customFormat="1" ht="15" customHeight="1" x14ac:dyDescent="0.25">
      <c r="A164" s="46" t="s">
        <v>226</v>
      </c>
      <c r="B164" s="4" t="s">
        <v>72</v>
      </c>
      <c r="C164" s="55">
        <v>0</v>
      </c>
      <c r="D164" s="56">
        <v>0</v>
      </c>
      <c r="E164" s="56">
        <v>0</v>
      </c>
      <c r="F164" s="56">
        <v>0</v>
      </c>
      <c r="G164" s="56">
        <v>2.304572120333491E-3</v>
      </c>
      <c r="H164" s="129">
        <v>4.16194922748631E-3</v>
      </c>
    </row>
    <row r="165" spans="1:8" s="5" customFormat="1" ht="15" customHeight="1" x14ac:dyDescent="0.25">
      <c r="A165" s="46" t="s">
        <v>227</v>
      </c>
      <c r="B165" s="4" t="s">
        <v>72</v>
      </c>
      <c r="C165" s="55">
        <v>0</v>
      </c>
      <c r="D165" s="56">
        <v>0</v>
      </c>
      <c r="E165" s="56">
        <v>0</v>
      </c>
      <c r="F165" s="56">
        <v>0</v>
      </c>
      <c r="G165" s="56">
        <v>1.2479217684129137E-3</v>
      </c>
      <c r="H165" s="129">
        <v>4.67665741042711E-4</v>
      </c>
    </row>
    <row r="166" spans="1:8" s="5" customFormat="1" ht="15" customHeight="1" x14ac:dyDescent="0.25">
      <c r="A166" s="46" t="s">
        <v>228</v>
      </c>
      <c r="B166" s="4" t="s">
        <v>72</v>
      </c>
      <c r="C166" s="55">
        <v>0</v>
      </c>
      <c r="D166" s="56">
        <v>0</v>
      </c>
      <c r="E166" s="56">
        <v>0</v>
      </c>
      <c r="F166" s="56">
        <v>0</v>
      </c>
      <c r="G166" s="56">
        <v>0</v>
      </c>
      <c r="H166" s="129">
        <v>0</v>
      </c>
    </row>
    <row r="167" spans="1:8" s="5" customFormat="1" ht="15" customHeight="1" x14ac:dyDescent="0.25">
      <c r="A167" s="46" t="s">
        <v>229</v>
      </c>
      <c r="B167" s="4" t="s">
        <v>72</v>
      </c>
      <c r="C167" s="55">
        <v>4.8548767142636874E-2</v>
      </c>
      <c r="D167" s="56">
        <v>0</v>
      </c>
      <c r="E167" s="56">
        <v>3.5304776732515063E-4</v>
      </c>
      <c r="F167" s="56">
        <v>0</v>
      </c>
      <c r="G167" s="56">
        <v>4.2771522787307947E-3</v>
      </c>
      <c r="H167" s="129">
        <v>1.0885899401918099E-2</v>
      </c>
    </row>
    <row r="168" spans="1:8" s="5" customFormat="1" ht="15" customHeight="1" x14ac:dyDescent="0.25">
      <c r="A168" s="46" t="s">
        <v>230</v>
      </c>
      <c r="B168" s="4" t="s">
        <v>72</v>
      </c>
      <c r="C168" s="55">
        <v>0</v>
      </c>
      <c r="D168" s="56">
        <v>0</v>
      </c>
      <c r="E168" s="56">
        <v>3.7399611934881491E-3</v>
      </c>
      <c r="F168" s="56">
        <v>0</v>
      </c>
      <c r="G168" s="56">
        <v>7.5391879005600486E-3</v>
      </c>
      <c r="H168" s="129">
        <v>2.0957401968187614E-3</v>
      </c>
    </row>
    <row r="169" spans="1:8" s="5" customFormat="1" ht="15" customHeight="1" x14ac:dyDescent="0.25">
      <c r="A169" s="46" t="s">
        <v>231</v>
      </c>
      <c r="B169" s="4" t="s">
        <v>72</v>
      </c>
      <c r="C169" s="55">
        <v>0</v>
      </c>
      <c r="D169" s="56">
        <v>0</v>
      </c>
      <c r="E169" s="56">
        <v>0</v>
      </c>
      <c r="F169" s="56">
        <v>0</v>
      </c>
      <c r="G169" s="56">
        <v>0</v>
      </c>
      <c r="H169" s="129">
        <v>0</v>
      </c>
    </row>
    <row r="170" spans="1:8" s="5" customFormat="1" ht="15" customHeight="1" x14ac:dyDescent="0.25">
      <c r="A170" s="46" t="s">
        <v>232</v>
      </c>
      <c r="B170" s="4" t="s">
        <v>72</v>
      </c>
      <c r="C170" s="55">
        <v>0</v>
      </c>
      <c r="D170" s="56">
        <v>0</v>
      </c>
      <c r="E170" s="56">
        <v>1.0977467541303229E-2</v>
      </c>
      <c r="F170" s="56">
        <v>0</v>
      </c>
      <c r="G170" s="56">
        <v>2.1225076038238481E-2</v>
      </c>
      <c r="H170" s="129">
        <v>0.12433289252524946</v>
      </c>
    </row>
    <row r="171" spans="1:8" s="5" customFormat="1" ht="15" customHeight="1" x14ac:dyDescent="0.25">
      <c r="A171" s="46" t="s">
        <v>233</v>
      </c>
      <c r="B171" s="4" t="s">
        <v>72</v>
      </c>
      <c r="C171" s="55">
        <v>0</v>
      </c>
      <c r="D171" s="56">
        <v>0</v>
      </c>
      <c r="E171" s="56">
        <v>0</v>
      </c>
      <c r="F171" s="56">
        <v>0</v>
      </c>
      <c r="G171" s="56">
        <v>0</v>
      </c>
      <c r="H171" s="129">
        <v>0</v>
      </c>
    </row>
    <row r="172" spans="1:8" s="5" customFormat="1" ht="15" customHeight="1" x14ac:dyDescent="0.25">
      <c r="A172" s="46" t="s">
        <v>234</v>
      </c>
      <c r="B172" s="4" t="s">
        <v>72</v>
      </c>
      <c r="C172" s="55">
        <v>3.8002204207203273E-2</v>
      </c>
      <c r="D172" s="56">
        <v>0</v>
      </c>
      <c r="E172" s="56">
        <v>6.6866106964974956E-2</v>
      </c>
      <c r="F172" s="56">
        <v>0</v>
      </c>
      <c r="G172" s="56">
        <v>3.2289904628331304E-4</v>
      </c>
      <c r="H172" s="129">
        <v>2.4575192459715519E-4</v>
      </c>
    </row>
    <row r="173" spans="1:8" s="5" customFormat="1" ht="15" customHeight="1" x14ac:dyDescent="0.25">
      <c r="A173" s="46" t="s">
        <v>235</v>
      </c>
      <c r="B173" s="4" t="s">
        <v>72</v>
      </c>
      <c r="C173" s="55">
        <v>1.8941822115939361E-3</v>
      </c>
      <c r="D173" s="56">
        <v>4.1628609226845217E-3</v>
      </c>
      <c r="E173" s="56">
        <v>0</v>
      </c>
      <c r="F173" s="56">
        <v>0</v>
      </c>
      <c r="G173" s="56">
        <v>3.2555162075096106E-3</v>
      </c>
      <c r="H173" s="129">
        <v>1.6145654752976577E-3</v>
      </c>
    </row>
    <row r="174" spans="1:8" s="5" customFormat="1" ht="15" customHeight="1" x14ac:dyDescent="0.25">
      <c r="A174" s="46" t="s">
        <v>236</v>
      </c>
      <c r="B174" s="4" t="s">
        <v>72</v>
      </c>
      <c r="C174" s="55">
        <v>0</v>
      </c>
      <c r="D174" s="56">
        <v>0</v>
      </c>
      <c r="E174" s="56">
        <v>0</v>
      </c>
      <c r="F174" s="56">
        <v>0</v>
      </c>
      <c r="G174" s="56">
        <v>1.0520075085230428E-4</v>
      </c>
      <c r="H174" s="129">
        <v>4.8123632777075753E-5</v>
      </c>
    </row>
    <row r="175" spans="1:8" s="5" customFormat="1" ht="15" customHeight="1" x14ac:dyDescent="0.25">
      <c r="A175" s="46" t="s">
        <v>237</v>
      </c>
      <c r="B175" s="4" t="s">
        <v>72</v>
      </c>
      <c r="C175" s="55">
        <v>0</v>
      </c>
      <c r="D175" s="56">
        <v>0</v>
      </c>
      <c r="E175" s="56">
        <v>0</v>
      </c>
      <c r="F175" s="56">
        <v>0</v>
      </c>
      <c r="G175" s="56">
        <v>0</v>
      </c>
      <c r="H175" s="129">
        <v>1.005073510645048E-4</v>
      </c>
    </row>
    <row r="176" spans="1:8" s="5" customFormat="1" ht="15" customHeight="1" x14ac:dyDescent="0.25">
      <c r="A176" s="46" t="s">
        <v>238</v>
      </c>
      <c r="B176" s="4" t="s">
        <v>72</v>
      </c>
      <c r="C176" s="55">
        <v>0</v>
      </c>
      <c r="D176" s="56">
        <v>0</v>
      </c>
      <c r="E176" s="56">
        <v>0</v>
      </c>
      <c r="F176" s="56">
        <v>0</v>
      </c>
      <c r="G176" s="56">
        <v>2.0452829246922098E-3</v>
      </c>
      <c r="H176" s="129">
        <v>1.1678590717918916E-4</v>
      </c>
    </row>
    <row r="177" spans="1:8" s="5" customFormat="1" ht="15" customHeight="1" x14ac:dyDescent="0.25">
      <c r="A177" s="46" t="s">
        <v>239</v>
      </c>
      <c r="B177" s="4" t="s">
        <v>72</v>
      </c>
      <c r="C177" s="55">
        <v>0</v>
      </c>
      <c r="D177" s="56">
        <v>0</v>
      </c>
      <c r="E177" s="56">
        <v>0</v>
      </c>
      <c r="F177" s="56">
        <v>0</v>
      </c>
      <c r="G177" s="56">
        <v>0</v>
      </c>
      <c r="H177" s="129">
        <v>4.05337123574703E-5</v>
      </c>
    </row>
    <row r="178" spans="1:8" s="5" customFormat="1" ht="15" customHeight="1" x14ac:dyDescent="0.25">
      <c r="A178" s="46" t="s">
        <v>240</v>
      </c>
      <c r="B178" s="4" t="s">
        <v>72</v>
      </c>
      <c r="C178" s="55">
        <v>0</v>
      </c>
      <c r="D178" s="56">
        <v>0</v>
      </c>
      <c r="E178" s="56">
        <v>0</v>
      </c>
      <c r="F178" s="56">
        <v>0</v>
      </c>
      <c r="G178" s="56">
        <v>5.9728253047825804E-3</v>
      </c>
      <c r="H178" s="129">
        <v>3.6492106653550405E-3</v>
      </c>
    </row>
    <row r="179" spans="1:8" s="5" customFormat="1" ht="15" customHeight="1" x14ac:dyDescent="0.25">
      <c r="A179" s="46" t="s">
        <v>241</v>
      </c>
      <c r="B179" s="4" t="s">
        <v>72</v>
      </c>
      <c r="C179" s="55">
        <v>0</v>
      </c>
      <c r="D179" s="56">
        <v>0</v>
      </c>
      <c r="E179" s="56">
        <v>0</v>
      </c>
      <c r="F179" s="56">
        <v>0</v>
      </c>
      <c r="G179" s="56">
        <v>3.2518780988612206E-3</v>
      </c>
      <c r="H179" s="129">
        <v>1.8366961027023274E-3</v>
      </c>
    </row>
    <row r="180" spans="1:8" s="5" customFormat="1" ht="15" customHeight="1" x14ac:dyDescent="0.25">
      <c r="A180" s="46" t="s">
        <v>242</v>
      </c>
      <c r="B180" s="4" t="s">
        <v>72</v>
      </c>
      <c r="C180" s="55">
        <v>0</v>
      </c>
      <c r="D180" s="56">
        <v>0</v>
      </c>
      <c r="E180" s="56">
        <v>0</v>
      </c>
      <c r="F180" s="56">
        <v>0</v>
      </c>
      <c r="G180" s="56">
        <v>2.5145678414706056E-5</v>
      </c>
      <c r="H180" s="129">
        <v>1.7212696711070853E-4</v>
      </c>
    </row>
    <row r="181" spans="1:8" s="5" customFormat="1" ht="15" customHeight="1" x14ac:dyDescent="0.25">
      <c r="A181" s="46" t="s">
        <v>243</v>
      </c>
      <c r="B181" s="4" t="s">
        <v>72</v>
      </c>
      <c r="C181" s="55">
        <v>0</v>
      </c>
      <c r="D181" s="56">
        <v>0</v>
      </c>
      <c r="E181" s="56">
        <v>1.1973765606236058E-8</v>
      </c>
      <c r="F181" s="56">
        <v>3.4873258559327054E-2</v>
      </c>
      <c r="G181" s="56">
        <v>5.4671178864443325E-3</v>
      </c>
      <c r="H181" s="129">
        <v>5.7993335218599331E-5</v>
      </c>
    </row>
    <row r="182" spans="1:8" s="5" customFormat="1" ht="15" customHeight="1" x14ac:dyDescent="0.25">
      <c r="A182" s="46" t="s">
        <v>244</v>
      </c>
      <c r="B182" s="4" t="s">
        <v>72</v>
      </c>
      <c r="C182" s="55">
        <v>0</v>
      </c>
      <c r="D182" s="56">
        <v>0</v>
      </c>
      <c r="E182" s="56">
        <v>0</v>
      </c>
      <c r="F182" s="56">
        <v>0</v>
      </c>
      <c r="G182" s="56">
        <v>4.7444923806533243E-3</v>
      </c>
      <c r="H182" s="129">
        <v>4.1608878372548144E-3</v>
      </c>
    </row>
    <row r="183" spans="1:8" s="5" customFormat="1" ht="15" customHeight="1" x14ac:dyDescent="0.25">
      <c r="A183" s="46" t="s">
        <v>245</v>
      </c>
      <c r="B183" s="4" t="s">
        <v>72</v>
      </c>
      <c r="C183" s="55">
        <v>0</v>
      </c>
      <c r="D183" s="56">
        <v>0</v>
      </c>
      <c r="E183" s="56">
        <v>0</v>
      </c>
      <c r="F183" s="56">
        <v>0</v>
      </c>
      <c r="G183" s="56">
        <v>0</v>
      </c>
      <c r="H183" s="129">
        <v>0</v>
      </c>
    </row>
    <row r="184" spans="1:8" s="5" customFormat="1" ht="15" customHeight="1" x14ac:dyDescent="0.25">
      <c r="A184" s="46" t="s">
        <v>246</v>
      </c>
      <c r="B184" s="4" t="s">
        <v>72</v>
      </c>
      <c r="C184" s="55">
        <v>0</v>
      </c>
      <c r="D184" s="56">
        <v>0</v>
      </c>
      <c r="E184" s="56">
        <v>0</v>
      </c>
      <c r="F184" s="56">
        <v>0</v>
      </c>
      <c r="G184" s="56">
        <v>2.8485164623862154E-3</v>
      </c>
      <c r="H184" s="129">
        <v>2.294956605852616E-5</v>
      </c>
    </row>
    <row r="185" spans="1:8" s="5" customFormat="1" ht="15" customHeight="1" x14ac:dyDescent="0.25">
      <c r="A185" s="46" t="s">
        <v>247</v>
      </c>
      <c r="B185" s="4" t="s">
        <v>72</v>
      </c>
      <c r="C185" s="55">
        <v>0</v>
      </c>
      <c r="D185" s="56">
        <v>0</v>
      </c>
      <c r="E185" s="56">
        <v>0</v>
      </c>
      <c r="F185" s="56">
        <v>0</v>
      </c>
      <c r="G185" s="56">
        <v>6.8901684309840248E-4</v>
      </c>
      <c r="H185" s="129">
        <v>7.8393138827707735E-4</v>
      </c>
    </row>
    <row r="186" spans="1:8" s="5" customFormat="1" ht="15" customHeight="1" x14ac:dyDescent="0.25">
      <c r="A186" s="46" t="s">
        <v>248</v>
      </c>
      <c r="B186" s="4" t="s">
        <v>72</v>
      </c>
      <c r="C186" s="55">
        <v>0</v>
      </c>
      <c r="D186" s="56">
        <v>0</v>
      </c>
      <c r="E186" s="56">
        <v>0</v>
      </c>
      <c r="F186" s="56">
        <v>0</v>
      </c>
      <c r="G186" s="56">
        <v>3.1829793377924289E-3</v>
      </c>
      <c r="H186" s="129">
        <v>4.7812472507562844E-3</v>
      </c>
    </row>
    <row r="187" spans="1:8" s="5" customFormat="1" ht="15" customHeight="1" x14ac:dyDescent="0.25">
      <c r="A187" s="46" t="s">
        <v>249</v>
      </c>
      <c r="B187" s="4" t="s">
        <v>72</v>
      </c>
      <c r="C187" s="55">
        <v>0</v>
      </c>
      <c r="D187" s="56">
        <v>0</v>
      </c>
      <c r="E187" s="56">
        <v>0</v>
      </c>
      <c r="F187" s="56">
        <v>0</v>
      </c>
      <c r="G187" s="56">
        <v>0</v>
      </c>
      <c r="H187" s="129">
        <v>2.802513597578996E-4</v>
      </c>
    </row>
    <row r="188" spans="1:8" s="5" customFormat="1" ht="15" customHeight="1" x14ac:dyDescent="0.25">
      <c r="A188" s="46" t="s">
        <v>250</v>
      </c>
      <c r="B188" s="4" t="s">
        <v>72</v>
      </c>
      <c r="C188" s="55">
        <v>0</v>
      </c>
      <c r="D188" s="56">
        <v>0</v>
      </c>
      <c r="E188" s="56">
        <v>0</v>
      </c>
      <c r="F188" s="56">
        <v>0</v>
      </c>
      <c r="G188" s="56">
        <v>5.6840110338411505E-3</v>
      </c>
      <c r="H188" s="129">
        <v>5.8918950926157374E-3</v>
      </c>
    </row>
    <row r="189" spans="1:8" s="5" customFormat="1" ht="15" customHeight="1" x14ac:dyDescent="0.25">
      <c r="A189" s="46" t="s">
        <v>251</v>
      </c>
      <c r="B189" s="4" t="s">
        <v>72</v>
      </c>
      <c r="C189" s="55">
        <v>0</v>
      </c>
      <c r="D189" s="56">
        <v>0</v>
      </c>
      <c r="E189" s="56">
        <v>0</v>
      </c>
      <c r="F189" s="56">
        <v>0</v>
      </c>
      <c r="G189" s="56">
        <v>0</v>
      </c>
      <c r="H189" s="129">
        <v>1.8913841607823403E-4</v>
      </c>
    </row>
    <row r="190" spans="1:8" s="5" customFormat="1" ht="15" customHeight="1" x14ac:dyDescent="0.25">
      <c r="A190" s="46" t="s">
        <v>252</v>
      </c>
      <c r="B190" s="4" t="s">
        <v>72</v>
      </c>
      <c r="C190" s="55">
        <v>0</v>
      </c>
      <c r="D190" s="56">
        <v>0</v>
      </c>
      <c r="E190" s="56">
        <v>0</v>
      </c>
      <c r="F190" s="56">
        <v>0</v>
      </c>
      <c r="G190" s="56">
        <v>0</v>
      </c>
      <c r="H190" s="129">
        <v>1.2551849559226016E-4</v>
      </c>
    </row>
    <row r="191" spans="1:8" s="5" customFormat="1" ht="15" customHeight="1" x14ac:dyDescent="0.25">
      <c r="A191" s="46" t="s">
        <v>253</v>
      </c>
      <c r="B191" s="4" t="s">
        <v>72</v>
      </c>
      <c r="C191" s="55">
        <v>8.588929950580261E-2</v>
      </c>
      <c r="D191" s="56">
        <v>0</v>
      </c>
      <c r="E191" s="56">
        <v>0.18467531684209645</v>
      </c>
      <c r="F191" s="56">
        <v>0</v>
      </c>
      <c r="G191" s="56">
        <v>2.8722057514204605E-4</v>
      </c>
      <c r="H191" s="129">
        <v>2.6291042870651933E-4</v>
      </c>
    </row>
    <row r="192" spans="1:8" s="5" customFormat="1" ht="15" customHeight="1" x14ac:dyDescent="0.25">
      <c r="A192" s="46" t="s">
        <v>254</v>
      </c>
      <c r="B192" s="4" t="s">
        <v>72</v>
      </c>
      <c r="C192" s="55">
        <v>0</v>
      </c>
      <c r="D192" s="56">
        <v>0</v>
      </c>
      <c r="E192" s="56">
        <v>0</v>
      </c>
      <c r="F192" s="56">
        <v>0</v>
      </c>
      <c r="G192" s="56">
        <v>0</v>
      </c>
      <c r="H192" s="129">
        <v>2.6272603299734278E-6</v>
      </c>
    </row>
    <row r="193" spans="1:8" s="5" customFormat="1" ht="15" customHeight="1" x14ac:dyDescent="0.25">
      <c r="A193" s="46" t="s">
        <v>255</v>
      </c>
      <c r="B193" s="4" t="s">
        <v>72</v>
      </c>
      <c r="C193" s="55">
        <v>0</v>
      </c>
      <c r="D193" s="56">
        <v>0</v>
      </c>
      <c r="E193" s="56">
        <v>0</v>
      </c>
      <c r="F193" s="56">
        <v>0</v>
      </c>
      <c r="G193" s="56">
        <v>0</v>
      </c>
      <c r="H193" s="129">
        <v>8.534231074478274E-6</v>
      </c>
    </row>
    <row r="194" spans="1:8" s="5" customFormat="1" ht="15" customHeight="1" x14ac:dyDescent="0.25">
      <c r="A194" s="46" t="s">
        <v>256</v>
      </c>
      <c r="B194" s="4" t="s">
        <v>72</v>
      </c>
      <c r="C194" s="55">
        <v>5.2039643656099685E-2</v>
      </c>
      <c r="D194" s="56">
        <v>0</v>
      </c>
      <c r="E194" s="56">
        <v>0</v>
      </c>
      <c r="F194" s="56">
        <v>0</v>
      </c>
      <c r="G194" s="56">
        <v>4.4544858685676182E-3</v>
      </c>
      <c r="H194" s="129">
        <v>1.2800253747035006E-3</v>
      </c>
    </row>
    <row r="195" spans="1:8" s="5" customFormat="1" ht="15" customHeight="1" x14ac:dyDescent="0.25">
      <c r="A195" s="46" t="s">
        <v>257</v>
      </c>
      <c r="B195" s="4" t="s">
        <v>72</v>
      </c>
      <c r="C195" s="55">
        <v>0</v>
      </c>
      <c r="D195" s="56">
        <v>0</v>
      </c>
      <c r="E195" s="56">
        <v>0</v>
      </c>
      <c r="F195" s="56">
        <v>0</v>
      </c>
      <c r="G195" s="56">
        <v>3.2301904412965258E-3</v>
      </c>
      <c r="H195" s="129">
        <v>6.9416130598933551E-5</v>
      </c>
    </row>
    <row r="196" spans="1:8" s="5" customFormat="1" ht="15" customHeight="1" x14ac:dyDescent="0.25">
      <c r="A196" s="46" t="s">
        <v>258</v>
      </c>
      <c r="B196" s="4" t="s">
        <v>72</v>
      </c>
      <c r="C196" s="55">
        <v>0</v>
      </c>
      <c r="D196" s="56">
        <v>0</v>
      </c>
      <c r="E196" s="56">
        <v>0</v>
      </c>
      <c r="F196" s="56">
        <v>0</v>
      </c>
      <c r="G196" s="56">
        <v>5.1438871904325317E-4</v>
      </c>
      <c r="H196" s="129">
        <v>4.1970817593758083E-5</v>
      </c>
    </row>
    <row r="197" spans="1:8" s="5" customFormat="1" ht="15" customHeight="1" x14ac:dyDescent="0.25">
      <c r="A197" s="46" t="s">
        <v>259</v>
      </c>
      <c r="B197" s="4" t="s">
        <v>72</v>
      </c>
      <c r="C197" s="55">
        <v>5.0514840168307179E-2</v>
      </c>
      <c r="D197" s="56">
        <v>0</v>
      </c>
      <c r="E197" s="56">
        <v>0</v>
      </c>
      <c r="F197" s="56">
        <v>3.5366982673498817E-2</v>
      </c>
      <c r="G197" s="56">
        <v>9.4238695812340033E-3</v>
      </c>
      <c r="H197" s="129">
        <v>6.3072854326762058E-3</v>
      </c>
    </row>
    <row r="198" spans="1:8" s="5" customFormat="1" ht="15" customHeight="1" x14ac:dyDescent="0.25">
      <c r="A198" s="46" t="s">
        <v>260</v>
      </c>
      <c r="B198" s="4" t="s">
        <v>72</v>
      </c>
      <c r="C198" s="55">
        <v>0</v>
      </c>
      <c r="D198" s="56">
        <v>0</v>
      </c>
      <c r="E198" s="56">
        <v>0</v>
      </c>
      <c r="F198" s="56">
        <v>0</v>
      </c>
      <c r="G198" s="56">
        <v>2.8832906315862577E-4</v>
      </c>
      <c r="H198" s="129">
        <v>4.3896612000463264E-4</v>
      </c>
    </row>
    <row r="199" spans="1:8" s="5" customFormat="1" ht="15" customHeight="1" x14ac:dyDescent="0.25">
      <c r="A199" s="46" t="s">
        <v>261</v>
      </c>
      <c r="B199" s="4" t="s">
        <v>72</v>
      </c>
      <c r="C199" s="55">
        <v>0</v>
      </c>
      <c r="D199" s="56">
        <v>0</v>
      </c>
      <c r="E199" s="56">
        <v>2.6774098199674225E-2</v>
      </c>
      <c r="F199" s="56">
        <v>2.2723597061266018E-2</v>
      </c>
      <c r="G199" s="56">
        <v>1.2955386028480835E-2</v>
      </c>
      <c r="H199" s="129">
        <v>9.4524413072300719E-3</v>
      </c>
    </row>
    <row r="200" spans="1:8" s="5" customFormat="1" ht="15" customHeight="1" x14ac:dyDescent="0.25">
      <c r="A200" s="46" t="s">
        <v>262</v>
      </c>
      <c r="B200" s="4" t="s">
        <v>72</v>
      </c>
      <c r="C200" s="55">
        <v>0</v>
      </c>
      <c r="D200" s="56">
        <v>0</v>
      </c>
      <c r="E200" s="56">
        <v>0</v>
      </c>
      <c r="F200" s="56">
        <v>0</v>
      </c>
      <c r="G200" s="56">
        <v>0</v>
      </c>
      <c r="H200" s="129">
        <v>6.1863466186451842E-5</v>
      </c>
    </row>
    <row r="201" spans="1:8" s="5" customFormat="1" ht="15" customHeight="1" x14ac:dyDescent="0.25">
      <c r="A201" s="46" t="s">
        <v>263</v>
      </c>
      <c r="B201" s="4" t="s">
        <v>72</v>
      </c>
      <c r="C201" s="55">
        <v>0</v>
      </c>
      <c r="D201" s="56">
        <v>0</v>
      </c>
      <c r="E201" s="56">
        <v>0</v>
      </c>
      <c r="F201" s="56">
        <v>0</v>
      </c>
      <c r="G201" s="56">
        <v>1.9834758003791964E-4</v>
      </c>
      <c r="H201" s="129">
        <v>7.1981716713529875E-5</v>
      </c>
    </row>
    <row r="202" spans="1:8" s="5" customFormat="1" ht="15" customHeight="1" x14ac:dyDescent="0.25">
      <c r="A202" s="46" t="s">
        <v>264</v>
      </c>
      <c r="B202" s="4" t="s">
        <v>72</v>
      </c>
      <c r="C202" s="55">
        <v>0</v>
      </c>
      <c r="D202" s="56">
        <v>0</v>
      </c>
      <c r="E202" s="56">
        <v>0</v>
      </c>
      <c r="F202" s="56">
        <v>0</v>
      </c>
      <c r="G202" s="56">
        <v>1.6500778915714972E-3</v>
      </c>
      <c r="H202" s="129">
        <v>7.0943055970339316E-4</v>
      </c>
    </row>
    <row r="203" spans="1:8" s="5" customFormat="1" ht="15" customHeight="1" x14ac:dyDescent="0.25">
      <c r="A203" s="46" t="s">
        <v>265</v>
      </c>
      <c r="B203" s="4" t="s">
        <v>72</v>
      </c>
      <c r="C203" s="55">
        <v>0</v>
      </c>
      <c r="D203" s="56">
        <v>0</v>
      </c>
      <c r="E203" s="56">
        <v>0</v>
      </c>
      <c r="F203" s="56">
        <v>0</v>
      </c>
      <c r="G203" s="56">
        <v>5.383332886829803E-4</v>
      </c>
      <c r="H203" s="129">
        <v>5.6048923843200174E-4</v>
      </c>
    </row>
    <row r="204" spans="1:8" s="5" customFormat="1" ht="15" customHeight="1" x14ac:dyDescent="0.25">
      <c r="A204" s="46" t="s">
        <v>266</v>
      </c>
      <c r="B204" s="4" t="s">
        <v>72</v>
      </c>
      <c r="C204" s="55">
        <v>0</v>
      </c>
      <c r="D204" s="56">
        <v>0</v>
      </c>
      <c r="E204" s="56">
        <v>0</v>
      </c>
      <c r="F204" s="56">
        <v>0</v>
      </c>
      <c r="G204" s="56">
        <v>2.8181967936171375E-3</v>
      </c>
      <c r="H204" s="129">
        <v>1.1301387821578952E-3</v>
      </c>
    </row>
    <row r="205" spans="1:8" s="5" customFormat="1" ht="15" customHeight="1" x14ac:dyDescent="0.25">
      <c r="A205" s="46" t="s">
        <v>267</v>
      </c>
      <c r="B205" s="4" t="s">
        <v>72</v>
      </c>
      <c r="C205" s="55">
        <v>0</v>
      </c>
      <c r="D205" s="56">
        <v>0</v>
      </c>
      <c r="E205" s="56">
        <v>0</v>
      </c>
      <c r="F205" s="56">
        <v>0</v>
      </c>
      <c r="G205" s="56">
        <v>4.6297414773017778E-5</v>
      </c>
      <c r="H205" s="129">
        <v>2.0614259510749237E-4</v>
      </c>
    </row>
    <row r="206" spans="1:8" s="5" customFormat="1" ht="15" customHeight="1" x14ac:dyDescent="0.25">
      <c r="A206" s="46" t="s">
        <v>268</v>
      </c>
      <c r="B206" s="4" t="s">
        <v>72</v>
      </c>
      <c r="C206" s="55">
        <v>0</v>
      </c>
      <c r="D206" s="56">
        <v>0</v>
      </c>
      <c r="E206" s="56">
        <v>0</v>
      </c>
      <c r="F206" s="56">
        <v>0</v>
      </c>
      <c r="G206" s="56">
        <v>7.3684756834539831E-4</v>
      </c>
      <c r="H206" s="129">
        <v>5.4145016212440349E-4</v>
      </c>
    </row>
    <row r="207" spans="1:8" s="5" customFormat="1" ht="15" customHeight="1" x14ac:dyDescent="0.25">
      <c r="A207" s="46" t="s">
        <v>269</v>
      </c>
      <c r="B207" s="4" t="s">
        <v>72</v>
      </c>
      <c r="C207" s="55">
        <v>0</v>
      </c>
      <c r="D207" s="56">
        <v>0</v>
      </c>
      <c r="E207" s="56">
        <v>0</v>
      </c>
      <c r="F207" s="56">
        <v>0</v>
      </c>
      <c r="G207" s="56">
        <v>3.0825589018028225E-4</v>
      </c>
      <c r="H207" s="129">
        <v>4.66489231086891E-4</v>
      </c>
    </row>
    <row r="208" spans="1:8" s="5" customFormat="1" ht="15" customHeight="1" x14ac:dyDescent="0.25">
      <c r="A208" s="46" t="s">
        <v>270</v>
      </c>
      <c r="B208" s="4" t="s">
        <v>72</v>
      </c>
      <c r="C208" s="55">
        <v>0</v>
      </c>
      <c r="D208" s="56">
        <v>0</v>
      </c>
      <c r="E208" s="56">
        <v>0</v>
      </c>
      <c r="F208" s="56">
        <v>0</v>
      </c>
      <c r="G208" s="56">
        <v>1.0362082358375403E-3</v>
      </c>
      <c r="H208" s="129">
        <v>6.5630292901680265E-3</v>
      </c>
    </row>
    <row r="209" spans="1:8" s="5" customFormat="1" ht="15" customHeight="1" x14ac:dyDescent="0.25">
      <c r="A209" s="46" t="s">
        <v>271</v>
      </c>
      <c r="B209" s="4" t="s">
        <v>72</v>
      </c>
      <c r="C209" s="55">
        <v>0</v>
      </c>
      <c r="D209" s="56">
        <v>0</v>
      </c>
      <c r="E209" s="56">
        <v>0</v>
      </c>
      <c r="F209" s="56">
        <v>0</v>
      </c>
      <c r="G209" s="56">
        <v>2.0828395887860293E-5</v>
      </c>
      <c r="H209" s="129">
        <v>0</v>
      </c>
    </row>
    <row r="210" spans="1:8" s="5" customFormat="1" ht="15" customHeight="1" x14ac:dyDescent="0.25">
      <c r="A210" s="46" t="s">
        <v>272</v>
      </c>
      <c r="B210" s="4" t="s">
        <v>72</v>
      </c>
      <c r="C210" s="55">
        <v>0</v>
      </c>
      <c r="D210" s="56">
        <v>0</v>
      </c>
      <c r="E210" s="56">
        <v>0</v>
      </c>
      <c r="F210" s="56">
        <v>0</v>
      </c>
      <c r="G210" s="56">
        <v>5.5042254673179651E-4</v>
      </c>
      <c r="H210" s="129">
        <v>5.5296869268400394E-4</v>
      </c>
    </row>
    <row r="211" spans="1:8" s="5" customFormat="1" ht="15" customHeight="1" x14ac:dyDescent="0.25">
      <c r="A211" s="46" t="s">
        <v>273</v>
      </c>
      <c r="B211" s="4" t="s">
        <v>72</v>
      </c>
      <c r="C211" s="55">
        <v>0</v>
      </c>
      <c r="D211" s="56">
        <v>0</v>
      </c>
      <c r="E211" s="56">
        <v>0</v>
      </c>
      <c r="F211" s="56">
        <v>0</v>
      </c>
      <c r="G211" s="56">
        <v>5.5123586755754794E-3</v>
      </c>
      <c r="H211" s="129">
        <v>1.4025750295510063E-3</v>
      </c>
    </row>
    <row r="212" spans="1:8" s="5" customFormat="1" ht="15" customHeight="1" x14ac:dyDescent="0.25">
      <c r="A212" s="46" t="s">
        <v>274</v>
      </c>
      <c r="B212" s="4" t="s">
        <v>72</v>
      </c>
      <c r="C212" s="55">
        <v>0</v>
      </c>
      <c r="D212" s="56">
        <v>0</v>
      </c>
      <c r="E212" s="56">
        <v>0</v>
      </c>
      <c r="F212" s="56">
        <v>0</v>
      </c>
      <c r="G212" s="56">
        <v>1.565354963030859E-3</v>
      </c>
      <c r="H212" s="129">
        <v>4.9197850458600645E-4</v>
      </c>
    </row>
    <row r="213" spans="1:8" s="5" customFormat="1" ht="15" customHeight="1" x14ac:dyDescent="0.25">
      <c r="A213" s="46" t="s">
        <v>275</v>
      </c>
      <c r="B213" s="4" t="s">
        <v>72</v>
      </c>
      <c r="C213" s="55">
        <v>0</v>
      </c>
      <c r="D213" s="56">
        <v>0</v>
      </c>
      <c r="E213" s="56">
        <v>0</v>
      </c>
      <c r="F213" s="56">
        <v>0</v>
      </c>
      <c r="G213" s="56">
        <v>5.8881534911361141E-4</v>
      </c>
      <c r="H213" s="129">
        <v>6.4482380392763319E-5</v>
      </c>
    </row>
    <row r="214" spans="1:8" s="5" customFormat="1" ht="15" customHeight="1" x14ac:dyDescent="0.25">
      <c r="A214" s="46" t="s">
        <v>276</v>
      </c>
      <c r="B214" s="4" t="s">
        <v>72</v>
      </c>
      <c r="C214" s="55">
        <v>0</v>
      </c>
      <c r="D214" s="56">
        <v>0</v>
      </c>
      <c r="E214" s="56">
        <v>0</v>
      </c>
      <c r="F214" s="56">
        <v>0</v>
      </c>
      <c r="G214" s="56">
        <v>0</v>
      </c>
      <c r="H214" s="129">
        <v>1.0526977294493551E-3</v>
      </c>
    </row>
    <row r="215" spans="1:8" s="5" customFormat="1" ht="15" customHeight="1" x14ac:dyDescent="0.25">
      <c r="A215" s="46" t="s">
        <v>277</v>
      </c>
      <c r="B215" s="4" t="s">
        <v>72</v>
      </c>
      <c r="C215" s="55">
        <v>0</v>
      </c>
      <c r="D215" s="56">
        <v>0</v>
      </c>
      <c r="E215" s="56">
        <v>0</v>
      </c>
      <c r="F215" s="56">
        <v>0</v>
      </c>
      <c r="G215" s="56">
        <v>1.991592065734384E-3</v>
      </c>
      <c r="H215" s="129">
        <v>2.8789791133460198E-4</v>
      </c>
    </row>
    <row r="216" spans="1:8" s="5" customFormat="1" ht="15" customHeight="1" x14ac:dyDescent="0.25">
      <c r="A216" s="46" t="s">
        <v>278</v>
      </c>
      <c r="B216" s="4" t="s">
        <v>72</v>
      </c>
      <c r="C216" s="55">
        <v>0</v>
      </c>
      <c r="D216" s="56">
        <v>0</v>
      </c>
      <c r="E216" s="56">
        <v>0</v>
      </c>
      <c r="F216" s="56">
        <v>0</v>
      </c>
      <c r="G216" s="56">
        <v>0</v>
      </c>
      <c r="H216" s="129">
        <v>1.0025219342614496E-3</v>
      </c>
    </row>
    <row r="217" spans="1:8" s="5" customFormat="1" ht="15" customHeight="1" x14ac:dyDescent="0.25">
      <c r="A217" s="46" t="s">
        <v>279</v>
      </c>
      <c r="B217" s="4" t="s">
        <v>72</v>
      </c>
      <c r="C217" s="55">
        <v>0</v>
      </c>
      <c r="D217" s="56">
        <v>0</v>
      </c>
      <c r="E217" s="56">
        <v>0</v>
      </c>
      <c r="F217" s="56">
        <v>0</v>
      </c>
      <c r="G217" s="56">
        <v>8.9492682876195239E-4</v>
      </c>
      <c r="H217" s="129">
        <v>4.8599858233431696E-5</v>
      </c>
    </row>
    <row r="218" spans="1:8" s="5" customFormat="1" ht="15" customHeight="1" x14ac:dyDescent="0.25">
      <c r="A218" s="46" t="s">
        <v>280</v>
      </c>
      <c r="B218" s="4" t="s">
        <v>72</v>
      </c>
      <c r="C218" s="55">
        <v>0</v>
      </c>
      <c r="D218" s="56">
        <v>0</v>
      </c>
      <c r="E218" s="56">
        <v>0</v>
      </c>
      <c r="F218" s="56">
        <v>0</v>
      </c>
      <c r="G218" s="56">
        <v>7.4892817830874616E-3</v>
      </c>
      <c r="H218" s="129">
        <v>1.547314272261506E-3</v>
      </c>
    </row>
    <row r="219" spans="1:8" s="5" customFormat="1" ht="15" customHeight="1" x14ac:dyDescent="0.25">
      <c r="A219" s="46" t="s">
        <v>281</v>
      </c>
      <c r="B219" s="4" t="s">
        <v>72</v>
      </c>
      <c r="C219" s="55">
        <v>0</v>
      </c>
      <c r="D219" s="56">
        <v>0</v>
      </c>
      <c r="E219" s="56">
        <v>0</v>
      </c>
      <c r="F219" s="56">
        <v>0</v>
      </c>
      <c r="G219" s="56">
        <v>2.9437956818313926E-4</v>
      </c>
      <c r="H219" s="129">
        <v>8.4225847183952413E-5</v>
      </c>
    </row>
    <row r="220" spans="1:8" s="5" customFormat="1" ht="15" customHeight="1" x14ac:dyDescent="0.25">
      <c r="A220" s="46" t="s">
        <v>282</v>
      </c>
      <c r="B220" s="4" t="s">
        <v>72</v>
      </c>
      <c r="C220" s="55">
        <v>0</v>
      </c>
      <c r="D220" s="56">
        <v>0</v>
      </c>
      <c r="E220" s="56">
        <v>0</v>
      </c>
      <c r="F220" s="56">
        <v>0</v>
      </c>
      <c r="G220" s="56">
        <v>7.4197810867931686E-4</v>
      </c>
      <c r="H220" s="129">
        <v>3.8553688425044334E-4</v>
      </c>
    </row>
    <row r="221" spans="1:8" s="5" customFormat="1" ht="15" customHeight="1" x14ac:dyDescent="0.25">
      <c r="A221" s="46" t="s">
        <v>283</v>
      </c>
      <c r="B221" s="4" t="s">
        <v>72</v>
      </c>
      <c r="C221" s="55">
        <v>0</v>
      </c>
      <c r="D221" s="56">
        <v>0</v>
      </c>
      <c r="E221" s="56">
        <v>0</v>
      </c>
      <c r="F221" s="56">
        <v>0</v>
      </c>
      <c r="G221" s="56">
        <v>2.348725460669649E-3</v>
      </c>
      <c r="H221" s="129">
        <v>1.2204137635246997E-3</v>
      </c>
    </row>
    <row r="222" spans="1:8" s="5" customFormat="1" ht="15" customHeight="1" x14ac:dyDescent="0.25">
      <c r="A222" s="46" t="s">
        <v>284</v>
      </c>
      <c r="B222" s="4" t="s">
        <v>72</v>
      </c>
      <c r="C222" s="55">
        <v>1.460036056216912E-2</v>
      </c>
      <c r="D222" s="56">
        <v>3.2087340948161944E-2</v>
      </c>
      <c r="E222" s="56">
        <v>0</v>
      </c>
      <c r="F222" s="56">
        <v>0</v>
      </c>
      <c r="G222" s="56">
        <v>2.5093525931503824E-2</v>
      </c>
      <c r="H222" s="129">
        <v>1.2445074157221181E-2</v>
      </c>
    </row>
    <row r="223" spans="1:8" s="5" customFormat="1" ht="15" customHeight="1" x14ac:dyDescent="0.25">
      <c r="A223" s="46" t="s">
        <v>285</v>
      </c>
      <c r="B223" s="4" t="s">
        <v>72</v>
      </c>
      <c r="C223" s="55">
        <v>1.6147997924645521E-2</v>
      </c>
      <c r="D223" s="56">
        <v>3.5488597204981175E-2</v>
      </c>
      <c r="E223" s="56">
        <v>0</v>
      </c>
      <c r="F223" s="56">
        <v>0</v>
      </c>
      <c r="G223" s="56">
        <v>2.7753438207128896E-2</v>
      </c>
      <c r="H223" s="129">
        <v>1.3764251287299099E-2</v>
      </c>
    </row>
    <row r="224" spans="1:8" s="5" customFormat="1" ht="15" customHeight="1" x14ac:dyDescent="0.25">
      <c r="A224" s="46" t="s">
        <v>286</v>
      </c>
      <c r="B224" s="4" t="s">
        <v>72</v>
      </c>
      <c r="C224" s="55">
        <v>0</v>
      </c>
      <c r="D224" s="56">
        <v>0</v>
      </c>
      <c r="E224" s="56">
        <v>0</v>
      </c>
      <c r="F224" s="56">
        <v>0</v>
      </c>
      <c r="G224" s="56">
        <v>0</v>
      </c>
      <c r="H224" s="129">
        <v>0</v>
      </c>
    </row>
    <row r="225" spans="1:8" s="5" customFormat="1" ht="15" customHeight="1" x14ac:dyDescent="0.25">
      <c r="A225" s="46" t="s">
        <v>287</v>
      </c>
      <c r="B225" s="4" t="s">
        <v>72</v>
      </c>
      <c r="C225" s="55">
        <v>0</v>
      </c>
      <c r="D225" s="56">
        <v>0</v>
      </c>
      <c r="E225" s="56">
        <v>0</v>
      </c>
      <c r="F225" s="56">
        <v>0</v>
      </c>
      <c r="G225" s="56">
        <v>0</v>
      </c>
      <c r="H225" s="129">
        <v>2.4712085490057311E-4</v>
      </c>
    </row>
    <row r="226" spans="1:8" s="5" customFormat="1" ht="15" customHeight="1" x14ac:dyDescent="0.25">
      <c r="A226" s="46" t="s">
        <v>288</v>
      </c>
      <c r="B226" s="4" t="s">
        <v>72</v>
      </c>
      <c r="C226" s="55">
        <v>0</v>
      </c>
      <c r="D226" s="56">
        <v>0</v>
      </c>
      <c r="E226" s="56">
        <v>0</v>
      </c>
      <c r="F226" s="56">
        <v>0</v>
      </c>
      <c r="G226" s="56">
        <v>0</v>
      </c>
      <c r="H226" s="129">
        <v>4.2933359665489337E-5</v>
      </c>
    </row>
    <row r="227" spans="1:8" s="5" customFormat="1" ht="15" customHeight="1" x14ac:dyDescent="0.25">
      <c r="A227" s="46" t="s">
        <v>289</v>
      </c>
      <c r="B227" s="4" t="s">
        <v>72</v>
      </c>
      <c r="C227" s="55">
        <v>0</v>
      </c>
      <c r="D227" s="56">
        <v>0</v>
      </c>
      <c r="E227" s="56">
        <v>0</v>
      </c>
      <c r="F227" s="56">
        <v>2.7835215851468712E-5</v>
      </c>
      <c r="G227" s="56">
        <v>1.7669117123339584E-3</v>
      </c>
      <c r="H227" s="129">
        <v>2.0143052000894387E-4</v>
      </c>
    </row>
    <row r="228" spans="1:8" s="5" customFormat="1" ht="15" customHeight="1" x14ac:dyDescent="0.25">
      <c r="A228" s="46" t="s">
        <v>290</v>
      </c>
      <c r="B228" s="4" t="s">
        <v>72</v>
      </c>
      <c r="C228" s="55">
        <v>0</v>
      </c>
      <c r="D228" s="56">
        <v>0</v>
      </c>
      <c r="E228" s="56">
        <v>1.0194484651953866E-3</v>
      </c>
      <c r="F228" s="56">
        <v>0</v>
      </c>
      <c r="G228" s="56">
        <v>4.4774724927601562E-3</v>
      </c>
      <c r="H228" s="129">
        <v>9.8794740992447054E-3</v>
      </c>
    </row>
    <row r="229" spans="1:8" s="5" customFormat="1" ht="15" customHeight="1" x14ac:dyDescent="0.25">
      <c r="A229" s="46" t="s">
        <v>291</v>
      </c>
      <c r="B229" s="4" t="s">
        <v>72</v>
      </c>
      <c r="C229" s="55">
        <v>0</v>
      </c>
      <c r="D229" s="56">
        <v>0</v>
      </c>
      <c r="E229" s="56">
        <v>0</v>
      </c>
      <c r="F229" s="56">
        <v>0</v>
      </c>
      <c r="G229" s="56">
        <v>6.1602822436415518E-3</v>
      </c>
      <c r="H229" s="129">
        <v>3.676184745932762E-3</v>
      </c>
    </row>
    <row r="230" spans="1:8" s="5" customFormat="1" ht="15" customHeight="1" x14ac:dyDescent="0.25">
      <c r="A230" s="46" t="s">
        <v>292</v>
      </c>
      <c r="B230" s="4" t="s">
        <v>72</v>
      </c>
      <c r="C230" s="55">
        <v>0</v>
      </c>
      <c r="D230" s="56">
        <v>0</v>
      </c>
      <c r="E230" s="56">
        <v>0</v>
      </c>
      <c r="F230" s="56">
        <v>0</v>
      </c>
      <c r="G230" s="56">
        <v>7.4559881681141753E-4</v>
      </c>
      <c r="H230" s="129">
        <v>8.8111004198347328E-4</v>
      </c>
    </row>
    <row r="231" spans="1:8" s="5" customFormat="1" ht="15" customHeight="1" x14ac:dyDescent="0.25">
      <c r="A231" s="46" t="s">
        <v>293</v>
      </c>
      <c r="B231" s="4" t="s">
        <v>72</v>
      </c>
      <c r="C231" s="55">
        <v>0</v>
      </c>
      <c r="D231" s="56">
        <v>0</v>
      </c>
      <c r="E231" s="56">
        <v>0</v>
      </c>
      <c r="F231" s="56">
        <v>0</v>
      </c>
      <c r="G231" s="56">
        <v>0</v>
      </c>
      <c r="H231" s="129">
        <v>4.0027405695536025E-3</v>
      </c>
    </row>
    <row r="232" spans="1:8" s="5" customFormat="1" ht="15" customHeight="1" x14ac:dyDescent="0.25">
      <c r="A232" s="46" t="s">
        <v>294</v>
      </c>
      <c r="B232" s="4" t="s">
        <v>72</v>
      </c>
      <c r="C232" s="55">
        <v>0</v>
      </c>
      <c r="D232" s="56">
        <v>0</v>
      </c>
      <c r="E232" s="56">
        <v>0</v>
      </c>
      <c r="F232" s="56">
        <v>0</v>
      </c>
      <c r="G232" s="56">
        <v>2.7745679828649039E-7</v>
      </c>
      <c r="H232" s="129">
        <v>2.2345228237911735E-5</v>
      </c>
    </row>
    <row r="233" spans="1:8" s="5" customFormat="1" ht="15" customHeight="1" x14ac:dyDescent="0.25">
      <c r="A233" s="46" t="s">
        <v>295</v>
      </c>
      <c r="B233" s="4" t="s">
        <v>72</v>
      </c>
      <c r="C233" s="55">
        <v>0</v>
      </c>
      <c r="D233" s="56">
        <v>0</v>
      </c>
      <c r="E233" s="56">
        <v>0</v>
      </c>
      <c r="F233" s="56">
        <v>1.4210802141908596E-2</v>
      </c>
      <c r="G233" s="56">
        <v>5.9419081328621684E-3</v>
      </c>
      <c r="H233" s="129">
        <v>1.0648645584106825E-2</v>
      </c>
    </row>
    <row r="234" spans="1:8" s="5" customFormat="1" ht="15" customHeight="1" x14ac:dyDescent="0.25">
      <c r="A234" s="46" t="s">
        <v>296</v>
      </c>
      <c r="B234" s="4" t="s">
        <v>72</v>
      </c>
      <c r="C234" s="55">
        <v>0</v>
      </c>
      <c r="D234" s="56">
        <v>0</v>
      </c>
      <c r="E234" s="56">
        <v>0</v>
      </c>
      <c r="F234" s="56">
        <v>0</v>
      </c>
      <c r="G234" s="56">
        <v>7.2429704128890756E-4</v>
      </c>
      <c r="H234" s="129">
        <v>2.172803845173807E-5</v>
      </c>
    </row>
    <row r="235" spans="1:8" s="5" customFormat="1" ht="15" customHeight="1" x14ac:dyDescent="0.25">
      <c r="A235" s="46" t="s">
        <v>297</v>
      </c>
      <c r="B235" s="4" t="s">
        <v>72</v>
      </c>
      <c r="C235" s="55">
        <v>0</v>
      </c>
      <c r="D235" s="56">
        <v>0</v>
      </c>
      <c r="E235" s="56">
        <v>0</v>
      </c>
      <c r="F235" s="56">
        <v>0</v>
      </c>
      <c r="G235" s="56">
        <v>4.3225919461046634E-5</v>
      </c>
      <c r="H235" s="129">
        <v>9.229258618743501E-4</v>
      </c>
    </row>
    <row r="236" spans="1:8" s="5" customFormat="1" ht="15" customHeight="1" x14ac:dyDescent="0.25">
      <c r="A236" s="46" t="s">
        <v>298</v>
      </c>
      <c r="B236" s="4" t="s">
        <v>72</v>
      </c>
      <c r="C236" s="55">
        <v>0</v>
      </c>
      <c r="D236" s="56">
        <v>0</v>
      </c>
      <c r="E236" s="56">
        <v>0</v>
      </c>
      <c r="F236" s="56">
        <v>0</v>
      </c>
      <c r="G236" s="56">
        <v>3.3785845261487106E-4</v>
      </c>
      <c r="H236" s="129">
        <v>5.39354746201058E-4</v>
      </c>
    </row>
    <row r="237" spans="1:8" s="5" customFormat="1" ht="15" customHeight="1" x14ac:dyDescent="0.25">
      <c r="A237" s="46" t="s">
        <v>299</v>
      </c>
      <c r="B237" s="4" t="s">
        <v>72</v>
      </c>
      <c r="C237" s="55">
        <v>0</v>
      </c>
      <c r="D237" s="56">
        <v>0</v>
      </c>
      <c r="E237" s="56">
        <v>0</v>
      </c>
      <c r="F237" s="56">
        <v>0</v>
      </c>
      <c r="G237" s="56">
        <v>0</v>
      </c>
      <c r="H237" s="129">
        <v>6.1100657275304181E-4</v>
      </c>
    </row>
    <row r="238" spans="1:8" s="5" customFormat="1" ht="15" customHeight="1" x14ac:dyDescent="0.25">
      <c r="A238" s="46" t="s">
        <v>300</v>
      </c>
      <c r="B238" s="4" t="s">
        <v>72</v>
      </c>
      <c r="C238" s="55">
        <v>0</v>
      </c>
      <c r="D238" s="56">
        <v>0</v>
      </c>
      <c r="E238" s="56">
        <v>0</v>
      </c>
      <c r="F238" s="56">
        <v>0</v>
      </c>
      <c r="G238" s="56">
        <v>0</v>
      </c>
      <c r="H238" s="129">
        <v>1.2971285306639184E-3</v>
      </c>
    </row>
    <row r="239" spans="1:8" s="5" customFormat="1" ht="15" customHeight="1" x14ac:dyDescent="0.25">
      <c r="A239" s="46" t="s">
        <v>301</v>
      </c>
      <c r="B239" s="4" t="s">
        <v>72</v>
      </c>
      <c r="C239" s="55">
        <v>0</v>
      </c>
      <c r="D239" s="56">
        <v>0</v>
      </c>
      <c r="E239" s="56">
        <v>0</v>
      </c>
      <c r="F239" s="56">
        <v>0</v>
      </c>
      <c r="G239" s="56">
        <v>6.7451166116939063E-3</v>
      </c>
      <c r="H239" s="129">
        <v>2.1950278124485954E-3</v>
      </c>
    </row>
    <row r="240" spans="1:8" s="5" customFormat="1" ht="15" customHeight="1" x14ac:dyDescent="0.25">
      <c r="A240" s="46" t="s">
        <v>302</v>
      </c>
      <c r="B240" s="4" t="s">
        <v>72</v>
      </c>
      <c r="C240" s="55">
        <v>0</v>
      </c>
      <c r="D240" s="56">
        <v>0</v>
      </c>
      <c r="E240" s="56">
        <v>0</v>
      </c>
      <c r="F240" s="56">
        <v>0</v>
      </c>
      <c r="G240" s="56">
        <v>3.389534536901993E-3</v>
      </c>
      <c r="H240" s="129">
        <v>3.5907035484907229E-4</v>
      </c>
    </row>
    <row r="241" spans="1:8" s="5" customFormat="1" ht="15" customHeight="1" x14ac:dyDescent="0.25">
      <c r="A241" s="46" t="s">
        <v>303</v>
      </c>
      <c r="B241" s="4" t="s">
        <v>72</v>
      </c>
      <c r="C241" s="55">
        <v>0</v>
      </c>
      <c r="D241" s="56">
        <v>0</v>
      </c>
      <c r="E241" s="56">
        <v>1.1285119816423906E-2</v>
      </c>
      <c r="F241" s="56">
        <v>2.6000251174835832E-2</v>
      </c>
      <c r="G241" s="56">
        <v>1.3420290763286899E-2</v>
      </c>
      <c r="H241" s="129">
        <v>2.6631474770023835E-2</v>
      </c>
    </row>
    <row r="242" spans="1:8" s="5" customFormat="1" ht="15" customHeight="1" x14ac:dyDescent="0.25">
      <c r="A242" s="46" t="s">
        <v>304</v>
      </c>
      <c r="B242" s="4" t="s">
        <v>72</v>
      </c>
      <c r="C242" s="55">
        <v>0</v>
      </c>
      <c r="D242" s="56">
        <v>0</v>
      </c>
      <c r="E242" s="56">
        <v>8.4917913839527327E-3</v>
      </c>
      <c r="F242" s="56">
        <v>0</v>
      </c>
      <c r="G242" s="56">
        <v>4.9232928657318969E-3</v>
      </c>
      <c r="H242" s="129">
        <v>2.7942829465802364E-3</v>
      </c>
    </row>
    <row r="243" spans="1:8" s="5" customFormat="1" ht="15" customHeight="1" x14ac:dyDescent="0.25">
      <c r="A243" s="46" t="s">
        <v>305</v>
      </c>
      <c r="B243" s="4" t="s">
        <v>72</v>
      </c>
      <c r="C243" s="55">
        <v>0</v>
      </c>
      <c r="D243" s="56">
        <v>0</v>
      </c>
      <c r="E243" s="56">
        <v>0</v>
      </c>
      <c r="F243" s="56">
        <v>0</v>
      </c>
      <c r="G243" s="56">
        <v>1.2877001222474596E-4</v>
      </c>
      <c r="H243" s="129">
        <v>3.3336053126837672E-4</v>
      </c>
    </row>
    <row r="244" spans="1:8" s="5" customFormat="1" ht="15" customHeight="1" x14ac:dyDescent="0.25">
      <c r="A244" s="46" t="s">
        <v>306</v>
      </c>
      <c r="B244" s="4" t="s">
        <v>72</v>
      </c>
      <c r="C244" s="55">
        <v>0</v>
      </c>
      <c r="D244" s="56">
        <v>0</v>
      </c>
      <c r="E244" s="56">
        <v>0</v>
      </c>
      <c r="F244" s="56">
        <v>0</v>
      </c>
      <c r="G244" s="56">
        <v>1.7154099416980052E-4</v>
      </c>
      <c r="H244" s="129">
        <v>2.6273605707082047E-4</v>
      </c>
    </row>
    <row r="245" spans="1:8" s="5" customFormat="1" ht="15" customHeight="1" x14ac:dyDescent="0.25">
      <c r="A245" s="46" t="s">
        <v>307</v>
      </c>
      <c r="B245" s="4" t="s">
        <v>72</v>
      </c>
      <c r="C245" s="55">
        <v>0</v>
      </c>
      <c r="D245" s="56">
        <v>0</v>
      </c>
      <c r="E245" s="56">
        <v>0</v>
      </c>
      <c r="F245" s="56">
        <v>0</v>
      </c>
      <c r="G245" s="56">
        <v>0</v>
      </c>
      <c r="H245" s="129">
        <v>4.0375569501652873E-5</v>
      </c>
    </row>
    <row r="246" spans="1:8" s="5" customFormat="1" ht="15" customHeight="1" x14ac:dyDescent="0.25">
      <c r="A246" s="46" t="s">
        <v>308</v>
      </c>
      <c r="B246" s="4" t="s">
        <v>72</v>
      </c>
      <c r="C246" s="55">
        <v>0</v>
      </c>
      <c r="D246" s="56">
        <v>0</v>
      </c>
      <c r="E246" s="56">
        <v>4.4848440325089792E-2</v>
      </c>
      <c r="F246" s="56">
        <v>0</v>
      </c>
      <c r="G246" s="56">
        <v>0</v>
      </c>
      <c r="H246" s="129">
        <v>5.0591024873814373E-4</v>
      </c>
    </row>
    <row r="247" spans="1:8" s="5" customFormat="1" ht="15" customHeight="1" x14ac:dyDescent="0.25">
      <c r="A247" s="46" t="s">
        <v>309</v>
      </c>
      <c r="B247" s="4" t="s">
        <v>72</v>
      </c>
      <c r="C247" s="55">
        <v>0</v>
      </c>
      <c r="D247" s="56">
        <v>0</v>
      </c>
      <c r="E247" s="56">
        <v>0</v>
      </c>
      <c r="F247" s="56">
        <v>0</v>
      </c>
      <c r="G247" s="56">
        <v>2.1804067788476034E-2</v>
      </c>
      <c r="H247" s="129">
        <v>2.5098776540799502E-2</v>
      </c>
    </row>
    <row r="248" spans="1:8" s="5" customFormat="1" ht="15" customHeight="1" x14ac:dyDescent="0.25">
      <c r="A248" s="46" t="s">
        <v>310</v>
      </c>
      <c r="B248" s="4" t="s">
        <v>72</v>
      </c>
      <c r="C248" s="55">
        <v>0.11004961617984349</v>
      </c>
      <c r="D248" s="56">
        <v>0</v>
      </c>
      <c r="E248" s="56">
        <v>0</v>
      </c>
      <c r="F248" s="56">
        <v>0</v>
      </c>
      <c r="G248" s="56">
        <v>0</v>
      </c>
      <c r="H248" s="129">
        <v>0</v>
      </c>
    </row>
    <row r="249" spans="1:8" s="5" customFormat="1" ht="15" customHeight="1" x14ac:dyDescent="0.25">
      <c r="A249" s="46" t="s">
        <v>311</v>
      </c>
      <c r="B249" s="4" t="s">
        <v>72</v>
      </c>
      <c r="C249" s="55">
        <v>0</v>
      </c>
      <c r="D249" s="56">
        <v>0</v>
      </c>
      <c r="E249" s="56">
        <v>0</v>
      </c>
      <c r="F249" s="56">
        <v>0</v>
      </c>
      <c r="G249" s="56">
        <v>5.1436638377099098E-3</v>
      </c>
      <c r="H249" s="129">
        <v>7.8240020918410626E-3</v>
      </c>
    </row>
    <row r="250" spans="1:8" s="5" customFormat="1" ht="15" customHeight="1" x14ac:dyDescent="0.25">
      <c r="A250" s="46" t="s">
        <v>312</v>
      </c>
      <c r="B250" s="4" t="s">
        <v>72</v>
      </c>
      <c r="C250" s="55">
        <v>0</v>
      </c>
      <c r="D250" s="56">
        <v>0</v>
      </c>
      <c r="E250" s="56">
        <v>3.0758750442906736E-3</v>
      </c>
      <c r="F250" s="56">
        <v>0</v>
      </c>
      <c r="G250" s="56">
        <v>5.9472443396939518E-3</v>
      </c>
      <c r="H250" s="129">
        <v>3.5157852961282175E-2</v>
      </c>
    </row>
    <row r="251" spans="1:8" s="5" customFormat="1" ht="15" customHeight="1" x14ac:dyDescent="0.25">
      <c r="A251" s="46" t="s">
        <v>313</v>
      </c>
      <c r="B251" s="4" t="s">
        <v>72</v>
      </c>
      <c r="C251" s="55">
        <v>0</v>
      </c>
      <c r="D251" s="56">
        <v>0</v>
      </c>
      <c r="E251" s="56">
        <v>0</v>
      </c>
      <c r="F251" s="56">
        <v>0</v>
      </c>
      <c r="G251" s="56">
        <v>1.5728437620798976E-2</v>
      </c>
      <c r="H251" s="129">
        <v>4.360759508046758E-3</v>
      </c>
    </row>
    <row r="252" spans="1:8" s="5" customFormat="1" ht="15" customHeight="1" x14ac:dyDescent="0.25">
      <c r="A252" s="46" t="s">
        <v>314</v>
      </c>
      <c r="B252" s="4" t="s">
        <v>72</v>
      </c>
      <c r="C252" s="55">
        <v>0</v>
      </c>
      <c r="D252" s="56">
        <v>0</v>
      </c>
      <c r="E252" s="56">
        <v>0</v>
      </c>
      <c r="F252" s="56">
        <v>0</v>
      </c>
      <c r="G252" s="56">
        <v>5.9571144534942267E-4</v>
      </c>
      <c r="H252" s="129">
        <v>2.3616417026713638E-4</v>
      </c>
    </row>
    <row r="253" spans="1:8" s="5" customFormat="1" ht="15" customHeight="1" x14ac:dyDescent="0.25">
      <c r="A253" s="46" t="s">
        <v>315</v>
      </c>
      <c r="B253" s="4" t="s">
        <v>72</v>
      </c>
      <c r="C253" s="55">
        <v>0</v>
      </c>
      <c r="D253" s="56">
        <v>0</v>
      </c>
      <c r="E253" s="56">
        <v>0</v>
      </c>
      <c r="F253" s="56">
        <v>0</v>
      </c>
      <c r="G253" s="56">
        <v>6.2014654646179463E-3</v>
      </c>
      <c r="H253" s="129">
        <v>6.734783122610161E-3</v>
      </c>
    </row>
    <row r="254" spans="1:8" s="5" customFormat="1" ht="15" customHeight="1" x14ac:dyDescent="0.25">
      <c r="A254" s="46" t="s">
        <v>316</v>
      </c>
      <c r="B254" s="4" t="s">
        <v>72</v>
      </c>
      <c r="C254" s="55">
        <v>0</v>
      </c>
      <c r="D254" s="56">
        <v>0</v>
      </c>
      <c r="E254" s="56">
        <v>0</v>
      </c>
      <c r="F254" s="56">
        <v>0</v>
      </c>
      <c r="G254" s="56">
        <v>0</v>
      </c>
      <c r="H254" s="129">
        <v>0</v>
      </c>
    </row>
    <row r="255" spans="1:8" s="5" customFormat="1" ht="15" customHeight="1" x14ac:dyDescent="0.25">
      <c r="A255" s="46" t="s">
        <v>71</v>
      </c>
      <c r="B255" s="4" t="s">
        <v>72</v>
      </c>
      <c r="C255" s="55">
        <v>4.2657798593257822E-2</v>
      </c>
      <c r="D255" s="56">
        <v>0</v>
      </c>
      <c r="E255" s="56">
        <v>3.1818291395619022E-2</v>
      </c>
      <c r="F255" s="56">
        <v>0</v>
      </c>
      <c r="G255" s="56">
        <v>0</v>
      </c>
      <c r="H255" s="129">
        <v>0</v>
      </c>
    </row>
    <row r="256" spans="1:8" s="5" customFormat="1" ht="15" customHeight="1" thickBot="1" x14ac:dyDescent="0.3">
      <c r="A256" s="32" t="s">
        <v>317</v>
      </c>
      <c r="B256" s="8" t="s">
        <v>72</v>
      </c>
      <c r="C256" s="56">
        <v>0</v>
      </c>
      <c r="D256" s="130">
        <v>0</v>
      </c>
      <c r="E256" s="130">
        <v>6.2580014965503174E-3</v>
      </c>
      <c r="F256" s="130">
        <v>0</v>
      </c>
      <c r="G256" s="130">
        <v>7.8216227506954514E-4</v>
      </c>
      <c r="H256" s="131">
        <v>3.5574953176510846E-3</v>
      </c>
    </row>
    <row r="257" spans="1:8" ht="18.75" customHeight="1" thickBot="1" x14ac:dyDescent="0.3">
      <c r="A257" s="33" t="s">
        <v>7</v>
      </c>
      <c r="B257" s="34"/>
      <c r="C257" s="132">
        <f>SUM(C12:C256)</f>
        <v>0.99999999999999989</v>
      </c>
      <c r="D257" s="132">
        <f t="shared" ref="D257:H257" si="0">SUM(D12:D256)</f>
        <v>0.99999999999999989</v>
      </c>
      <c r="E257" s="132">
        <f t="shared" si="0"/>
        <v>1</v>
      </c>
      <c r="F257" s="132">
        <f t="shared" si="0"/>
        <v>1</v>
      </c>
      <c r="G257" s="132">
        <f t="shared" si="0"/>
        <v>1.0000000000000002</v>
      </c>
      <c r="H257" s="133">
        <f t="shared" si="0"/>
        <v>1</v>
      </c>
    </row>
    <row r="258" spans="1:8" ht="9" customHeight="1" x14ac:dyDescent="0.25">
      <c r="C258" s="64"/>
      <c r="D258" s="64"/>
      <c r="E258" s="64"/>
      <c r="F258" s="64"/>
      <c r="G258" s="64"/>
      <c r="H258" s="64"/>
    </row>
  </sheetData>
  <mergeCells count="3">
    <mergeCell ref="A8:H8"/>
    <mergeCell ref="A10:A11"/>
    <mergeCell ref="B10:B11"/>
  </mergeCells>
  <printOptions horizontalCentered="1"/>
  <pageMargins left="0.23622047244094491" right="0.23622047244094491" top="0.74803149606299213" bottom="0.74803149606299213" header="0.31496062992125984" footer="0.31496062992125984"/>
  <pageSetup paperSize="9" scale="98" fitToHeight="0" orientation="landscape" verticalDpi="0" r:id="rId1"/>
  <headerFooter>
    <oddFooter>&amp;L&amp;D&amp;RPágina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zoomScaleNormal="100" workbookViewId="0">
      <selection activeCell="D12" sqref="D12"/>
    </sheetView>
  </sheetViews>
  <sheetFormatPr baseColWidth="10" defaultRowHeight="15" x14ac:dyDescent="0.25"/>
  <cols>
    <col min="1" max="1" width="26.28515625" style="1" customWidth="1"/>
    <col min="2" max="2" width="28.5703125" style="1" customWidth="1"/>
    <col min="3" max="9" width="14.57031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51.75" customHeight="1" thickBot="1" x14ac:dyDescent="0.3">
      <c r="A6" s="37" t="s">
        <v>338</v>
      </c>
      <c r="B6" s="38"/>
      <c r="C6" s="39"/>
      <c r="D6" s="39"/>
      <c r="E6" s="39"/>
      <c r="F6" s="39"/>
      <c r="G6" s="39"/>
      <c r="H6" s="39"/>
      <c r="I6" s="40"/>
    </row>
    <row r="7" spans="1:9" ht="5.0999999999999996" customHeight="1" x14ac:dyDescent="0.25"/>
    <row r="8" spans="1:9" ht="27.75" customHeight="1" x14ac:dyDescent="0.25">
      <c r="A8" s="96" t="s">
        <v>70</v>
      </c>
      <c r="B8" s="23"/>
      <c r="C8" s="24"/>
      <c r="D8" s="24"/>
      <c r="E8" s="24"/>
      <c r="F8" s="24"/>
      <c r="G8" s="24"/>
      <c r="H8" s="24"/>
      <c r="I8" s="24"/>
    </row>
    <row r="9" spans="1:9" ht="5.0999999999999996" customHeight="1" thickBot="1" x14ac:dyDescent="0.3"/>
    <row r="10" spans="1:9" ht="15" customHeight="1" x14ac:dyDescent="0.25">
      <c r="A10" s="173" t="s">
        <v>319</v>
      </c>
      <c r="B10" s="171" t="s">
        <v>320</v>
      </c>
      <c r="C10" s="27" t="s">
        <v>13</v>
      </c>
      <c r="D10" s="28"/>
      <c r="E10" s="28"/>
      <c r="F10" s="28"/>
      <c r="G10" s="28"/>
      <c r="H10" s="28"/>
      <c r="I10" s="29"/>
    </row>
    <row r="11" spans="1:9" ht="33" customHeight="1" x14ac:dyDescent="0.25">
      <c r="A11" s="174"/>
      <c r="B11" s="172"/>
      <c r="C11" s="25">
        <v>2020</v>
      </c>
      <c r="D11" s="26" t="s">
        <v>64</v>
      </c>
      <c r="E11" s="26" t="s">
        <v>65</v>
      </c>
      <c r="F11" s="26" t="s">
        <v>66</v>
      </c>
      <c r="G11" s="26" t="s">
        <v>67</v>
      </c>
      <c r="H11" s="26" t="s">
        <v>68</v>
      </c>
      <c r="I11" s="30" t="s">
        <v>69</v>
      </c>
    </row>
    <row r="12" spans="1:9" s="5" customFormat="1" x14ac:dyDescent="0.25">
      <c r="A12" s="31" t="s">
        <v>15</v>
      </c>
      <c r="B12" s="4" t="s">
        <v>15</v>
      </c>
      <c r="C12" s="52">
        <f>Input!C46</f>
        <v>206643.62377565689</v>
      </c>
      <c r="D12" s="52">
        <f>Input!D46</f>
        <v>206643.62377565689</v>
      </c>
      <c r="E12" s="52">
        <f>Input!E46</f>
        <v>206643.62377565689</v>
      </c>
      <c r="F12" s="52">
        <f>Input!F46</f>
        <v>206643.62377565689</v>
      </c>
      <c r="G12" s="52">
        <f>Input!G46</f>
        <v>206643.62377565689</v>
      </c>
      <c r="H12" s="52">
        <f>Input!H46</f>
        <v>206643.62377565689</v>
      </c>
      <c r="I12" s="57">
        <f>Input!I46</f>
        <v>206643.62377565689</v>
      </c>
    </row>
    <row r="13" spans="1:9" s="5" customFormat="1" x14ac:dyDescent="0.25">
      <c r="A13" s="46" t="s">
        <v>16</v>
      </c>
      <c r="B13" s="4" t="s">
        <v>16</v>
      </c>
      <c r="C13" s="52">
        <f>Input!C47</f>
        <v>256994.08647153401</v>
      </c>
      <c r="D13" s="53">
        <f>Input!D47</f>
        <v>256994.08647153401</v>
      </c>
      <c r="E13" s="53">
        <f>Input!E47</f>
        <v>256994.08647153401</v>
      </c>
      <c r="F13" s="53">
        <f>Input!F47</f>
        <v>256994.08647153401</v>
      </c>
      <c r="G13" s="53">
        <f>Input!G47</f>
        <v>256994.08647153401</v>
      </c>
      <c r="H13" s="53">
        <f>Input!H47</f>
        <v>256994.08647153401</v>
      </c>
      <c r="I13" s="65">
        <f>Input!I47</f>
        <v>256994.08647153401</v>
      </c>
    </row>
    <row r="14" spans="1:9" s="5" customFormat="1" x14ac:dyDescent="0.25">
      <c r="A14" s="46" t="s">
        <v>59</v>
      </c>
      <c r="B14" s="4" t="s">
        <v>17</v>
      </c>
      <c r="C14" s="52">
        <f>Input!C$48*(Input!C157/Input!C$159)</f>
        <v>51043.927811634196</v>
      </c>
      <c r="D14" s="53">
        <f>Input!D$48*(Input!D157/Input!D$159)</f>
        <v>51043.927811634196</v>
      </c>
      <c r="E14" s="53">
        <f>Input!E$48*(Input!E157/Input!E$159)</f>
        <v>51043.927811634196</v>
      </c>
      <c r="F14" s="53">
        <f>Input!F$48*(Input!F157/Input!F$159)</f>
        <v>51043.927811634196</v>
      </c>
      <c r="G14" s="53">
        <f>Input!G$48*(Input!G157/Input!G$159)</f>
        <v>51043.927811634196</v>
      </c>
      <c r="H14" s="53">
        <f>Input!H$48*(Input!H157/Input!H$159)</f>
        <v>51043.927811634196</v>
      </c>
      <c r="I14" s="65">
        <f>Input!I$48*(Input!I157/Input!I$159)</f>
        <v>51043.927811634196</v>
      </c>
    </row>
    <row r="15" spans="1:9" s="5" customFormat="1" x14ac:dyDescent="0.25">
      <c r="A15" s="46" t="s">
        <v>60</v>
      </c>
      <c r="B15" s="4" t="s">
        <v>17</v>
      </c>
      <c r="C15" s="52">
        <f>Input!C$48*(Input!C158/Input!C$159)</f>
        <v>140370.80148199404</v>
      </c>
      <c r="D15" s="53">
        <f>Input!D$48*(Input!D158/Input!D$159)</f>
        <v>140370.80148199404</v>
      </c>
      <c r="E15" s="53">
        <f>Input!E$48*(Input!E158/Input!E$159)</f>
        <v>140370.80148199404</v>
      </c>
      <c r="F15" s="53">
        <f>Input!F$48*(Input!F158/Input!F$159)</f>
        <v>140370.80148199404</v>
      </c>
      <c r="G15" s="53">
        <f>Input!G$48*(Input!G158/Input!G$159)</f>
        <v>140370.80148199404</v>
      </c>
      <c r="H15" s="53">
        <f>Input!H$48*(Input!H158/Input!H$159)</f>
        <v>140370.80148199404</v>
      </c>
      <c r="I15" s="65">
        <f>Input!I$48*(Input!I158/Input!I$159)</f>
        <v>140370.80148199404</v>
      </c>
    </row>
    <row r="16" spans="1:9" s="5" customFormat="1" x14ac:dyDescent="0.25">
      <c r="A16" s="46" t="s">
        <v>57</v>
      </c>
      <c r="B16" s="4" t="s">
        <v>18</v>
      </c>
      <c r="C16" s="52">
        <f>Input!C$49*(Input!C146/Input!C$148)</f>
        <v>20952.655817344334</v>
      </c>
      <c r="D16" s="53">
        <f>Input!D$49*(Input!D146/Input!D$148)</f>
        <v>20952.655817344334</v>
      </c>
      <c r="E16" s="53">
        <f>Input!E$49*(Input!E146/Input!E$148)</f>
        <v>20952.655817344334</v>
      </c>
      <c r="F16" s="53">
        <f>Input!F$49*(Input!F146/Input!F$148)</f>
        <v>20952.655817344334</v>
      </c>
      <c r="G16" s="53">
        <f>Input!G$49*(Input!G146/Input!G$148)</f>
        <v>20952.655817344334</v>
      </c>
      <c r="H16" s="53">
        <f>Input!H$49*(Input!H146/Input!H$148)</f>
        <v>20952.655817344334</v>
      </c>
      <c r="I16" s="65">
        <f>Input!I$49*(Input!I146/Input!I$148)</f>
        <v>20952.655817344334</v>
      </c>
    </row>
    <row r="17" spans="1:9" s="5" customFormat="1" x14ac:dyDescent="0.25">
      <c r="A17" s="46" t="s">
        <v>58</v>
      </c>
      <c r="B17" s="8" t="s">
        <v>18</v>
      </c>
      <c r="C17" s="53">
        <f>Input!C$49*(Input!C147/Input!C$148)</f>
        <v>0</v>
      </c>
      <c r="D17" s="53">
        <f>Input!D$49*(Input!D147/Input!D$148)</f>
        <v>0</v>
      </c>
      <c r="E17" s="53">
        <f>Input!E$49*(Input!E147/Input!E$148)</f>
        <v>0</v>
      </c>
      <c r="F17" s="53">
        <f>Input!F$49*(Input!F147/Input!F$148)</f>
        <v>0</v>
      </c>
      <c r="G17" s="53">
        <f>Input!G$49*(Input!G147/Input!G$148)</f>
        <v>0</v>
      </c>
      <c r="H17" s="53">
        <f>Input!H$49*(Input!H147/Input!H$148)</f>
        <v>0</v>
      </c>
      <c r="I17" s="65">
        <f>Input!I$49*(Input!I147/Input!I$148)</f>
        <v>0</v>
      </c>
    </row>
    <row r="18" spans="1:9" s="5" customFormat="1" x14ac:dyDescent="0.25">
      <c r="A18" s="46" t="s">
        <v>19</v>
      </c>
      <c r="B18" s="8" t="s">
        <v>34</v>
      </c>
      <c r="C18" s="53">
        <f>Input!C50</f>
        <v>147471.91215643569</v>
      </c>
      <c r="D18" s="53">
        <f>Input!D50</f>
        <v>147410.09303360948</v>
      </c>
      <c r="E18" s="53">
        <f>Input!E50</f>
        <v>148616.8836326543</v>
      </c>
      <c r="F18" s="53">
        <f>Input!F50</f>
        <v>150030.11723072713</v>
      </c>
      <c r="G18" s="53">
        <f>Input!G50</f>
        <v>153426.58600304162</v>
      </c>
      <c r="H18" s="53">
        <f>Input!H50</f>
        <v>156720.78283852295</v>
      </c>
      <c r="I18" s="65">
        <f>Input!I50</f>
        <v>163173.63827384214</v>
      </c>
    </row>
    <row r="19" spans="1:9" s="5" customFormat="1" x14ac:dyDescent="0.25">
      <c r="A19" s="46" t="s">
        <v>20</v>
      </c>
      <c r="B19" s="8" t="s">
        <v>34</v>
      </c>
      <c r="C19" s="53">
        <f>Input!C51</f>
        <v>39777.479697099574</v>
      </c>
      <c r="D19" s="53">
        <f>Input!D51</f>
        <v>53698.821176098914</v>
      </c>
      <c r="E19" s="53">
        <f>Input!E51</f>
        <v>74192.278106854923</v>
      </c>
      <c r="F19" s="53">
        <f>Input!F51</f>
        <v>96985.886302188141</v>
      </c>
      <c r="G19" s="53">
        <f>Input!G51</f>
        <v>104916.00535555433</v>
      </c>
      <c r="H19" s="53">
        <f>Input!H51</f>
        <v>107168.6395426095</v>
      </c>
      <c r="I19" s="65">
        <f>Input!I51</f>
        <v>111581.22430413928</v>
      </c>
    </row>
    <row r="20" spans="1:9" s="5" customFormat="1" x14ac:dyDescent="0.25">
      <c r="A20" s="46" t="s">
        <v>21</v>
      </c>
      <c r="B20" s="8" t="s">
        <v>34</v>
      </c>
      <c r="C20" s="53">
        <f>Input!C52</f>
        <v>104837.67773387795</v>
      </c>
      <c r="D20" s="53">
        <f>Input!D52</f>
        <v>107657.66878301204</v>
      </c>
      <c r="E20" s="53">
        <f>Input!E52</f>
        <v>112659.62025675124</v>
      </c>
      <c r="F20" s="53">
        <f>Input!F52</f>
        <v>118269.51781377255</v>
      </c>
      <c r="G20" s="53">
        <f>Input!G52</f>
        <v>122125.27739740808</v>
      </c>
      <c r="H20" s="53">
        <f>Input!H52</f>
        <v>124747.40901628435</v>
      </c>
      <c r="I20" s="65">
        <f>Input!I52</f>
        <v>129883.78583710542</v>
      </c>
    </row>
    <row r="21" spans="1:9" s="5" customFormat="1" x14ac:dyDescent="0.25">
      <c r="A21" s="46" t="s">
        <v>22</v>
      </c>
      <c r="B21" s="8" t="s">
        <v>34</v>
      </c>
      <c r="C21" s="53">
        <f>Input!C53</f>
        <v>101013.58228346529</v>
      </c>
      <c r="D21" s="53">
        <f>Input!D53</f>
        <v>89463.357498768208</v>
      </c>
      <c r="E21" s="53">
        <f>Input!E53</f>
        <v>73638.363671907544</v>
      </c>
      <c r="F21" s="53">
        <f>Input!F53</f>
        <v>56101.638902127183</v>
      </c>
      <c r="G21" s="53">
        <f>Input!G53</f>
        <v>52637.030785900781</v>
      </c>
      <c r="H21" s="53">
        <f>Input!H53</f>
        <v>53767.191762308161</v>
      </c>
      <c r="I21" s="65">
        <f>Input!I53</f>
        <v>55981.013754013875</v>
      </c>
    </row>
    <row r="22" spans="1:9" s="5" customFormat="1" x14ac:dyDescent="0.25">
      <c r="A22" s="46" t="s">
        <v>23</v>
      </c>
      <c r="B22" s="8" t="s">
        <v>34</v>
      </c>
      <c r="C22" s="53">
        <f>Input!C54</f>
        <v>35620.719022029611</v>
      </c>
      <c r="D22" s="53">
        <f>Input!D54</f>
        <v>46900.506713078626</v>
      </c>
      <c r="E22" s="53">
        <f>Input!E54</f>
        <v>63535.166411701844</v>
      </c>
      <c r="F22" s="53">
        <f>Input!F54</f>
        <v>82038.502936396821</v>
      </c>
      <c r="G22" s="53">
        <f>Input!G54</f>
        <v>88542.707161567188</v>
      </c>
      <c r="H22" s="53">
        <f>Input!H54</f>
        <v>90443.79297293241</v>
      </c>
      <c r="I22" s="65">
        <f>Input!I54</f>
        <v>94167.745281654599</v>
      </c>
    </row>
    <row r="23" spans="1:9" s="5" customFormat="1" x14ac:dyDescent="0.25">
      <c r="A23" s="46" t="s">
        <v>24</v>
      </c>
      <c r="B23" s="8" t="s">
        <v>34</v>
      </c>
      <c r="C23" s="53">
        <f>Input!C55</f>
        <v>30377.894288881529</v>
      </c>
      <c r="D23" s="53">
        <f>Input!D55</f>
        <v>30434.795712706487</v>
      </c>
      <c r="E23" s="53">
        <f>Input!E55</f>
        <v>30784.144712797297</v>
      </c>
      <c r="F23" s="53">
        <f>Input!F55</f>
        <v>31187.232689846376</v>
      </c>
      <c r="G23" s="53">
        <f>Input!G55</f>
        <v>31921.917415302512</v>
      </c>
      <c r="H23" s="53">
        <f>Input!H55</f>
        <v>32607.307620947202</v>
      </c>
      <c r="I23" s="65">
        <f>Input!I55</f>
        <v>33949.887962890418</v>
      </c>
    </row>
    <row r="24" spans="1:9" s="146" customFormat="1" ht="30" x14ac:dyDescent="0.25">
      <c r="A24" s="142" t="s">
        <v>321</v>
      </c>
      <c r="B24" s="143" t="s">
        <v>392</v>
      </c>
      <c r="C24" s="144">
        <f>Input!C56+Input!C63</f>
        <v>3067.3651589525875</v>
      </c>
      <c r="D24" s="144">
        <f>Input!D56+Input!D63</f>
        <v>3349.9019207591309</v>
      </c>
      <c r="E24" s="144">
        <f>Input!E56+Input!E63</f>
        <v>3875.7782799809802</v>
      </c>
      <c r="F24" s="144">
        <f>Input!F56+Input!F63</f>
        <v>4602.0939722801104</v>
      </c>
      <c r="G24" s="144">
        <f>Input!G56+Input!G63</f>
        <v>4928.2484476892105</v>
      </c>
      <c r="H24" s="144">
        <f>Input!H56+Input!H63</f>
        <v>4972.2536565930695</v>
      </c>
      <c r="I24" s="145">
        <f>Input!I56+Input!I63</f>
        <v>4972.2536565930695</v>
      </c>
    </row>
    <row r="25" spans="1:9" s="5" customFormat="1" x14ac:dyDescent="0.25">
      <c r="A25" s="46" t="s">
        <v>26</v>
      </c>
      <c r="B25" s="8" t="s">
        <v>26</v>
      </c>
      <c r="C25" s="53">
        <f>Input!C57</f>
        <v>284.08061424731187</v>
      </c>
      <c r="D25" s="53">
        <f>Input!D57</f>
        <v>284.08061424731187</v>
      </c>
      <c r="E25" s="53">
        <f>Input!E57</f>
        <v>284.08061424731187</v>
      </c>
      <c r="F25" s="53">
        <f>Input!F57</f>
        <v>284.08061424731187</v>
      </c>
      <c r="G25" s="53">
        <f>Input!G57</f>
        <v>284.08061424731187</v>
      </c>
      <c r="H25" s="53">
        <f>Input!H57</f>
        <v>284.08061424731187</v>
      </c>
      <c r="I25" s="65">
        <f>Input!I57</f>
        <v>284.08061424731187</v>
      </c>
    </row>
    <row r="26" spans="1:9" s="5" customFormat="1" x14ac:dyDescent="0.25">
      <c r="A26" s="46" t="s">
        <v>27</v>
      </c>
      <c r="B26" s="8" t="s">
        <v>27</v>
      </c>
      <c r="C26" s="53">
        <f>Input!C58</f>
        <v>5672.8165016887251</v>
      </c>
      <c r="D26" s="53">
        <f>Input!D58</f>
        <v>5672.8165016887251</v>
      </c>
      <c r="E26" s="53">
        <f>Input!E58</f>
        <v>5672.8165016887251</v>
      </c>
      <c r="F26" s="53">
        <f>Input!F58</f>
        <v>5672.8165016887251</v>
      </c>
      <c r="G26" s="53">
        <f>Input!G58</f>
        <v>5672.8165016887251</v>
      </c>
      <c r="H26" s="53">
        <f>Input!H58</f>
        <v>5672.8165016887251</v>
      </c>
      <c r="I26" s="65">
        <f>Input!I58</f>
        <v>5672.8165016887251</v>
      </c>
    </row>
    <row r="27" spans="1:9" s="5" customFormat="1" x14ac:dyDescent="0.25">
      <c r="A27" s="46" t="s">
        <v>28</v>
      </c>
      <c r="B27" s="8" t="s">
        <v>28</v>
      </c>
      <c r="C27" s="53">
        <f>Input!C59</f>
        <v>299.21944444444443</v>
      </c>
      <c r="D27" s="53">
        <f>Input!D59</f>
        <v>299.21944444444443</v>
      </c>
      <c r="E27" s="53">
        <f>Input!E59</f>
        <v>299.21944444444443</v>
      </c>
      <c r="F27" s="53">
        <f>Input!F59</f>
        <v>299.21944444444443</v>
      </c>
      <c r="G27" s="53">
        <f>Input!G59</f>
        <v>299.21944444444443</v>
      </c>
      <c r="H27" s="53">
        <f>Input!H59</f>
        <v>299.21944444444443</v>
      </c>
      <c r="I27" s="65">
        <f>Input!I59</f>
        <v>299.21944444444443</v>
      </c>
    </row>
    <row r="28" spans="1:9" s="5" customFormat="1" x14ac:dyDescent="0.25">
      <c r="A28" s="46" t="s">
        <v>29</v>
      </c>
      <c r="B28" s="8" t="s">
        <v>36</v>
      </c>
      <c r="C28" s="53">
        <f>Input!C60</f>
        <v>11111.095698801691</v>
      </c>
      <c r="D28" s="53">
        <f>Input!D60</f>
        <v>12197.77826880718</v>
      </c>
      <c r="E28" s="53">
        <f>Input!E60</f>
        <v>14220.3847073124</v>
      </c>
      <c r="F28" s="53">
        <f>Input!F60</f>
        <v>17013.913585099148</v>
      </c>
      <c r="G28" s="53">
        <f>Input!G60</f>
        <v>18268.3570114701</v>
      </c>
      <c r="H28" s="53">
        <f>Input!H60</f>
        <v>18437.608238105226</v>
      </c>
      <c r="I28" s="65">
        <f>Input!I60</f>
        <v>18437.608238105226</v>
      </c>
    </row>
    <row r="29" spans="1:9" s="5" customFormat="1" x14ac:dyDescent="0.25">
      <c r="A29" s="46" t="s">
        <v>30</v>
      </c>
      <c r="B29" s="8" t="s">
        <v>36</v>
      </c>
      <c r="C29" s="53">
        <f>Input!C61</f>
        <v>8943.2517221181206</v>
      </c>
      <c r="D29" s="53">
        <f>Input!D61</f>
        <v>9817.9157542752237</v>
      </c>
      <c r="E29" s="53">
        <f>Input!E61</f>
        <v>11445.89907875328</v>
      </c>
      <c r="F29" s="53">
        <f>Input!F61</f>
        <v>13694.393072891718</v>
      </c>
      <c r="G29" s="53">
        <f>Input!G61</f>
        <v>14704.086773433033</v>
      </c>
      <c r="H29" s="53">
        <f>Input!H61</f>
        <v>14840.316031564473</v>
      </c>
      <c r="I29" s="65">
        <f>Input!I61</f>
        <v>14840.316031564473</v>
      </c>
    </row>
    <row r="30" spans="1:9" s="5" customFormat="1" ht="15.75" thickBot="1" x14ac:dyDescent="0.3">
      <c r="A30" s="46" t="s">
        <v>31</v>
      </c>
      <c r="B30" s="8" t="s">
        <v>36</v>
      </c>
      <c r="C30" s="53">
        <f>Input!C62</f>
        <v>3589.6395292620555</v>
      </c>
      <c r="D30" s="53">
        <f>Input!D62</f>
        <v>3940.7119000519574</v>
      </c>
      <c r="E30" s="53">
        <f>Input!E62</f>
        <v>4594.1513285847614</v>
      </c>
      <c r="F30" s="53">
        <f>Input!F62</f>
        <v>5496.6511321747757</v>
      </c>
      <c r="G30" s="53">
        <f>Input!G62</f>
        <v>5901.9216682758861</v>
      </c>
      <c r="H30" s="53">
        <f>Input!H62</f>
        <v>5956.6013245379654</v>
      </c>
      <c r="I30" s="65">
        <f>Input!I62</f>
        <v>5956.6013245379654</v>
      </c>
    </row>
    <row r="31" spans="1:9" ht="18.75" customHeight="1" thickBot="1" x14ac:dyDescent="0.3">
      <c r="A31" s="33" t="s">
        <v>7</v>
      </c>
      <c r="B31" s="34"/>
      <c r="C31" s="66">
        <f t="shared" ref="C31:I31" si="0">SUM(C12:C30)</f>
        <v>1168071.8292094676</v>
      </c>
      <c r="D31" s="66">
        <f t="shared" si="0"/>
        <v>1187132.7626797108</v>
      </c>
      <c r="E31" s="66">
        <f t="shared" si="0"/>
        <v>1219823.8821058422</v>
      </c>
      <c r="F31" s="66">
        <f t="shared" si="0"/>
        <v>1257681.1595560478</v>
      </c>
      <c r="G31" s="66">
        <f t="shared" si="0"/>
        <v>1279633.3499381866</v>
      </c>
      <c r="H31" s="66">
        <f t="shared" si="0"/>
        <v>1291923.1149229491</v>
      </c>
      <c r="I31" s="67">
        <f t="shared" si="0"/>
        <v>1315205.2865829905</v>
      </c>
    </row>
    <row r="32" spans="1:9" ht="9" customHeight="1" x14ac:dyDescent="0.25">
      <c r="C32" s="64">
        <f>C31-Input!C64</f>
        <v>0</v>
      </c>
      <c r="D32" s="64">
        <f>D31-Input!D64</f>
        <v>0</v>
      </c>
      <c r="E32" s="64">
        <f>E31-Input!E64</f>
        <v>0</v>
      </c>
      <c r="F32" s="64">
        <f>F31-Input!F64</f>
        <v>0</v>
      </c>
      <c r="G32" s="64">
        <f>G31-Input!G64</f>
        <v>0</v>
      </c>
      <c r="H32" s="64">
        <f>H31-Input!H64</f>
        <v>0</v>
      </c>
      <c r="I32" s="64">
        <f>I31-Input!I64</f>
        <v>0</v>
      </c>
    </row>
  </sheetData>
  <mergeCells count="2">
    <mergeCell ref="A10:A11"/>
    <mergeCell ref="B10:B11"/>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2"/>
  <sheetViews>
    <sheetView showGridLines="0" zoomScaleNormal="100" workbookViewId="0"/>
  </sheetViews>
  <sheetFormatPr baseColWidth="10" defaultRowHeight="15" x14ac:dyDescent="0.25"/>
  <cols>
    <col min="1" max="1" width="26.28515625" style="1" customWidth="1"/>
    <col min="2" max="2" width="30" style="1" customWidth="1"/>
    <col min="3" max="9" width="14.57031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51.75" customHeight="1" thickBot="1" x14ac:dyDescent="0.3">
      <c r="A6" s="37" t="s">
        <v>396</v>
      </c>
      <c r="B6" s="38"/>
      <c r="C6" s="39"/>
      <c r="D6" s="39"/>
      <c r="E6" s="39"/>
      <c r="F6" s="39"/>
      <c r="G6" s="39"/>
      <c r="H6" s="39"/>
      <c r="I6" s="40"/>
    </row>
    <row r="7" spans="1:9" ht="5.0999999999999996" customHeight="1" x14ac:dyDescent="0.25"/>
    <row r="8" spans="1:9" ht="27.75" customHeight="1" x14ac:dyDescent="0.25">
      <c r="A8" s="96" t="s">
        <v>70</v>
      </c>
      <c r="B8" s="23"/>
      <c r="C8" s="24"/>
      <c r="D8" s="24"/>
      <c r="E8" s="24"/>
      <c r="F8" s="24"/>
      <c r="G8" s="24"/>
      <c r="H8" s="24"/>
      <c r="I8" s="24"/>
    </row>
    <row r="9" spans="1:9" ht="5.0999999999999996" customHeight="1" thickBot="1" x14ac:dyDescent="0.3"/>
    <row r="10" spans="1:9" ht="15" customHeight="1" x14ac:dyDescent="0.25">
      <c r="A10" s="173" t="s">
        <v>40</v>
      </c>
      <c r="B10" s="171" t="s">
        <v>422</v>
      </c>
      <c r="C10" s="27" t="s">
        <v>13</v>
      </c>
      <c r="D10" s="28"/>
      <c r="E10" s="28"/>
      <c r="F10" s="28"/>
      <c r="G10" s="28"/>
      <c r="H10" s="28"/>
      <c r="I10" s="29"/>
    </row>
    <row r="11" spans="1:9" ht="33" customHeight="1" x14ac:dyDescent="0.25">
      <c r="A11" s="174"/>
      <c r="B11" s="172"/>
      <c r="C11" s="25">
        <v>2020</v>
      </c>
      <c r="D11" s="26" t="s">
        <v>64</v>
      </c>
      <c r="E11" s="26" t="s">
        <v>65</v>
      </c>
      <c r="F11" s="26" t="s">
        <v>66</v>
      </c>
      <c r="G11" s="26" t="s">
        <v>67</v>
      </c>
      <c r="H11" s="26" t="s">
        <v>68</v>
      </c>
      <c r="I11" s="30" t="s">
        <v>69</v>
      </c>
    </row>
    <row r="12" spans="1:9" s="5" customFormat="1" ht="15" customHeight="1" x14ac:dyDescent="0.25">
      <c r="A12" s="54" t="str">
        <f>Input_National_Capacity!A12</f>
        <v>01.1A</v>
      </c>
      <c r="B12" s="4" t="str">
        <f>Input_National_Capacity!B12</f>
        <v>Salida Nacional / National exit</v>
      </c>
      <c r="C12" s="52">
        <f>Input!C$124*Input_National_Capacity!$C12+Input!C$125*Input_National_Capacity!$D12+Input!C$126*Input_National_Capacity!$E12+Input!C$127*Input_National_Capacity!$F12+Input!C$128*Input_National_Capacity!$G12+Input!C$129*Input_National_Capacity!$H12</f>
        <v>11947.835059366085</v>
      </c>
      <c r="D12" s="52">
        <f>Input!D$124*Input_National_Capacity!$C12+Input!D$125*Input_National_Capacity!$D12+Input!D$126*Input_National_Capacity!$E12+Input!D$127*Input_National_Capacity!$F12+Input!D$128*Input_National_Capacity!$G12+Input!D$129*Input_National_Capacity!$H12</f>
        <v>11898.061560345928</v>
      </c>
      <c r="E12" s="52">
        <f>Input!E$124*Input_National_Capacity!$C12+Input!E$125*Input_National_Capacity!$D12+Input!E$126*Input_National_Capacity!$E12+Input!E$127*Input_National_Capacity!$F12+Input!E$128*Input_National_Capacity!$G12+Input!E$129*Input_National_Capacity!$H12</f>
        <v>11862.573052469441</v>
      </c>
      <c r="F12" s="52">
        <f>Input!F$124*Input_National_Capacity!$C12+Input!F$125*Input_National_Capacity!$D12+Input!F$126*Input_National_Capacity!$E12+Input!F$127*Input_National_Capacity!$F12+Input!F$128*Input_National_Capacity!$G12+Input!F$129*Input_National_Capacity!$H12</f>
        <v>11901.83008785699</v>
      </c>
      <c r="G12" s="52">
        <f>Input!G$124*Input_National_Capacity!$C12+Input!G$125*Input_National_Capacity!$D12+Input!G$126*Input_National_Capacity!$E12+Input!G$127*Input_National_Capacity!$F12+Input!G$128*Input_National_Capacity!$G12+Input!G$129*Input_National_Capacity!$H12</f>
        <v>11906.738513914939</v>
      </c>
      <c r="H12" s="52">
        <f>Input!H$124*Input_National_Capacity!$C12+Input!H$125*Input_National_Capacity!$D12+Input!H$126*Input_National_Capacity!$E12+Input!H$127*Input_National_Capacity!$F12+Input!H$128*Input_National_Capacity!$G12+Input!H$129*Input_National_Capacity!$H12</f>
        <v>11908.967073257072</v>
      </c>
      <c r="I12" s="57">
        <f>Input!I$124*Input_National_Capacity!$C12+Input!I$125*Input_National_Capacity!$D12+Input!I$126*Input_National_Capacity!$E12+Input!I$127*Input_National_Capacity!$F12+Input!I$128*Input_National_Capacity!$G12+Input!I$129*Input_National_Capacity!$H12</f>
        <v>11865.867504228843</v>
      </c>
    </row>
    <row r="13" spans="1:9" s="5" customFormat="1" ht="15" customHeight="1" x14ac:dyDescent="0.25">
      <c r="A13" s="46" t="str">
        <f>Input_National_Capacity!A13</f>
        <v>03A_As pontes</v>
      </c>
      <c r="B13" s="4" t="str">
        <f>Input_National_Capacity!B13</f>
        <v>Salida Nacional / National exit</v>
      </c>
      <c r="C13" s="52">
        <f>Input!C$124*Input_National_Capacity!$C13+Input!C$125*Input_National_Capacity!$D13+Input!C$126*Input_National_Capacity!$E13+Input!C$127*Input_National_Capacity!$F13+Input!C$128*Input_National_Capacity!$G13+Input!C$129*Input_National_Capacity!$H13</f>
        <v>16888.484855493352</v>
      </c>
      <c r="D13" s="53">
        <f>Input!D$124*Input_National_Capacity!$C13+Input!D$125*Input_National_Capacity!$D13+Input!D$126*Input_National_Capacity!$E13+Input!D$127*Input_National_Capacity!$F13+Input!D$128*Input_National_Capacity!$G13+Input!D$129*Input_National_Capacity!$H13</f>
        <v>17302.209763040843</v>
      </c>
      <c r="E13" s="53">
        <f>Input!E$124*Input_National_Capacity!$C13+Input!E$125*Input_National_Capacity!$D13+Input!E$126*Input_National_Capacity!$E13+Input!E$127*Input_National_Capacity!$F13+Input!E$128*Input_National_Capacity!$G13+Input!E$129*Input_National_Capacity!$H13</f>
        <v>18038.215095144216</v>
      </c>
      <c r="F13" s="53">
        <f>Input!F$124*Input_National_Capacity!$C13+Input!F$125*Input_National_Capacity!$D13+Input!F$126*Input_National_Capacity!$E13+Input!F$127*Input_National_Capacity!$F13+Input!F$128*Input_National_Capacity!$G13+Input!F$129*Input_National_Capacity!$H13</f>
        <v>19410.045607184402</v>
      </c>
      <c r="G13" s="53">
        <f>Input!G$124*Input_National_Capacity!$C13+Input!G$125*Input_National_Capacity!$D13+Input!G$126*Input_National_Capacity!$E13+Input!G$127*Input_National_Capacity!$F13+Input!G$128*Input_National_Capacity!$G13+Input!G$129*Input_National_Capacity!$H13</f>
        <v>20051.978127938895</v>
      </c>
      <c r="H13" s="53">
        <f>Input!H$124*Input_National_Capacity!$C13+Input!H$125*Input_National_Capacity!$D13+Input!H$126*Input_National_Capacity!$E13+Input!H$127*Input_National_Capacity!$F13+Input!H$128*Input_National_Capacity!$G13+Input!H$129*Input_National_Capacity!$H13</f>
        <v>20391.901162506885</v>
      </c>
      <c r="I13" s="65">
        <f>Input!I$124*Input_National_Capacity!$C13+Input!I$125*Input_National_Capacity!$D13+Input!I$126*Input_National_Capacity!$E13+Input!I$127*Input_National_Capacity!$F13+Input!I$128*Input_National_Capacity!$G13+Input!I$129*Input_National_Capacity!$H13</f>
        <v>19883.275119954316</v>
      </c>
    </row>
    <row r="14" spans="1:9" s="5" customFormat="1" ht="15" customHeight="1" x14ac:dyDescent="0.25">
      <c r="A14" s="46" t="str">
        <f>Input_National_Capacity!A14</f>
        <v>1.01_Foret</v>
      </c>
      <c r="B14" s="4" t="str">
        <f>Input_National_Capacity!B14</f>
        <v>Salida Nacional / National exit</v>
      </c>
      <c r="C14" s="52">
        <f>Input!C$124*Input_National_Capacity!$C14+Input!C$125*Input_National_Capacity!$D14+Input!C$126*Input_National_Capacity!$E14+Input!C$127*Input_National_Capacity!$F14+Input!C$128*Input_National_Capacity!$G14+Input!C$129*Input_National_Capacity!$H14</f>
        <v>19183.840855755632</v>
      </c>
      <c r="D14" s="53">
        <f>Input!D$124*Input_National_Capacity!$C14+Input!D$125*Input_National_Capacity!$D14+Input!D$126*Input_National_Capacity!$E14+Input!D$127*Input_National_Capacity!$F14+Input!D$128*Input_National_Capacity!$G14+Input!D$129*Input_National_Capacity!$H14</f>
        <v>19240.471332644371</v>
      </c>
      <c r="E14" s="53">
        <f>Input!E$124*Input_National_Capacity!$C14+Input!E$125*Input_National_Capacity!$D14+Input!E$126*Input_National_Capacity!$E14+Input!E$127*Input_National_Capacity!$F14+Input!E$128*Input_National_Capacity!$G14+Input!E$129*Input_National_Capacity!$H14</f>
        <v>19314.488753205238</v>
      </c>
      <c r="F14" s="53">
        <f>Input!F$124*Input_National_Capacity!$C14+Input!F$125*Input_National_Capacity!$D14+Input!F$126*Input_National_Capacity!$E14+Input!F$127*Input_National_Capacity!$F14+Input!F$128*Input_National_Capacity!$G14+Input!F$129*Input_National_Capacity!$H14</f>
        <v>19375.667284703621</v>
      </c>
      <c r="G14" s="53">
        <f>Input!G$124*Input_National_Capacity!$C14+Input!G$125*Input_National_Capacity!$D14+Input!G$126*Input_National_Capacity!$E14+Input!G$127*Input_National_Capacity!$F14+Input!G$128*Input_National_Capacity!$G14+Input!G$129*Input_National_Capacity!$H14</f>
        <v>19427.698010569569</v>
      </c>
      <c r="H14" s="53">
        <f>Input!H$124*Input_National_Capacity!$C14+Input!H$125*Input_National_Capacity!$D14+Input!H$126*Input_National_Capacity!$E14+Input!H$127*Input_National_Capacity!$F14+Input!H$128*Input_National_Capacity!$G14+Input!H$129*Input_National_Capacity!$H14</f>
        <v>19472.15574627454</v>
      </c>
      <c r="I14" s="65">
        <f>Input!I$124*Input_National_Capacity!$C14+Input!I$125*Input_National_Capacity!$D14+Input!I$126*Input_National_Capacity!$E14+Input!I$127*Input_National_Capacity!$F14+Input!I$128*Input_National_Capacity!$G14+Input!I$129*Input_National_Capacity!$H14</f>
        <v>19509.900821500058</v>
      </c>
    </row>
    <row r="15" spans="1:9" s="5" customFormat="1" ht="15" customHeight="1" x14ac:dyDescent="0.25">
      <c r="A15" s="46" t="str">
        <f>Input_National_Capacity!A15</f>
        <v>10_Bonastre</v>
      </c>
      <c r="B15" s="4" t="str">
        <f>Input_National_Capacity!B15</f>
        <v>Salida Nacional / National exit</v>
      </c>
      <c r="C15" s="52">
        <f>Input!C$124*Input_National_Capacity!$C15+Input!C$125*Input_National_Capacity!$D15+Input!C$126*Input_National_Capacity!$E15+Input!C$127*Input_National_Capacity!$F15+Input!C$128*Input_National_Capacity!$G15+Input!C$129*Input_National_Capacity!$H15</f>
        <v>350.75086260048363</v>
      </c>
      <c r="D15" s="53">
        <f>Input!D$124*Input_National_Capacity!$C15+Input!D$125*Input_National_Capacity!$D15+Input!D$126*Input_National_Capacity!$E15+Input!D$127*Input_National_Capacity!$F15+Input!D$128*Input_National_Capacity!$G15+Input!D$129*Input_National_Capacity!$H15</f>
        <v>352.45851645382959</v>
      </c>
      <c r="E15" s="53">
        <f>Input!E$124*Input_National_Capacity!$C15+Input!E$125*Input_National_Capacity!$D15+Input!E$126*Input_National_Capacity!$E15+Input!E$127*Input_National_Capacity!$F15+Input!E$128*Input_National_Capacity!$G15+Input!E$129*Input_National_Capacity!$H15</f>
        <v>354.61167339055891</v>
      </c>
      <c r="F15" s="53">
        <f>Input!F$124*Input_National_Capacity!$C15+Input!F$125*Input_National_Capacity!$D15+Input!F$126*Input_National_Capacity!$E15+Input!F$127*Input_National_Capacity!$F15+Input!F$128*Input_National_Capacity!$G15+Input!F$129*Input_National_Capacity!$H15</f>
        <v>356.39922940012769</v>
      </c>
      <c r="G15" s="53">
        <f>Input!G$124*Input_National_Capacity!$C15+Input!G$125*Input_National_Capacity!$D15+Input!G$126*Input_National_Capacity!$E15+Input!G$127*Input_National_Capacity!$F15+Input!G$128*Input_National_Capacity!$G15+Input!G$129*Input_National_Capacity!$H15</f>
        <v>357.86864904121421</v>
      </c>
      <c r="H15" s="53">
        <f>Input!H$124*Input_National_Capacity!$C15+Input!H$125*Input_National_Capacity!$D15+Input!H$126*Input_National_Capacity!$E15+Input!H$127*Input_National_Capacity!$F15+Input!H$128*Input_National_Capacity!$G15+Input!H$129*Input_National_Capacity!$H15</f>
        <v>359.0363663910581</v>
      </c>
      <c r="I15" s="65">
        <f>Input!I$124*Input_National_Capacity!$C15+Input!I$125*Input_National_Capacity!$D15+Input!I$126*Input_National_Capacity!$E15+Input!I$127*Input_National_Capacity!$F15+Input!I$128*Input_National_Capacity!$G15+Input!I$129*Input_National_Capacity!$H15</f>
        <v>359.90309070296377</v>
      </c>
    </row>
    <row r="16" spans="1:9" s="5" customFormat="1" ht="15" customHeight="1" x14ac:dyDescent="0.25">
      <c r="A16" s="46" t="str">
        <f>Input_National_Capacity!A16</f>
        <v>11_Constanti</v>
      </c>
      <c r="B16" s="4" t="str">
        <f>Input_National_Capacity!B16</f>
        <v>Salida Nacional / National exit</v>
      </c>
      <c r="C16" s="52">
        <f>Input!C$124*Input_National_Capacity!$C16+Input!C$125*Input_National_Capacity!$D16+Input!C$126*Input_National_Capacity!$E16+Input!C$127*Input_National_Capacity!$F16+Input!C$128*Input_National_Capacity!$G16+Input!C$129*Input_National_Capacity!$H16</f>
        <v>26225.144104046693</v>
      </c>
      <c r="D16" s="53">
        <f>Input!D$124*Input_National_Capacity!$C16+Input!D$125*Input_National_Capacity!$D16+Input!D$126*Input_National_Capacity!$E16+Input!D$127*Input_National_Capacity!$F16+Input!D$128*Input_National_Capacity!$G16+Input!D$129*Input_National_Capacity!$H16</f>
        <v>26312.766973528935</v>
      </c>
      <c r="E16" s="53">
        <f>Input!E$124*Input_National_Capacity!$C16+Input!E$125*Input_National_Capacity!$D16+Input!E$126*Input_National_Capacity!$E16+Input!E$127*Input_National_Capacity!$F16+Input!E$128*Input_National_Capacity!$G16+Input!E$129*Input_National_Capacity!$H16</f>
        <v>26533.911274990016</v>
      </c>
      <c r="F16" s="53">
        <f>Input!F$124*Input_National_Capacity!$C16+Input!F$125*Input_National_Capacity!$D16+Input!F$126*Input_National_Capacity!$E16+Input!F$127*Input_National_Capacity!$F16+Input!F$128*Input_National_Capacity!$G16+Input!F$129*Input_National_Capacity!$H16</f>
        <v>27071.952649352392</v>
      </c>
      <c r="G16" s="53">
        <f>Input!G$124*Input_National_Capacity!$C16+Input!G$125*Input_National_Capacity!$D16+Input!G$126*Input_National_Capacity!$E16+Input!G$127*Input_National_Capacity!$F16+Input!G$128*Input_National_Capacity!$G16+Input!G$129*Input_National_Capacity!$H16</f>
        <v>27312.152046475891</v>
      </c>
      <c r="H16" s="53">
        <f>Input!H$124*Input_National_Capacity!$C16+Input!H$125*Input_National_Capacity!$D16+Input!H$126*Input_National_Capacity!$E16+Input!H$127*Input_National_Capacity!$F16+Input!H$128*Input_National_Capacity!$G16+Input!H$129*Input_National_Capacity!$H16</f>
        <v>27443.266690190121</v>
      </c>
      <c r="I16" s="65">
        <f>Input!I$124*Input_National_Capacity!$C16+Input!I$125*Input_National_Capacity!$D16+Input!I$126*Input_National_Capacity!$E16+Input!I$127*Input_National_Capacity!$F16+Input!I$128*Input_National_Capacity!$G16+Input!I$129*Input_National_Capacity!$H16</f>
        <v>27220.668004183473</v>
      </c>
    </row>
    <row r="17" spans="1:9" s="5" customFormat="1" ht="15" customHeight="1" x14ac:dyDescent="0.25">
      <c r="A17" s="46" t="str">
        <f>Input_National_Capacity!A17</f>
        <v>12_Reus</v>
      </c>
      <c r="B17" s="4" t="str">
        <f>Input_National_Capacity!B17</f>
        <v>Salida Nacional / National exit</v>
      </c>
      <c r="C17" s="52">
        <f>Input!C$124*Input_National_Capacity!$C17+Input!C$125*Input_National_Capacity!$D17+Input!C$126*Input_National_Capacity!$E17+Input!C$127*Input_National_Capacity!$F17+Input!C$128*Input_National_Capacity!$G17+Input!C$129*Input_National_Capacity!$H17</f>
        <v>27849.702325931263</v>
      </c>
      <c r="D17" s="53">
        <f>Input!D$124*Input_National_Capacity!$C17+Input!D$125*Input_National_Capacity!$D17+Input!D$126*Input_National_Capacity!$E17+Input!D$127*Input_National_Capacity!$F17+Input!D$128*Input_National_Capacity!$G17+Input!D$129*Input_National_Capacity!$H17</f>
        <v>27942.753133291662</v>
      </c>
      <c r="E17" s="53">
        <f>Input!E$124*Input_National_Capacity!$C17+Input!E$125*Input_National_Capacity!$D17+Input!E$126*Input_National_Capacity!$E17+Input!E$127*Input_National_Capacity!$F17+Input!E$128*Input_National_Capacity!$G17+Input!E$129*Input_National_Capacity!$H17</f>
        <v>28177.596569893289</v>
      </c>
      <c r="F17" s="53">
        <f>Input!F$124*Input_National_Capacity!$C17+Input!F$125*Input_National_Capacity!$D17+Input!F$126*Input_National_Capacity!$E17+Input!F$127*Input_National_Capacity!$F17+Input!F$128*Input_National_Capacity!$G17+Input!F$129*Input_National_Capacity!$H17</f>
        <v>28748.967772109667</v>
      </c>
      <c r="G17" s="53">
        <f>Input!G$124*Input_National_Capacity!$C17+Input!G$125*Input_National_Capacity!$D17+Input!G$126*Input_National_Capacity!$E17+Input!G$127*Input_National_Capacity!$F17+Input!G$128*Input_National_Capacity!$G17+Input!G$129*Input_National_Capacity!$H17</f>
        <v>29004.046702552056</v>
      </c>
      <c r="H17" s="53">
        <f>Input!H$124*Input_National_Capacity!$C17+Input!H$125*Input_National_Capacity!$D17+Input!H$126*Input_National_Capacity!$E17+Input!H$127*Input_National_Capacity!$F17+Input!H$128*Input_National_Capacity!$G17+Input!H$129*Input_National_Capacity!$H17</f>
        <v>29143.283451205363</v>
      </c>
      <c r="I17" s="65">
        <f>Input!I$124*Input_National_Capacity!$C17+Input!I$125*Input_National_Capacity!$D17+Input!I$126*Input_National_Capacity!$E17+Input!I$127*Input_National_Capacity!$F17+Input!I$128*Input_National_Capacity!$G17+Input!I$129*Input_National_Capacity!$H17</f>
        <v>28906.895535896558</v>
      </c>
    </row>
    <row r="18" spans="1:9" s="5" customFormat="1" ht="15" customHeight="1" x14ac:dyDescent="0.25">
      <c r="A18" s="46" t="str">
        <f>Input_National_Capacity!A18</f>
        <v>13_Montroig</v>
      </c>
      <c r="B18" s="4" t="str">
        <f>Input_National_Capacity!B18</f>
        <v>Salida Nacional / National exit</v>
      </c>
      <c r="C18" s="52">
        <f>Input!C$124*Input_National_Capacity!$C18+Input!C$125*Input_National_Capacity!$D18+Input!C$126*Input_National_Capacity!$E18+Input!C$127*Input_National_Capacity!$F18+Input!C$128*Input_National_Capacity!$G18+Input!C$129*Input_National_Capacity!$H18</f>
        <v>23054.783746716297</v>
      </c>
      <c r="D18" s="53">
        <f>Input!D$124*Input_National_Capacity!$C18+Input!D$125*Input_National_Capacity!$D18+Input!D$126*Input_National_Capacity!$E18+Input!D$127*Input_National_Capacity!$F18+Input!D$128*Input_National_Capacity!$G18+Input!D$129*Input_National_Capacity!$H18</f>
        <v>23131.813878530447</v>
      </c>
      <c r="E18" s="53">
        <f>Input!E$124*Input_National_Capacity!$C18+Input!E$125*Input_National_Capacity!$D18+Input!E$126*Input_National_Capacity!$E18+Input!E$127*Input_National_Capacity!$F18+Input!E$128*Input_National_Capacity!$G18+Input!E$129*Input_National_Capacity!$H18</f>
        <v>23326.224022733128</v>
      </c>
      <c r="F18" s="53">
        <f>Input!F$124*Input_National_Capacity!$C18+Input!F$125*Input_National_Capacity!$D18+Input!F$126*Input_National_Capacity!$E18+Input!F$127*Input_National_Capacity!$F18+Input!F$128*Input_National_Capacity!$G18+Input!F$129*Input_National_Capacity!$H18</f>
        <v>23799.221520230065</v>
      </c>
      <c r="G18" s="53">
        <f>Input!G$124*Input_National_Capacity!$C18+Input!G$125*Input_National_Capacity!$D18+Input!G$126*Input_National_Capacity!$E18+Input!G$127*Input_National_Capacity!$F18+Input!G$128*Input_National_Capacity!$G18+Input!G$129*Input_National_Capacity!$H18</f>
        <v>24010.383187628464</v>
      </c>
      <c r="H18" s="53">
        <f>Input!H$124*Input_National_Capacity!$C18+Input!H$125*Input_National_Capacity!$D18+Input!H$126*Input_National_Capacity!$E18+Input!H$127*Input_National_Capacity!$F18+Input!H$128*Input_National_Capacity!$G18+Input!H$129*Input_National_Capacity!$H18</f>
        <v>24125.647368632261</v>
      </c>
      <c r="I18" s="65">
        <f>Input!I$124*Input_National_Capacity!$C18+Input!I$125*Input_National_Capacity!$D18+Input!I$126*Input_National_Capacity!$E18+Input!I$127*Input_National_Capacity!$F18+Input!I$128*Input_National_Capacity!$G18+Input!I$129*Input_National_Capacity!$H18</f>
        <v>23929.958660580713</v>
      </c>
    </row>
    <row r="19" spans="1:9" s="5" customFormat="1" ht="15" customHeight="1" x14ac:dyDescent="0.25">
      <c r="A19" s="46" t="str">
        <f>Input_National_Capacity!A19</f>
        <v>14 Vandellos</v>
      </c>
      <c r="B19" s="4" t="str">
        <f>Input_National_Capacity!B19</f>
        <v>Salida Nacional / National exit</v>
      </c>
      <c r="C19" s="52">
        <f>Input!C$124*Input_National_Capacity!$C19+Input!C$125*Input_National_Capacity!$D19+Input!C$126*Input_National_Capacity!$E19+Input!C$127*Input_National_Capacity!$F19+Input!C$128*Input_National_Capacity!$G19+Input!C$129*Input_National_Capacity!$H19</f>
        <v>4.3071654957769203</v>
      </c>
      <c r="D19" s="53">
        <f>Input!D$124*Input_National_Capacity!$C19+Input!D$125*Input_National_Capacity!$D19+Input!D$126*Input_National_Capacity!$E19+Input!D$127*Input_National_Capacity!$F19+Input!D$128*Input_National_Capacity!$G19+Input!D$129*Input_National_Capacity!$H19</f>
        <v>4.3215565015451851</v>
      </c>
      <c r="E19" s="53">
        <f>Input!E$124*Input_National_Capacity!$C19+Input!E$125*Input_National_Capacity!$D19+Input!E$126*Input_National_Capacity!$E19+Input!E$127*Input_National_Capacity!$F19+Input!E$128*Input_National_Capacity!$G19+Input!E$129*Input_National_Capacity!$H19</f>
        <v>4.357876801676305</v>
      </c>
      <c r="F19" s="53">
        <f>Input!F$124*Input_National_Capacity!$C19+Input!F$125*Input_National_Capacity!$D19+Input!F$126*Input_National_Capacity!$E19+Input!F$127*Input_National_Capacity!$F19+Input!F$128*Input_National_Capacity!$G19+Input!F$129*Input_National_Capacity!$H19</f>
        <v>4.4462436466308919</v>
      </c>
      <c r="G19" s="53">
        <f>Input!G$124*Input_National_Capacity!$C19+Input!G$125*Input_National_Capacity!$D19+Input!G$126*Input_National_Capacity!$E19+Input!G$127*Input_National_Capacity!$F19+Input!G$128*Input_National_Capacity!$G19+Input!G$129*Input_National_Capacity!$H19</f>
        <v>4.4856935177657142</v>
      </c>
      <c r="H19" s="53">
        <f>Input!H$124*Input_National_Capacity!$C19+Input!H$125*Input_National_Capacity!$D19+Input!H$126*Input_National_Capacity!$E19+Input!H$127*Input_National_Capacity!$F19+Input!H$128*Input_National_Capacity!$G19+Input!H$129*Input_National_Capacity!$H19</f>
        <v>4.5072275260120165</v>
      </c>
      <c r="I19" s="65">
        <f>Input!I$124*Input_National_Capacity!$C19+Input!I$125*Input_National_Capacity!$D19+Input!I$126*Input_National_Capacity!$E19+Input!I$127*Input_National_Capacity!$F19+Input!I$128*Input_National_Capacity!$G19+Input!I$129*Input_National_Capacity!$H19</f>
        <v>4.470668360656461</v>
      </c>
    </row>
    <row r="20" spans="1:9" s="5" customFormat="1" ht="15" customHeight="1" x14ac:dyDescent="0.25">
      <c r="A20" s="46" t="str">
        <f>Input_National_Capacity!A20</f>
        <v>15.02_Tortosa</v>
      </c>
      <c r="B20" s="4" t="str">
        <f>Input_National_Capacity!B20</f>
        <v>Salida Nacional / National exit</v>
      </c>
      <c r="C20" s="52">
        <f>Input!C$124*Input_National_Capacity!$C20+Input!C$125*Input_National_Capacity!$D20+Input!C$126*Input_National_Capacity!$E20+Input!C$127*Input_National_Capacity!$F20+Input!C$128*Input_National_Capacity!$G20+Input!C$129*Input_National_Capacity!$H20</f>
        <v>5284.0661862994966</v>
      </c>
      <c r="D20" s="53">
        <f>Input!D$124*Input_National_Capacity!$C20+Input!D$125*Input_National_Capacity!$D20+Input!D$126*Input_National_Capacity!$E20+Input!D$127*Input_National_Capacity!$F20+Input!D$128*Input_National_Capacity!$G20+Input!D$129*Input_National_Capacity!$H20</f>
        <v>5391.0298554232986</v>
      </c>
      <c r="E20" s="53">
        <f>Input!E$124*Input_National_Capacity!$C20+Input!E$125*Input_National_Capacity!$D20+Input!E$126*Input_National_Capacity!$E20+Input!E$127*Input_National_Capacity!$F20+Input!E$128*Input_National_Capacity!$G20+Input!E$129*Input_National_Capacity!$H20</f>
        <v>5518.988944450658</v>
      </c>
      <c r="F20" s="53">
        <f>Input!F$124*Input_National_Capacity!$C20+Input!F$125*Input_National_Capacity!$D20+Input!F$126*Input_National_Capacity!$E20+Input!F$127*Input_National_Capacity!$F20+Input!F$128*Input_National_Capacity!$G20+Input!F$129*Input_National_Capacity!$H20</f>
        <v>5625.650989765144</v>
      </c>
      <c r="G20" s="53">
        <f>Input!G$124*Input_National_Capacity!$C20+Input!G$125*Input_National_Capacity!$D20+Input!G$126*Input_National_Capacity!$E20+Input!G$127*Input_National_Capacity!$F20+Input!G$128*Input_National_Capacity!$G20+Input!G$129*Input_National_Capacity!$H20</f>
        <v>5709.5442584113425</v>
      </c>
      <c r="H20" s="53">
        <f>Input!H$124*Input_National_Capacity!$C20+Input!H$125*Input_National_Capacity!$D20+Input!H$126*Input_National_Capacity!$E20+Input!H$127*Input_National_Capacity!$F20+Input!H$128*Input_National_Capacity!$G20+Input!H$129*Input_National_Capacity!$H20</f>
        <v>5769.4203662005366</v>
      </c>
      <c r="I20" s="65">
        <f>Input!I$124*Input_National_Capacity!$C20+Input!I$125*Input_National_Capacity!$D20+Input!I$126*Input_National_Capacity!$E20+Input!I$127*Input_National_Capacity!$F20+Input!I$128*Input_National_Capacity!$G20+Input!I$129*Input_National_Capacity!$H20</f>
        <v>5804.482670569525</v>
      </c>
    </row>
    <row r="21" spans="1:9" s="5" customFormat="1" ht="15" customHeight="1" x14ac:dyDescent="0.25">
      <c r="A21" s="46" t="str">
        <f>Input_National_Capacity!A21</f>
        <v>15.04_La Jana</v>
      </c>
      <c r="B21" s="4" t="str">
        <f>Input_National_Capacity!B21</f>
        <v>Salida Nacional / National exit</v>
      </c>
      <c r="C21" s="52">
        <f>Input!C$124*Input_National_Capacity!$C21+Input!C$125*Input_National_Capacity!$D21+Input!C$126*Input_National_Capacity!$E21+Input!C$127*Input_National_Capacity!$F21+Input!C$128*Input_National_Capacity!$G21+Input!C$129*Input_National_Capacity!$H21</f>
        <v>507.54022871682304</v>
      </c>
      <c r="D21" s="53">
        <f>Input!D$124*Input_National_Capacity!$C21+Input!D$125*Input_National_Capacity!$D21+Input!D$126*Input_National_Capacity!$E21+Input!D$127*Input_National_Capacity!$F21+Input!D$128*Input_National_Capacity!$G21+Input!D$129*Input_National_Capacity!$H21</f>
        <v>513.58177601251555</v>
      </c>
      <c r="E21" s="53">
        <f>Input!E$124*Input_National_Capacity!$C21+Input!E$125*Input_National_Capacity!$D21+Input!E$126*Input_National_Capacity!$E21+Input!E$127*Input_National_Capacity!$F21+Input!E$128*Input_National_Capacity!$G21+Input!E$129*Input_National_Capacity!$H21</f>
        <v>520.89577538878939</v>
      </c>
      <c r="F21" s="53">
        <f>Input!F$124*Input_National_Capacity!$C21+Input!F$125*Input_National_Capacity!$D21+Input!F$126*Input_National_Capacity!$E21+Input!F$127*Input_National_Capacity!$F21+Input!F$128*Input_National_Capacity!$G21+Input!F$129*Input_National_Capacity!$H21</f>
        <v>526.98677899136135</v>
      </c>
      <c r="G21" s="53">
        <f>Input!G$124*Input_National_Capacity!$C21+Input!G$125*Input_National_Capacity!$D21+Input!G$126*Input_National_Capacity!$E21+Input!G$127*Input_National_Capacity!$F21+Input!G$128*Input_National_Capacity!$G21+Input!G$129*Input_National_Capacity!$H21</f>
        <v>531.82735518653681</v>
      </c>
      <c r="H21" s="53">
        <f>Input!H$124*Input_National_Capacity!$C21+Input!H$125*Input_National_Capacity!$D21+Input!H$126*Input_National_Capacity!$E21+Input!H$127*Input_National_Capacity!$F21+Input!H$128*Input_National_Capacity!$G21+Input!H$129*Input_National_Capacity!$H21</f>
        <v>535.37553387344894</v>
      </c>
      <c r="I21" s="65">
        <f>Input!I$124*Input_National_Capacity!$C21+Input!I$125*Input_National_Capacity!$D21+Input!I$126*Input_National_Capacity!$E21+Input!I$127*Input_National_Capacity!$F21+Input!I$128*Input_National_Capacity!$G21+Input!I$129*Input_National_Capacity!$H21</f>
        <v>537.59685780767541</v>
      </c>
    </row>
    <row r="22" spans="1:9" s="5" customFormat="1" ht="15" customHeight="1" x14ac:dyDescent="0.25">
      <c r="A22" s="46" t="str">
        <f>Input_National_Capacity!A22</f>
        <v>15.06A_Cabanes</v>
      </c>
      <c r="B22" s="4" t="str">
        <f>Input_National_Capacity!B22</f>
        <v>Salida Nacional / National exit</v>
      </c>
      <c r="C22" s="52">
        <f>Input!C$124*Input_National_Capacity!$C22+Input!C$125*Input_National_Capacity!$D22+Input!C$126*Input_National_Capacity!$E22+Input!C$127*Input_National_Capacity!$F22+Input!C$128*Input_National_Capacity!$G22+Input!C$129*Input_National_Capacity!$H22</f>
        <v>0</v>
      </c>
      <c r="D22" s="53">
        <f>Input!D$124*Input_National_Capacity!$C22+Input!D$125*Input_National_Capacity!$D22+Input!D$126*Input_National_Capacity!$E22+Input!D$127*Input_National_Capacity!$F22+Input!D$128*Input_National_Capacity!$G22+Input!D$129*Input_National_Capacity!$H22</f>
        <v>0</v>
      </c>
      <c r="E22" s="53">
        <f>Input!E$124*Input_National_Capacity!$C22+Input!E$125*Input_National_Capacity!$D22+Input!E$126*Input_National_Capacity!$E22+Input!E$127*Input_National_Capacity!$F22+Input!E$128*Input_National_Capacity!$G22+Input!E$129*Input_National_Capacity!$H22</f>
        <v>0</v>
      </c>
      <c r="F22" s="53">
        <f>Input!F$124*Input_National_Capacity!$C22+Input!F$125*Input_National_Capacity!$D22+Input!F$126*Input_National_Capacity!$E22+Input!F$127*Input_National_Capacity!$F22+Input!F$128*Input_National_Capacity!$G22+Input!F$129*Input_National_Capacity!$H22</f>
        <v>0</v>
      </c>
      <c r="G22" s="53">
        <f>Input!G$124*Input_National_Capacity!$C22+Input!G$125*Input_National_Capacity!$D22+Input!G$126*Input_National_Capacity!$E22+Input!G$127*Input_National_Capacity!$F22+Input!G$128*Input_National_Capacity!$G22+Input!G$129*Input_National_Capacity!$H22</f>
        <v>0</v>
      </c>
      <c r="H22" s="53">
        <f>Input!H$124*Input_National_Capacity!$C22+Input!H$125*Input_National_Capacity!$D22+Input!H$126*Input_National_Capacity!$E22+Input!H$127*Input_National_Capacity!$F22+Input!H$128*Input_National_Capacity!$G22+Input!H$129*Input_National_Capacity!$H22</f>
        <v>0</v>
      </c>
      <c r="I22" s="65">
        <f>Input!I$124*Input_National_Capacity!$C22+Input!I$125*Input_National_Capacity!$D22+Input!I$126*Input_National_Capacity!$E22+Input!I$127*Input_National_Capacity!$F22+Input!I$128*Input_National_Capacity!$G22+Input!I$129*Input_National_Capacity!$H22</f>
        <v>0</v>
      </c>
    </row>
    <row r="23" spans="1:9" s="5" customFormat="1" ht="15" customHeight="1" x14ac:dyDescent="0.25">
      <c r="A23" s="46" t="str">
        <f>Input_National_Capacity!A23</f>
        <v>15.07_Villafames</v>
      </c>
      <c r="B23" s="4" t="str">
        <f>Input_National_Capacity!B23</f>
        <v>Salida Nacional / National exit</v>
      </c>
      <c r="C23" s="52">
        <f>Input!C$124*Input_National_Capacity!$C23+Input!C$125*Input_National_Capacity!$D23+Input!C$126*Input_National_Capacity!$E23+Input!C$127*Input_National_Capacity!$F23+Input!C$128*Input_National_Capacity!$G23+Input!C$129*Input_National_Capacity!$H23</f>
        <v>9138.6830947870221</v>
      </c>
      <c r="D23" s="53">
        <f>Input!D$124*Input_National_Capacity!$C23+Input!D$125*Input_National_Capacity!$D23+Input!D$126*Input_National_Capacity!$E23+Input!D$127*Input_National_Capacity!$F23+Input!D$128*Input_National_Capacity!$G23+Input!D$129*Input_National_Capacity!$H23</f>
        <v>9339.963409072132</v>
      </c>
      <c r="E23" s="53">
        <f>Input!E$124*Input_National_Capacity!$C23+Input!E$125*Input_National_Capacity!$D23+Input!E$126*Input_National_Capacity!$E23+Input!E$127*Input_National_Capacity!$F23+Input!E$128*Input_National_Capacity!$G23+Input!E$129*Input_National_Capacity!$H23</f>
        <v>9580.4189102358141</v>
      </c>
      <c r="F23" s="53">
        <f>Input!F$124*Input_National_Capacity!$C23+Input!F$125*Input_National_Capacity!$D23+Input!F$126*Input_National_Capacity!$E23+Input!F$127*Input_National_Capacity!$F23+Input!F$128*Input_National_Capacity!$G23+Input!F$129*Input_National_Capacity!$H23</f>
        <v>9780.8757370380081</v>
      </c>
      <c r="G23" s="53">
        <f>Input!G$124*Input_National_Capacity!$C23+Input!G$125*Input_National_Capacity!$D23+Input!G$126*Input_National_Capacity!$E23+Input!G$127*Input_National_Capacity!$F23+Input!G$128*Input_National_Capacity!$G23+Input!G$129*Input_National_Capacity!$H23</f>
        <v>9938.3500888000453</v>
      </c>
      <c r="H23" s="53">
        <f>Input!H$124*Input_National_Capacity!$C23+Input!H$125*Input_National_Capacity!$D23+Input!H$126*Input_National_Capacity!$E23+Input!H$127*Input_National_Capacity!$F23+Input!H$128*Input_National_Capacity!$G23+Input!H$129*Input_National_Capacity!$H23</f>
        <v>10050.3829577381</v>
      </c>
      <c r="I23" s="65">
        <f>Input!I$124*Input_National_Capacity!$C23+Input!I$125*Input_National_Capacity!$D23+Input!I$126*Input_National_Capacity!$E23+Input!I$127*Input_National_Capacity!$F23+Input!I$128*Input_National_Capacity!$G23+Input!I$129*Input_National_Capacity!$H23</f>
        <v>10115.434691160301</v>
      </c>
    </row>
    <row r="24" spans="1:9" s="5" customFormat="1" ht="15" customHeight="1" x14ac:dyDescent="0.25">
      <c r="A24" s="46" t="str">
        <f>Input_National_Capacity!A24</f>
        <v>15.08_Borriol</v>
      </c>
      <c r="B24" s="4" t="str">
        <f>Input_National_Capacity!B24</f>
        <v>Salida Nacional / National exit</v>
      </c>
      <c r="C24" s="52">
        <f>Input!C$124*Input_National_Capacity!$C24+Input!C$125*Input_National_Capacity!$D24+Input!C$126*Input_National_Capacity!$E24+Input!C$127*Input_National_Capacity!$F24+Input!C$128*Input_National_Capacity!$G24+Input!C$129*Input_National_Capacity!$H24</f>
        <v>0</v>
      </c>
      <c r="D24" s="53">
        <f>Input!D$124*Input_National_Capacity!$C24+Input!D$125*Input_National_Capacity!$D24+Input!D$126*Input_National_Capacity!$E24+Input!D$127*Input_National_Capacity!$F24+Input!D$128*Input_National_Capacity!$G24+Input!D$129*Input_National_Capacity!$H24</f>
        <v>0</v>
      </c>
      <c r="E24" s="53">
        <f>Input!E$124*Input_National_Capacity!$C24+Input!E$125*Input_National_Capacity!$D24+Input!E$126*Input_National_Capacity!$E24+Input!E$127*Input_National_Capacity!$F24+Input!E$128*Input_National_Capacity!$G24+Input!E$129*Input_National_Capacity!$H24</f>
        <v>0</v>
      </c>
      <c r="F24" s="53">
        <f>Input!F$124*Input_National_Capacity!$C24+Input!F$125*Input_National_Capacity!$D24+Input!F$126*Input_National_Capacity!$E24+Input!F$127*Input_National_Capacity!$F24+Input!F$128*Input_National_Capacity!$G24+Input!F$129*Input_National_Capacity!$H24</f>
        <v>0</v>
      </c>
      <c r="G24" s="53">
        <f>Input!G$124*Input_National_Capacity!$C24+Input!G$125*Input_National_Capacity!$D24+Input!G$126*Input_National_Capacity!$E24+Input!G$127*Input_National_Capacity!$F24+Input!G$128*Input_National_Capacity!$G24+Input!G$129*Input_National_Capacity!$H24</f>
        <v>0</v>
      </c>
      <c r="H24" s="53">
        <f>Input!H$124*Input_National_Capacity!$C24+Input!H$125*Input_National_Capacity!$D24+Input!H$126*Input_National_Capacity!$E24+Input!H$127*Input_National_Capacity!$F24+Input!H$128*Input_National_Capacity!$G24+Input!H$129*Input_National_Capacity!$H24</f>
        <v>0</v>
      </c>
      <c r="I24" s="65">
        <f>Input!I$124*Input_National_Capacity!$C24+Input!I$125*Input_National_Capacity!$D24+Input!I$126*Input_National_Capacity!$E24+Input!I$127*Input_National_Capacity!$F24+Input!I$128*Input_National_Capacity!$G24+Input!I$129*Input_National_Capacity!$H24</f>
        <v>0</v>
      </c>
    </row>
    <row r="25" spans="1:9" s="5" customFormat="1" ht="15" customHeight="1" x14ac:dyDescent="0.25">
      <c r="A25" s="46" t="str">
        <f>Input_National_Capacity!A25</f>
        <v>15.09_Villarreal</v>
      </c>
      <c r="B25" s="4" t="str">
        <f>Input_National_Capacity!B25</f>
        <v>Salida Nacional / National exit</v>
      </c>
      <c r="C25" s="52">
        <f>Input!C$124*Input_National_Capacity!$C25+Input!C$125*Input_National_Capacity!$D25+Input!C$126*Input_National_Capacity!$E25+Input!C$127*Input_National_Capacity!$F25+Input!C$128*Input_National_Capacity!$G25+Input!C$129*Input_National_Capacity!$H25</f>
        <v>50849.078445900661</v>
      </c>
      <c r="D25" s="53">
        <f>Input!D$124*Input_National_Capacity!$C25+Input!D$125*Input_National_Capacity!$D25+Input!D$126*Input_National_Capacity!$E25+Input!D$127*Input_National_Capacity!$F25+Input!D$128*Input_National_Capacity!$G25+Input!D$129*Input_National_Capacity!$H25</f>
        <v>51965.408435225872</v>
      </c>
      <c r="E25" s="53">
        <f>Input!E$124*Input_National_Capacity!$C25+Input!E$125*Input_National_Capacity!$D25+Input!E$126*Input_National_Capacity!$E25+Input!E$127*Input_National_Capacity!$F25+Input!E$128*Input_National_Capacity!$G25+Input!E$129*Input_National_Capacity!$H25</f>
        <v>53299.077892553003</v>
      </c>
      <c r="F25" s="53">
        <f>Input!F$124*Input_National_Capacity!$C25+Input!F$125*Input_National_Capacity!$D25+Input!F$126*Input_National_Capacity!$E25+Input!F$127*Input_National_Capacity!$F25+Input!F$128*Input_National_Capacity!$G25+Input!F$129*Input_National_Capacity!$H25</f>
        <v>54410.893048764308</v>
      </c>
      <c r="G25" s="53">
        <f>Input!G$124*Input_National_Capacity!$C25+Input!G$125*Input_National_Capacity!$D25+Input!G$126*Input_National_Capacity!$E25+Input!G$127*Input_National_Capacity!$F25+Input!G$128*Input_National_Capacity!$G25+Input!G$129*Input_National_Capacity!$H25</f>
        <v>55284.349157836463</v>
      </c>
      <c r="H25" s="53">
        <f>Input!H$124*Input_National_Capacity!$C25+Input!H$125*Input_National_Capacity!$D25+Input!H$126*Input_National_Capacity!$E25+Input!H$127*Input_National_Capacity!$F25+Input!H$128*Input_National_Capacity!$G25+Input!H$129*Input_National_Capacity!$H25</f>
        <v>55905.830674038931</v>
      </c>
      <c r="I25" s="65">
        <f>Input!I$124*Input_National_Capacity!$C25+Input!I$125*Input_National_Capacity!$D25+Input!I$126*Input_National_Capacity!$E25+Input!I$127*Input_National_Capacity!$F25+Input!I$128*Input_National_Capacity!$G25+Input!I$129*Input_National_Capacity!$H25</f>
        <v>56266.806756022204</v>
      </c>
    </row>
    <row r="26" spans="1:9" s="5" customFormat="1" ht="15" customHeight="1" x14ac:dyDescent="0.25">
      <c r="A26" s="46" t="str">
        <f>Input_National_Capacity!A26</f>
        <v>15.09X.3_Moncofar</v>
      </c>
      <c r="B26" s="4" t="str">
        <f>Input_National_Capacity!B26</f>
        <v>Salida Nacional / National exit</v>
      </c>
      <c r="C26" s="52">
        <f>Input!C$124*Input_National_Capacity!$C26+Input!C$125*Input_National_Capacity!$D26+Input!C$126*Input_National_Capacity!$E26+Input!C$127*Input_National_Capacity!$F26+Input!C$128*Input_National_Capacity!$G26+Input!C$129*Input_National_Capacity!$H26</f>
        <v>3672.0519672348059</v>
      </c>
      <c r="D26" s="53">
        <f>Input!D$124*Input_National_Capacity!$C26+Input!D$125*Input_National_Capacity!$D26+Input!D$126*Input_National_Capacity!$E26+Input!D$127*Input_National_Capacity!$F26+Input!D$128*Input_National_Capacity!$G26+Input!D$129*Input_National_Capacity!$H26</f>
        <v>3720.8944626678258</v>
      </c>
      <c r="E26" s="53">
        <f>Input!E$124*Input_National_Capacity!$C26+Input!E$125*Input_National_Capacity!$D26+Input!E$126*Input_National_Capacity!$E26+Input!E$127*Input_National_Capacity!$F26+Input!E$128*Input_National_Capacity!$G26+Input!E$129*Input_National_Capacity!$H26</f>
        <v>3777.6705934808283</v>
      </c>
      <c r="F26" s="53">
        <f>Input!F$124*Input_National_Capacity!$C26+Input!F$125*Input_National_Capacity!$D26+Input!F$126*Input_National_Capacity!$E26+Input!F$127*Input_National_Capacity!$F26+Input!F$128*Input_National_Capacity!$G26+Input!F$129*Input_National_Capacity!$H26</f>
        <v>3824.6479083488398</v>
      </c>
      <c r="G26" s="53">
        <f>Input!G$124*Input_National_Capacity!$C26+Input!G$125*Input_National_Capacity!$D26+Input!G$126*Input_National_Capacity!$E26+Input!G$127*Input_National_Capacity!$F26+Input!G$128*Input_National_Capacity!$G26+Input!G$129*Input_National_Capacity!$H26</f>
        <v>3861.9351644768017</v>
      </c>
      <c r="H26" s="53">
        <f>Input!H$124*Input_National_Capacity!$C26+Input!H$125*Input_National_Capacity!$D26+Input!H$126*Input_National_Capacity!$E26+Input!H$127*Input_National_Capacity!$F26+Input!H$128*Input_National_Capacity!$G26+Input!H$129*Input_National_Capacity!$H26</f>
        <v>3889.1296396756011</v>
      </c>
      <c r="I26" s="65">
        <f>Input!I$124*Input_National_Capacity!$C26+Input!I$125*Input_National_Capacity!$D26+Input!I$126*Input_National_Capacity!$E26+Input!I$127*Input_National_Capacity!$F26+Input!I$128*Input_National_Capacity!$G26+Input!I$129*Input_National_Capacity!$H26</f>
        <v>3907.8592513745566</v>
      </c>
    </row>
    <row r="27" spans="1:9" s="5" customFormat="1" ht="15" customHeight="1" x14ac:dyDescent="0.25">
      <c r="A27" s="46" t="str">
        <f>Input_National_Capacity!A27</f>
        <v>15.09X_Nules I</v>
      </c>
      <c r="B27" s="4" t="str">
        <f>Input_National_Capacity!B27</f>
        <v>Salida Nacional / National exit</v>
      </c>
      <c r="C27" s="52">
        <f>Input!C$124*Input_National_Capacity!$C27+Input!C$125*Input_National_Capacity!$D27+Input!C$126*Input_National_Capacity!$E27+Input!C$127*Input_National_Capacity!$F27+Input!C$128*Input_National_Capacity!$G27+Input!C$129*Input_National_Capacity!$H27</f>
        <v>1717.3719902695088</v>
      </c>
      <c r="D27" s="53">
        <f>Input!D$124*Input_National_Capacity!$C27+Input!D$125*Input_National_Capacity!$D27+Input!D$126*Input_National_Capacity!$E27+Input!D$127*Input_National_Capacity!$F27+Input!D$128*Input_National_Capacity!$G27+Input!D$129*Input_National_Capacity!$H27</f>
        <v>1750.1326762159167</v>
      </c>
      <c r="E27" s="53">
        <f>Input!E$124*Input_National_Capacity!$C27+Input!E$125*Input_National_Capacity!$D27+Input!E$126*Input_National_Capacity!$E27+Input!E$127*Input_National_Capacity!$F27+Input!E$128*Input_National_Capacity!$G27+Input!E$129*Input_National_Capacity!$H27</f>
        <v>1788.9851025173416</v>
      </c>
      <c r="F27" s="53">
        <f>Input!F$124*Input_National_Capacity!$C27+Input!F$125*Input_National_Capacity!$D27+Input!F$126*Input_National_Capacity!$E27+Input!F$127*Input_National_Capacity!$F27+Input!F$128*Input_National_Capacity!$G27+Input!F$129*Input_National_Capacity!$H27</f>
        <v>1821.3133918060907</v>
      </c>
      <c r="G27" s="53">
        <f>Input!G$124*Input_National_Capacity!$C27+Input!G$125*Input_National_Capacity!$D27+Input!G$126*Input_National_Capacity!$E27+Input!G$127*Input_National_Capacity!$F27+Input!G$128*Input_National_Capacity!$G27+Input!G$129*Input_National_Capacity!$H27</f>
        <v>1846.7709013136014</v>
      </c>
      <c r="H27" s="53">
        <f>Input!H$124*Input_National_Capacity!$C27+Input!H$125*Input_National_Capacity!$D27+Input!H$126*Input_National_Capacity!$E27+Input!H$127*Input_National_Capacity!$F27+Input!H$128*Input_National_Capacity!$G27+Input!H$129*Input_National_Capacity!$H27</f>
        <v>1864.9879912691679</v>
      </c>
      <c r="I27" s="65">
        <f>Input!I$124*Input_National_Capacity!$C27+Input!I$125*Input_National_Capacity!$D27+Input!I$126*Input_National_Capacity!$E27+Input!I$127*Input_National_Capacity!$F27+Input!I$128*Input_National_Capacity!$G27+Input!I$129*Input_National_Capacity!$H27</f>
        <v>1876.0622862860619</v>
      </c>
    </row>
    <row r="28" spans="1:9" s="5" customFormat="1" ht="15" customHeight="1" x14ac:dyDescent="0.25">
      <c r="A28" s="46" t="str">
        <f>Input_National_Capacity!A28</f>
        <v>15.10_Chilches</v>
      </c>
      <c r="B28" s="4" t="str">
        <f>Input_National_Capacity!B28</f>
        <v>Salida Nacional / National exit</v>
      </c>
      <c r="C28" s="52">
        <f>Input!C$124*Input_National_Capacity!$C28+Input!C$125*Input_National_Capacity!$D28+Input!C$126*Input_National_Capacity!$E28+Input!C$127*Input_National_Capacity!$F28+Input!C$128*Input_National_Capacity!$G28+Input!C$129*Input_National_Capacity!$H28</f>
        <v>5077.2155785974765</v>
      </c>
      <c r="D28" s="53">
        <f>Input!D$124*Input_National_Capacity!$C28+Input!D$125*Input_National_Capacity!$D28+Input!D$126*Input_National_Capacity!$E28+Input!D$127*Input_National_Capacity!$F28+Input!D$128*Input_National_Capacity!$G28+Input!D$129*Input_National_Capacity!$H28</f>
        <v>5175.0358190457273</v>
      </c>
      <c r="E28" s="53">
        <f>Input!E$124*Input_National_Capacity!$C28+Input!E$125*Input_National_Capacity!$D28+Input!E$126*Input_National_Capacity!$E28+Input!E$127*Input_National_Capacity!$F28+Input!E$128*Input_National_Capacity!$G28+Input!E$129*Input_National_Capacity!$H28</f>
        <v>5291.1963645574624</v>
      </c>
      <c r="F28" s="53">
        <f>Input!F$124*Input_National_Capacity!$C28+Input!F$125*Input_National_Capacity!$D28+Input!F$126*Input_National_Capacity!$E28+Input!F$127*Input_National_Capacity!$F28+Input!F$128*Input_National_Capacity!$G28+Input!F$129*Input_National_Capacity!$H28</f>
        <v>5387.8776239426188</v>
      </c>
      <c r="G28" s="53">
        <f>Input!G$124*Input_National_Capacity!$C28+Input!G$125*Input_National_Capacity!$D28+Input!G$126*Input_National_Capacity!$E28+Input!G$127*Input_National_Capacity!$F28+Input!G$128*Input_National_Capacity!$G28+Input!G$129*Input_National_Capacity!$H28</f>
        <v>5463.9958412271098</v>
      </c>
      <c r="H28" s="53">
        <f>Input!H$124*Input_National_Capacity!$C28+Input!H$125*Input_National_Capacity!$D28+Input!H$126*Input_National_Capacity!$E28+Input!H$127*Input_National_Capacity!$F28+Input!H$128*Input_National_Capacity!$G28+Input!H$129*Input_National_Capacity!$H28</f>
        <v>5518.4407491331622</v>
      </c>
      <c r="I28" s="65">
        <f>Input!I$124*Input_National_Capacity!$C28+Input!I$125*Input_National_Capacity!$D28+Input!I$126*Input_National_Capacity!$E28+Input!I$127*Input_National_Capacity!$F28+Input!I$128*Input_National_Capacity!$G28+Input!I$129*Input_National_Capacity!$H28</f>
        <v>5551.3488433515604</v>
      </c>
    </row>
    <row r="29" spans="1:9" s="5" customFormat="1" ht="15" customHeight="1" x14ac:dyDescent="0.25">
      <c r="A29" s="46" t="str">
        <f>Input_National_Capacity!A29</f>
        <v>15.11_Sagunto</v>
      </c>
      <c r="B29" s="4" t="str">
        <f>Input_National_Capacity!B29</f>
        <v>Salida Nacional / National exit</v>
      </c>
      <c r="C29" s="52">
        <f>Input!C$124*Input_National_Capacity!$C29+Input!C$125*Input_National_Capacity!$D29+Input!C$126*Input_National_Capacity!$E29+Input!C$127*Input_National_Capacity!$F29+Input!C$128*Input_National_Capacity!$G29+Input!C$129*Input_National_Capacity!$H29</f>
        <v>4348.1234203290633</v>
      </c>
      <c r="D29" s="53">
        <f>Input!D$124*Input_National_Capacity!$C29+Input!D$125*Input_National_Capacity!$D29+Input!D$126*Input_National_Capacity!$E29+Input!D$127*Input_National_Capacity!$F29+Input!D$128*Input_National_Capacity!$G29+Input!D$129*Input_National_Capacity!$H29</f>
        <v>4318.0121442443669</v>
      </c>
      <c r="E29" s="53">
        <f>Input!E$124*Input_National_Capacity!$C29+Input!E$125*Input_National_Capacity!$D29+Input!E$126*Input_National_Capacity!$E29+Input!E$127*Input_National_Capacity!$F29+Input!E$128*Input_National_Capacity!$G29+Input!E$129*Input_National_Capacity!$H29</f>
        <v>4284.1215400272858</v>
      </c>
      <c r="F29" s="53">
        <f>Input!F$124*Input_National_Capacity!$C29+Input!F$125*Input_National_Capacity!$D29+Input!F$126*Input_National_Capacity!$E29+Input!F$127*Input_National_Capacity!$F29+Input!F$128*Input_National_Capacity!$G29+Input!F$129*Input_National_Capacity!$H29</f>
        <v>4259.618590270311</v>
      </c>
      <c r="G29" s="53">
        <f>Input!G$124*Input_National_Capacity!$C29+Input!G$125*Input_National_Capacity!$D29+Input!G$126*Input_National_Capacity!$E29+Input!G$127*Input_National_Capacity!$F29+Input!G$128*Input_National_Capacity!$G29+Input!G$129*Input_National_Capacity!$H29</f>
        <v>4243.434984792867</v>
      </c>
      <c r="H29" s="53">
        <f>Input!H$124*Input_National_Capacity!$C29+Input!H$125*Input_National_Capacity!$D29+Input!H$126*Input_National_Capacity!$E29+Input!H$127*Input_National_Capacity!$F29+Input!H$128*Input_National_Capacity!$G29+Input!H$129*Input_National_Capacity!$H29</f>
        <v>4235.0029608917584</v>
      </c>
      <c r="I29" s="65">
        <f>Input!I$124*Input_National_Capacity!$C29+Input!I$125*Input_National_Capacity!$D29+Input!I$126*Input_National_Capacity!$E29+Input!I$127*Input_National_Capacity!$F29+Input!I$128*Input_National_Capacity!$G29+Input!I$129*Input_National_Capacity!$H29</f>
        <v>4234.2594337123219</v>
      </c>
    </row>
    <row r="30" spans="1:9" s="5" customFormat="1" ht="15" customHeight="1" x14ac:dyDescent="0.25">
      <c r="A30" s="46" t="str">
        <f>Input_National_Capacity!A30</f>
        <v>15.12_Puzol</v>
      </c>
      <c r="B30" s="4" t="str">
        <f>Input_National_Capacity!B30</f>
        <v>Salida Nacional / National exit</v>
      </c>
      <c r="C30" s="52">
        <f>Input!C$124*Input_National_Capacity!$C30+Input!C$125*Input_National_Capacity!$D30+Input!C$126*Input_National_Capacity!$E30+Input!C$127*Input_National_Capacity!$F30+Input!C$128*Input_National_Capacity!$G30+Input!C$129*Input_National_Capacity!$H30</f>
        <v>0</v>
      </c>
      <c r="D30" s="53">
        <f>Input!D$124*Input_National_Capacity!$C30+Input!D$125*Input_National_Capacity!$D30+Input!D$126*Input_National_Capacity!$E30+Input!D$127*Input_National_Capacity!$F30+Input!D$128*Input_National_Capacity!$G30+Input!D$129*Input_National_Capacity!$H30</f>
        <v>0</v>
      </c>
      <c r="E30" s="53">
        <f>Input!E$124*Input_National_Capacity!$C30+Input!E$125*Input_National_Capacity!$D30+Input!E$126*Input_National_Capacity!$E30+Input!E$127*Input_National_Capacity!$F30+Input!E$128*Input_National_Capacity!$G30+Input!E$129*Input_National_Capacity!$H30</f>
        <v>0</v>
      </c>
      <c r="F30" s="53">
        <f>Input!F$124*Input_National_Capacity!$C30+Input!F$125*Input_National_Capacity!$D30+Input!F$126*Input_National_Capacity!$E30+Input!F$127*Input_National_Capacity!$F30+Input!F$128*Input_National_Capacity!$G30+Input!F$129*Input_National_Capacity!$H30</f>
        <v>0</v>
      </c>
      <c r="G30" s="53">
        <f>Input!G$124*Input_National_Capacity!$C30+Input!G$125*Input_National_Capacity!$D30+Input!G$126*Input_National_Capacity!$E30+Input!G$127*Input_National_Capacity!$F30+Input!G$128*Input_National_Capacity!$G30+Input!G$129*Input_National_Capacity!$H30</f>
        <v>0</v>
      </c>
      <c r="H30" s="53">
        <f>Input!H$124*Input_National_Capacity!$C30+Input!H$125*Input_National_Capacity!$D30+Input!H$126*Input_National_Capacity!$E30+Input!H$127*Input_National_Capacity!$F30+Input!H$128*Input_National_Capacity!$G30+Input!H$129*Input_National_Capacity!$H30</f>
        <v>0</v>
      </c>
      <c r="I30" s="65">
        <f>Input!I$124*Input_National_Capacity!$C30+Input!I$125*Input_National_Capacity!$D30+Input!I$126*Input_National_Capacity!$E30+Input!I$127*Input_National_Capacity!$F30+Input!I$128*Input_National_Capacity!$G30+Input!I$129*Input_National_Capacity!$H30</f>
        <v>0</v>
      </c>
    </row>
    <row r="31" spans="1:9" s="5" customFormat="1" ht="15" customHeight="1" x14ac:dyDescent="0.25">
      <c r="A31" s="46" t="str">
        <f>Input_National_Capacity!A31</f>
        <v>15.14_Paterna</v>
      </c>
      <c r="B31" s="4" t="str">
        <f>Input_National_Capacity!B31</f>
        <v>Salida Nacional / National exit</v>
      </c>
      <c r="C31" s="52">
        <f>Input!C$124*Input_National_Capacity!$C31+Input!C$125*Input_National_Capacity!$D31+Input!C$126*Input_National_Capacity!$E31+Input!C$127*Input_National_Capacity!$F31+Input!C$128*Input_National_Capacity!$G31+Input!C$129*Input_National_Capacity!$H31</f>
        <v>0</v>
      </c>
      <c r="D31" s="53">
        <f>Input!D$124*Input_National_Capacity!$C31+Input!D$125*Input_National_Capacity!$D31+Input!D$126*Input_National_Capacity!$E31+Input!D$127*Input_National_Capacity!$F31+Input!D$128*Input_National_Capacity!$G31+Input!D$129*Input_National_Capacity!$H31</f>
        <v>0</v>
      </c>
      <c r="E31" s="53">
        <f>Input!E$124*Input_National_Capacity!$C31+Input!E$125*Input_National_Capacity!$D31+Input!E$126*Input_National_Capacity!$E31+Input!E$127*Input_National_Capacity!$F31+Input!E$128*Input_National_Capacity!$G31+Input!E$129*Input_National_Capacity!$H31</f>
        <v>0</v>
      </c>
      <c r="F31" s="53">
        <f>Input!F$124*Input_National_Capacity!$C31+Input!F$125*Input_National_Capacity!$D31+Input!F$126*Input_National_Capacity!$E31+Input!F$127*Input_National_Capacity!$F31+Input!F$128*Input_National_Capacity!$G31+Input!F$129*Input_National_Capacity!$H31</f>
        <v>0</v>
      </c>
      <c r="G31" s="53">
        <f>Input!G$124*Input_National_Capacity!$C31+Input!G$125*Input_National_Capacity!$D31+Input!G$126*Input_National_Capacity!$E31+Input!G$127*Input_National_Capacity!$F31+Input!G$128*Input_National_Capacity!$G31+Input!G$129*Input_National_Capacity!$H31</f>
        <v>0</v>
      </c>
      <c r="H31" s="53">
        <f>Input!H$124*Input_National_Capacity!$C31+Input!H$125*Input_National_Capacity!$D31+Input!H$126*Input_National_Capacity!$E31+Input!H$127*Input_National_Capacity!$F31+Input!H$128*Input_National_Capacity!$G31+Input!H$129*Input_National_Capacity!$H31</f>
        <v>0</v>
      </c>
      <c r="I31" s="65">
        <f>Input!I$124*Input_National_Capacity!$C31+Input!I$125*Input_National_Capacity!$D31+Input!I$126*Input_National_Capacity!$E31+Input!I$127*Input_National_Capacity!$F31+Input!I$128*Input_National_Capacity!$G31+Input!I$129*Input_National_Capacity!$H31</f>
        <v>0</v>
      </c>
    </row>
    <row r="32" spans="1:9" s="5" customFormat="1" ht="15" customHeight="1" x14ac:dyDescent="0.25">
      <c r="A32" s="46" t="str">
        <f>Input_National_Capacity!A32</f>
        <v>15.16_Llombay</v>
      </c>
      <c r="B32" s="4" t="str">
        <f>Input_National_Capacity!B32</f>
        <v>Salida Nacional / National exit</v>
      </c>
      <c r="C32" s="52">
        <f>Input!C$124*Input_National_Capacity!$C32+Input!C$125*Input_National_Capacity!$D32+Input!C$126*Input_National_Capacity!$E32+Input!C$127*Input_National_Capacity!$F32+Input!C$128*Input_National_Capacity!$G32+Input!C$129*Input_National_Capacity!$H32</f>
        <v>3043.8446402010891</v>
      </c>
      <c r="D32" s="53">
        <f>Input!D$124*Input_National_Capacity!$C32+Input!D$125*Input_National_Capacity!$D32+Input!D$126*Input_National_Capacity!$E32+Input!D$127*Input_National_Capacity!$F32+Input!D$128*Input_National_Capacity!$G32+Input!D$129*Input_National_Capacity!$H32</f>
        <v>3073.9154120479484</v>
      </c>
      <c r="E32" s="53">
        <f>Input!E$124*Input_National_Capacity!$C32+Input!E$125*Input_National_Capacity!$D32+Input!E$126*Input_National_Capacity!$E32+Input!E$127*Input_National_Capacity!$F32+Input!E$128*Input_National_Capacity!$G32+Input!E$129*Input_National_Capacity!$H32</f>
        <v>3107.9911269035351</v>
      </c>
      <c r="F32" s="53">
        <f>Input!F$124*Input_National_Capacity!$C32+Input!F$125*Input_National_Capacity!$D32+Input!F$126*Input_National_Capacity!$E32+Input!F$127*Input_National_Capacity!$F32+Input!F$128*Input_National_Capacity!$G32+Input!F$129*Input_National_Capacity!$H32</f>
        <v>3135.9847830920244</v>
      </c>
      <c r="G32" s="53">
        <f>Input!G$124*Input_National_Capacity!$C32+Input!G$125*Input_National_Capacity!$D32+Input!G$126*Input_National_Capacity!$E32+Input!G$127*Input_National_Capacity!$F32+Input!G$128*Input_National_Capacity!$G32+Input!G$129*Input_National_Capacity!$H32</f>
        <v>3158.4184486461691</v>
      </c>
      <c r="H32" s="53">
        <f>Input!H$124*Input_National_Capacity!$C32+Input!H$125*Input_National_Capacity!$D32+Input!H$126*Input_National_Capacity!$E32+Input!H$127*Input_National_Capacity!$F32+Input!H$128*Input_National_Capacity!$G32+Input!H$129*Input_National_Capacity!$H32</f>
        <v>3175.1485484012678</v>
      </c>
      <c r="I32" s="65">
        <f>Input!I$124*Input_National_Capacity!$C32+Input!I$125*Input_National_Capacity!$D32+Input!I$126*Input_National_Capacity!$E32+Input!I$127*Input_National_Capacity!$F32+Input!I$128*Input_National_Capacity!$G32+Input!I$129*Input_National_Capacity!$H32</f>
        <v>3188.2840990787558</v>
      </c>
    </row>
    <row r="33" spans="1:9" s="5" customFormat="1" ht="15" customHeight="1" x14ac:dyDescent="0.25">
      <c r="A33" s="46" t="str">
        <f>Input_National_Capacity!A33</f>
        <v>15.17_Carlet</v>
      </c>
      <c r="B33" s="4" t="str">
        <f>Input_National_Capacity!B33</f>
        <v>Salida Nacional / National exit</v>
      </c>
      <c r="C33" s="52">
        <f>Input!C$124*Input_National_Capacity!$C33+Input!C$125*Input_National_Capacity!$D33+Input!C$126*Input_National_Capacity!$E33+Input!C$127*Input_National_Capacity!$F33+Input!C$128*Input_National_Capacity!$G33+Input!C$129*Input_National_Capacity!$H33</f>
        <v>2721.6997110383909</v>
      </c>
      <c r="D33" s="53">
        <f>Input!D$124*Input_National_Capacity!$C33+Input!D$125*Input_National_Capacity!$D33+Input!D$126*Input_National_Capacity!$E33+Input!D$127*Input_National_Capacity!$F33+Input!D$128*Input_National_Capacity!$G33+Input!D$129*Input_National_Capacity!$H33</f>
        <v>2706.5515129594064</v>
      </c>
      <c r="E33" s="53">
        <f>Input!E$124*Input_National_Capacity!$C33+Input!E$125*Input_National_Capacity!$D33+Input!E$126*Input_National_Capacity!$E33+Input!E$127*Input_National_Capacity!$F33+Input!E$128*Input_National_Capacity!$G33+Input!E$129*Input_National_Capacity!$H33</f>
        <v>2689.7133813000401</v>
      </c>
      <c r="F33" s="53">
        <f>Input!F$124*Input_National_Capacity!$C33+Input!F$125*Input_National_Capacity!$D33+Input!F$126*Input_National_Capacity!$E33+Input!F$127*Input_National_Capacity!$F33+Input!F$128*Input_National_Capacity!$G33+Input!F$129*Input_National_Capacity!$H33</f>
        <v>2677.6836558974092</v>
      </c>
      <c r="G33" s="53">
        <f>Input!G$124*Input_National_Capacity!$C33+Input!G$125*Input_National_Capacity!$D33+Input!G$126*Input_National_Capacity!$E33+Input!G$127*Input_National_Capacity!$F33+Input!G$128*Input_National_Capacity!$G33+Input!G$129*Input_National_Capacity!$H33</f>
        <v>2669.961913754878</v>
      </c>
      <c r="H33" s="53">
        <f>Input!H$124*Input_National_Capacity!$C33+Input!H$125*Input_National_Capacity!$D33+Input!H$126*Input_National_Capacity!$E33+Input!H$127*Input_National_Capacity!$F33+Input!H$128*Input_National_Capacity!$G33+Input!H$129*Input_National_Capacity!$H33</f>
        <v>2666.2759701955983</v>
      </c>
      <c r="I33" s="65">
        <f>Input!I$124*Input_National_Capacity!$C33+Input!I$125*Input_National_Capacity!$D33+Input!I$126*Input_National_Capacity!$E33+Input!I$127*Input_National_Capacity!$F33+Input!I$128*Input_National_Capacity!$G33+Input!I$129*Input_National_Capacity!$H33</f>
        <v>2666.600857488575</v>
      </c>
    </row>
    <row r="34" spans="1:9" s="5" customFormat="1" ht="15" customHeight="1" x14ac:dyDescent="0.25">
      <c r="A34" s="46" t="str">
        <f>Input_National_Capacity!A34</f>
        <v>15.19_Alcudia de Crespins</v>
      </c>
      <c r="B34" s="4" t="str">
        <f>Input_National_Capacity!B34</f>
        <v>Salida Nacional / National exit</v>
      </c>
      <c r="C34" s="52">
        <f>Input!C$124*Input_National_Capacity!$C34+Input!C$125*Input_National_Capacity!$D34+Input!C$126*Input_National_Capacity!$E34+Input!C$127*Input_National_Capacity!$F34+Input!C$128*Input_National_Capacity!$G34+Input!C$129*Input_National_Capacity!$H34</f>
        <v>1529.1299377032037</v>
      </c>
      <c r="D34" s="53">
        <f>Input!D$124*Input_National_Capacity!$C34+Input!D$125*Input_National_Capacity!$D34+Input!D$126*Input_National_Capacity!$E34+Input!D$127*Input_National_Capacity!$F34+Input!D$128*Input_National_Capacity!$G34+Input!D$129*Input_National_Capacity!$H34</f>
        <v>1555.9503801525432</v>
      </c>
      <c r="E34" s="53">
        <f>Input!E$124*Input_National_Capacity!$C34+Input!E$125*Input_National_Capacity!$D34+Input!E$126*Input_National_Capacity!$E34+Input!E$127*Input_National_Capacity!$F34+Input!E$128*Input_National_Capacity!$G34+Input!E$129*Input_National_Capacity!$H34</f>
        <v>1588.1198420685043</v>
      </c>
      <c r="F34" s="53">
        <f>Input!F$124*Input_National_Capacity!$C34+Input!F$125*Input_National_Capacity!$D34+Input!F$126*Input_National_Capacity!$E34+Input!F$127*Input_National_Capacity!$F34+Input!F$128*Input_National_Capacity!$G34+Input!F$129*Input_National_Capacity!$H34</f>
        <v>1614.9295888620272</v>
      </c>
      <c r="G34" s="53">
        <f>Input!G$124*Input_National_Capacity!$C34+Input!G$125*Input_National_Capacity!$D34+Input!G$126*Input_National_Capacity!$E34+Input!G$127*Input_National_Capacity!$F34+Input!G$128*Input_National_Capacity!$G34+Input!G$129*Input_National_Capacity!$H34</f>
        <v>1636.0649831044195</v>
      </c>
      <c r="H34" s="53">
        <f>Input!H$124*Input_National_Capacity!$C34+Input!H$125*Input_National_Capacity!$D34+Input!H$126*Input_National_Capacity!$E34+Input!H$127*Input_National_Capacity!$F34+Input!H$128*Input_National_Capacity!$G34+Input!H$129*Input_National_Capacity!$H34</f>
        <v>1651.2408732109775</v>
      </c>
      <c r="I34" s="65">
        <f>Input!I$124*Input_National_Capacity!$C34+Input!I$125*Input_National_Capacity!$D34+Input!I$126*Input_National_Capacity!$E34+Input!I$127*Input_National_Capacity!$F34+Input!I$128*Input_National_Capacity!$G34+Input!I$129*Input_National_Capacity!$H34</f>
        <v>1660.2677982019329</v>
      </c>
    </row>
    <row r="35" spans="1:9" s="5" customFormat="1" ht="15" customHeight="1" x14ac:dyDescent="0.25">
      <c r="A35" s="46" t="str">
        <f>Input_National_Capacity!A35</f>
        <v>15.20.04_Denia</v>
      </c>
      <c r="B35" s="4" t="str">
        <f>Input_National_Capacity!B35</f>
        <v>Salida Nacional / National exit</v>
      </c>
      <c r="C35" s="52">
        <f>Input!C$124*Input_National_Capacity!$C35+Input!C$125*Input_National_Capacity!$D35+Input!C$126*Input_National_Capacity!$E35+Input!C$127*Input_National_Capacity!$F35+Input!C$128*Input_National_Capacity!$G35+Input!C$129*Input_National_Capacity!$H35</f>
        <v>129.82745318519454</v>
      </c>
      <c r="D35" s="53">
        <f>Input!D$124*Input_National_Capacity!$C35+Input!D$125*Input_National_Capacity!$D35+Input!D$126*Input_National_Capacity!$E35+Input!D$127*Input_National_Capacity!$F35+Input!D$128*Input_National_Capacity!$G35+Input!D$129*Input_National_Capacity!$H35</f>
        <v>132.11746775769441</v>
      </c>
      <c r="E35" s="53">
        <f>Input!E$124*Input_National_Capacity!$C35+Input!E$125*Input_National_Capacity!$D35+Input!E$126*Input_National_Capacity!$E35+Input!E$127*Input_National_Capacity!$F35+Input!E$128*Input_National_Capacity!$G35+Input!E$129*Input_National_Capacity!$H35</f>
        <v>134.86389443269695</v>
      </c>
      <c r="F35" s="53">
        <f>Input!F$124*Input_National_Capacity!$C35+Input!F$125*Input_National_Capacity!$D35+Input!F$126*Input_National_Capacity!$E35+Input!F$127*Input_National_Capacity!$F35+Input!F$128*Input_National_Capacity!$G35+Input!F$129*Input_National_Capacity!$H35</f>
        <v>137.15276218573069</v>
      </c>
      <c r="G35" s="53">
        <f>Input!G$124*Input_National_Capacity!$C35+Input!G$125*Input_National_Capacity!$D35+Input!G$126*Input_National_Capacity!$E35+Input!G$127*Input_National_Capacity!$F35+Input!G$128*Input_National_Capacity!$G35+Input!G$129*Input_National_Capacity!$H35</f>
        <v>138.95701061535567</v>
      </c>
      <c r="H35" s="53">
        <f>Input!H$124*Input_National_Capacity!$C35+Input!H$125*Input_National_Capacity!$D35+Input!H$126*Input_National_Capacity!$E35+Input!H$127*Input_National_Capacity!$F35+Input!H$128*Input_National_Capacity!$G35+Input!H$129*Input_National_Capacity!$H35</f>
        <v>140.25219230675862</v>
      </c>
      <c r="I35" s="65">
        <f>Input!I$124*Input_National_Capacity!$C35+Input!I$125*Input_National_Capacity!$D35+Input!I$126*Input_National_Capacity!$E35+Input!I$127*Input_National_Capacity!$F35+Input!I$128*Input_National_Capacity!$G35+Input!I$129*Input_National_Capacity!$H35</f>
        <v>141.02209345622003</v>
      </c>
    </row>
    <row r="36" spans="1:9" s="5" customFormat="1" ht="15" customHeight="1" x14ac:dyDescent="0.25">
      <c r="A36" s="46" t="str">
        <f>Input_National_Capacity!A36</f>
        <v>15.20.05_Ibiza</v>
      </c>
      <c r="B36" s="4" t="str">
        <f>Input_National_Capacity!B36</f>
        <v>Salida Nacional / National exit</v>
      </c>
      <c r="C36" s="52">
        <f>Input!C$124*Input_National_Capacity!$C36+Input!C$125*Input_National_Capacity!$D36+Input!C$126*Input_National_Capacity!$E36+Input!C$127*Input_National_Capacity!$F36+Input!C$128*Input_National_Capacity!$G36+Input!C$129*Input_National_Capacity!$H36</f>
        <v>233.77733863944701</v>
      </c>
      <c r="D36" s="53">
        <f>Input!D$124*Input_National_Capacity!$C36+Input!D$125*Input_National_Capacity!$D36+Input!D$126*Input_National_Capacity!$E36+Input!D$127*Input_National_Capacity!$F36+Input!D$128*Input_National_Capacity!$G36+Input!D$129*Input_National_Capacity!$H36</f>
        <v>234.63525850960099</v>
      </c>
      <c r="E36" s="53">
        <f>Input!E$124*Input_National_Capacity!$C36+Input!E$125*Input_National_Capacity!$D36+Input!E$126*Input_National_Capacity!$E36+Input!E$127*Input_National_Capacity!$F36+Input!E$128*Input_National_Capacity!$G36+Input!E$129*Input_National_Capacity!$H36</f>
        <v>235.74083435698952</v>
      </c>
      <c r="F36" s="53">
        <f>Input!F$124*Input_National_Capacity!$C36+Input!F$125*Input_National_Capacity!$D36+Input!F$126*Input_National_Capacity!$E36+Input!F$127*Input_National_Capacity!$F36+Input!F$128*Input_National_Capacity!$G36+Input!F$129*Input_National_Capacity!$H36</f>
        <v>236.65720235005676</v>
      </c>
      <c r="G36" s="53">
        <f>Input!G$124*Input_National_Capacity!$C36+Input!G$125*Input_National_Capacity!$D36+Input!G$126*Input_National_Capacity!$E36+Input!G$127*Input_National_Capacity!$F36+Input!G$128*Input_National_Capacity!$G36+Input!G$129*Input_National_Capacity!$H36</f>
        <v>237.42354148249828</v>
      </c>
      <c r="H36" s="53">
        <f>Input!H$124*Input_National_Capacity!$C36+Input!H$125*Input_National_Capacity!$D36+Input!H$126*Input_National_Capacity!$E36+Input!H$127*Input_National_Capacity!$F36+Input!H$128*Input_National_Capacity!$G36+Input!H$129*Input_National_Capacity!$H36</f>
        <v>238.05596567901492</v>
      </c>
      <c r="I36" s="65">
        <f>Input!I$124*Input_National_Capacity!$C36+Input!I$125*Input_National_Capacity!$D36+Input!I$126*Input_National_Capacity!$E36+Input!I$127*Input_National_Capacity!$F36+Input!I$128*Input_National_Capacity!$G36+Input!I$129*Input_National_Capacity!$H36</f>
        <v>238.5577326430257</v>
      </c>
    </row>
    <row r="37" spans="1:9" s="5" customFormat="1" ht="15" customHeight="1" x14ac:dyDescent="0.25">
      <c r="A37" s="46" t="str">
        <f>Input_National_Capacity!A37</f>
        <v>15.20.06_Mallorca-S. Juan Dios</v>
      </c>
      <c r="B37" s="4" t="str">
        <f>Input_National_Capacity!B37</f>
        <v>Salida Nacional / National exit</v>
      </c>
      <c r="C37" s="52">
        <f>Input!C$124*Input_National_Capacity!$C37+Input!C$125*Input_National_Capacity!$D37+Input!C$126*Input_National_Capacity!$E37+Input!C$127*Input_National_Capacity!$F37+Input!C$128*Input_National_Capacity!$G37+Input!C$129*Input_National_Capacity!$H37</f>
        <v>5545.9845040571654</v>
      </c>
      <c r="D37" s="53">
        <f>Input!D$124*Input_National_Capacity!$C37+Input!D$125*Input_National_Capacity!$D37+Input!D$126*Input_National_Capacity!$E37+Input!D$127*Input_National_Capacity!$F37+Input!D$128*Input_National_Capacity!$G37+Input!D$129*Input_National_Capacity!$H37</f>
        <v>5567.1228244560652</v>
      </c>
      <c r="E37" s="53">
        <f>Input!E$124*Input_National_Capacity!$C37+Input!E$125*Input_National_Capacity!$D37+Input!E$126*Input_National_Capacity!$E37+Input!E$127*Input_National_Capacity!$F37+Input!E$128*Input_National_Capacity!$G37+Input!E$129*Input_National_Capacity!$H37</f>
        <v>5594.2698898398121</v>
      </c>
      <c r="F37" s="53">
        <f>Input!F$124*Input_National_Capacity!$C37+Input!F$125*Input_National_Capacity!$D37+Input!F$126*Input_National_Capacity!$E37+Input!F$127*Input_National_Capacity!$F37+Input!F$128*Input_National_Capacity!$G37+Input!F$129*Input_National_Capacity!$H37</f>
        <v>5616.8395095128508</v>
      </c>
      <c r="G37" s="53">
        <f>Input!G$124*Input_National_Capacity!$C37+Input!G$125*Input_National_Capacity!$D37+Input!G$126*Input_National_Capacity!$E37+Input!G$127*Input_National_Capacity!$F37+Input!G$128*Input_National_Capacity!$G37+Input!G$129*Input_National_Capacity!$H37</f>
        <v>5635.6909133523022</v>
      </c>
      <c r="H37" s="53">
        <f>Input!H$124*Input_National_Capacity!$C37+Input!H$125*Input_National_Capacity!$D37+Input!H$126*Input_National_Capacity!$E37+Input!H$127*Input_National_Capacity!$F37+Input!H$128*Input_National_Capacity!$G37+Input!H$129*Input_National_Capacity!$H37</f>
        <v>5651.1641834439497</v>
      </c>
      <c r="I37" s="65">
        <f>Input!I$124*Input_National_Capacity!$C37+Input!I$125*Input_National_Capacity!$D37+Input!I$126*Input_National_Capacity!$E37+Input!I$127*Input_National_Capacity!$F37+Input!I$128*Input_National_Capacity!$G37+Input!I$129*Input_National_Capacity!$H37</f>
        <v>5663.3193992834285</v>
      </c>
    </row>
    <row r="38" spans="1:9" s="5" customFormat="1" ht="15" customHeight="1" x14ac:dyDescent="0.25">
      <c r="A38" s="46" t="str">
        <f>Input_National_Capacity!A38</f>
        <v>15.20A.1_Onteniente</v>
      </c>
      <c r="B38" s="4" t="str">
        <f>Input_National_Capacity!B38</f>
        <v>Salida Nacional / National exit</v>
      </c>
      <c r="C38" s="52">
        <f>Input!C$124*Input_National_Capacity!$C38+Input!C$125*Input_National_Capacity!$D38+Input!C$126*Input_National_Capacity!$E38+Input!C$127*Input_National_Capacity!$F38+Input!C$128*Input_National_Capacity!$G38+Input!C$129*Input_National_Capacity!$H38</f>
        <v>5515.9491830845745</v>
      </c>
      <c r="D38" s="53">
        <f>Input!D$124*Input_National_Capacity!$C38+Input!D$125*Input_National_Capacity!$D38+Input!D$126*Input_National_Capacity!$E38+Input!D$127*Input_National_Capacity!$F38+Input!D$128*Input_National_Capacity!$G38+Input!D$129*Input_National_Capacity!$H38</f>
        <v>5623.9184065126356</v>
      </c>
      <c r="E38" s="53">
        <f>Input!E$124*Input_National_Capacity!$C38+Input!E$125*Input_National_Capacity!$D38+Input!E$126*Input_National_Capacity!$E38+Input!E$127*Input_National_Capacity!$F38+Input!E$128*Input_National_Capacity!$G38+Input!E$129*Input_National_Capacity!$H38</f>
        <v>5753.0426134497111</v>
      </c>
      <c r="F38" s="53">
        <f>Input!F$124*Input_National_Capacity!$C38+Input!F$125*Input_National_Capacity!$D38+Input!F$126*Input_National_Capacity!$E38+Input!F$127*Input_National_Capacity!$F38+Input!F$128*Input_National_Capacity!$G38+Input!F$129*Input_National_Capacity!$H38</f>
        <v>5860.6545038688055</v>
      </c>
      <c r="G38" s="53">
        <f>Input!G$124*Input_National_Capacity!$C38+Input!G$125*Input_National_Capacity!$D38+Input!G$126*Input_National_Capacity!$E38+Input!G$127*Input_National_Capacity!$F38+Input!G$128*Input_National_Capacity!$G38+Input!G$129*Input_National_Capacity!$H38</f>
        <v>5945.3402394773457</v>
      </c>
      <c r="H38" s="53">
        <f>Input!H$124*Input_National_Capacity!$C38+Input!H$125*Input_National_Capacity!$D38+Input!H$126*Input_National_Capacity!$E38+Input!H$127*Input_National_Capacity!$F38+Input!H$128*Input_National_Capacity!$G38+Input!H$129*Input_National_Capacity!$H38</f>
        <v>6005.8643349801832</v>
      </c>
      <c r="I38" s="65">
        <f>Input!I$124*Input_National_Capacity!$C38+Input!I$125*Input_National_Capacity!$D38+Input!I$126*Input_National_Capacity!$E38+Input!I$127*Input_National_Capacity!$F38+Input!I$128*Input_National_Capacity!$G38+Input!I$129*Input_National_Capacity!$H38</f>
        <v>6041.5322626040015</v>
      </c>
    </row>
    <row r="39" spans="1:9" s="5" customFormat="1" ht="15" customHeight="1" x14ac:dyDescent="0.25">
      <c r="A39" s="46" t="str">
        <f>Input_National_Capacity!A39</f>
        <v>15.21_Bañeres</v>
      </c>
      <c r="B39" s="4" t="str">
        <f>Input_National_Capacity!B39</f>
        <v>Salida Nacional / National exit</v>
      </c>
      <c r="C39" s="52">
        <f>Input!C$124*Input_National_Capacity!$C39+Input!C$125*Input_National_Capacity!$D39+Input!C$126*Input_National_Capacity!$E39+Input!C$127*Input_National_Capacity!$F39+Input!C$128*Input_National_Capacity!$G39+Input!C$129*Input_National_Capacity!$H39</f>
        <v>2081.6695103440934</v>
      </c>
      <c r="D39" s="53">
        <f>Input!D$124*Input_National_Capacity!$C39+Input!D$125*Input_National_Capacity!$D39+Input!D$126*Input_National_Capacity!$E39+Input!D$127*Input_National_Capacity!$F39+Input!D$128*Input_National_Capacity!$G39+Input!D$129*Input_National_Capacity!$H39</f>
        <v>2121.6062289832503</v>
      </c>
      <c r="E39" s="53">
        <f>Input!E$124*Input_National_Capacity!$C39+Input!E$125*Input_National_Capacity!$D39+Input!E$126*Input_National_Capacity!$E39+Input!E$127*Input_National_Capacity!$F39+Input!E$128*Input_National_Capacity!$G39+Input!E$129*Input_National_Capacity!$H39</f>
        <v>2169.4269912564605</v>
      </c>
      <c r="F39" s="53">
        <f>Input!F$124*Input_National_Capacity!$C39+Input!F$125*Input_National_Capacity!$D39+Input!F$126*Input_National_Capacity!$E39+Input!F$127*Input_National_Capacity!$F39+Input!F$128*Input_National_Capacity!$G39+Input!F$129*Input_National_Capacity!$H39</f>
        <v>2209.2856852613313</v>
      </c>
      <c r="G39" s="53">
        <f>Input!G$124*Input_National_Capacity!$C39+Input!G$125*Input_National_Capacity!$D39+Input!G$126*Input_National_Capacity!$E39+Input!G$127*Input_National_Capacity!$F39+Input!G$128*Input_National_Capacity!$G39+Input!G$129*Input_National_Capacity!$H39</f>
        <v>2240.6617888038086</v>
      </c>
      <c r="H39" s="53">
        <f>Input!H$124*Input_National_Capacity!$C39+Input!H$125*Input_National_Capacity!$D39+Input!H$126*Input_National_Capacity!$E39+Input!H$127*Input_National_Capacity!$F39+Input!H$128*Input_National_Capacity!$G39+Input!H$129*Input_National_Capacity!$H39</f>
        <v>2263.1040444889313</v>
      </c>
      <c r="I39" s="65">
        <f>Input!I$124*Input_National_Capacity!$C39+Input!I$125*Input_National_Capacity!$D39+Input!I$126*Input_National_Capacity!$E39+Input!I$127*Input_National_Capacity!$F39+Input!I$128*Input_National_Capacity!$G39+Input!I$129*Input_National_Capacity!$H39</f>
        <v>2276.320494868306</v>
      </c>
    </row>
    <row r="40" spans="1:9" s="5" customFormat="1" ht="15" customHeight="1" x14ac:dyDescent="0.25">
      <c r="A40" s="46" t="str">
        <f>Input_National_Capacity!A40</f>
        <v>15.22_Ibi</v>
      </c>
      <c r="B40" s="4" t="str">
        <f>Input_National_Capacity!B40</f>
        <v>Salida Nacional / National exit</v>
      </c>
      <c r="C40" s="52">
        <f>Input!C$124*Input_National_Capacity!$C40+Input!C$125*Input_National_Capacity!$D40+Input!C$126*Input_National_Capacity!$E40+Input!C$127*Input_National_Capacity!$F40+Input!C$128*Input_National_Capacity!$G40+Input!C$129*Input_National_Capacity!$H40</f>
        <v>556.33285120858727</v>
      </c>
      <c r="D40" s="53">
        <f>Input!D$124*Input_National_Capacity!$C40+Input!D$125*Input_National_Capacity!$D40+Input!D$126*Input_National_Capacity!$E40+Input!D$127*Input_National_Capacity!$F40+Input!D$128*Input_National_Capacity!$G40+Input!D$129*Input_National_Capacity!$H40</f>
        <v>560.14175871062264</v>
      </c>
      <c r="E40" s="53">
        <f>Input!E$124*Input_National_Capacity!$C40+Input!E$125*Input_National_Capacity!$D40+Input!E$126*Input_National_Capacity!$E40+Input!E$127*Input_National_Capacity!$F40+Input!E$128*Input_National_Capacity!$G40+Input!E$129*Input_National_Capacity!$H40</f>
        <v>564.85076255657816</v>
      </c>
      <c r="F40" s="53">
        <f>Input!F$124*Input_National_Capacity!$C40+Input!F$125*Input_National_Capacity!$D40+Input!F$126*Input_National_Capacity!$E40+Input!F$127*Input_National_Capacity!$F40+Input!F$128*Input_National_Capacity!$G40+Input!F$129*Input_National_Capacity!$H40</f>
        <v>568.76601451157137</v>
      </c>
      <c r="G40" s="53">
        <f>Input!G$124*Input_National_Capacity!$C40+Input!G$125*Input_National_Capacity!$D40+Input!G$126*Input_National_Capacity!$E40+Input!G$127*Input_National_Capacity!$F40+Input!G$128*Input_National_Capacity!$G40+Input!G$129*Input_National_Capacity!$H40</f>
        <v>571.93317908196843</v>
      </c>
      <c r="H40" s="53">
        <f>Input!H$124*Input_National_Capacity!$C40+Input!H$125*Input_National_Capacity!$D40+Input!H$126*Input_National_Capacity!$E40+Input!H$127*Input_National_Capacity!$F40+Input!H$128*Input_National_Capacity!$G40+Input!H$129*Input_National_Capacity!$H40</f>
        <v>574.3580598977386</v>
      </c>
      <c r="I40" s="65">
        <f>Input!I$124*Input_National_Capacity!$C40+Input!I$125*Input_National_Capacity!$D40+Input!I$126*Input_National_Capacity!$E40+Input!I$127*Input_National_Capacity!$F40+Input!I$128*Input_National_Capacity!$G40+Input!I$129*Input_National_Capacity!$H40</f>
        <v>576.03084669353416</v>
      </c>
    </row>
    <row r="41" spans="1:9" s="5" customFormat="1" ht="15" customHeight="1" x14ac:dyDescent="0.25">
      <c r="A41" s="46" t="str">
        <f>Input_National_Capacity!A41</f>
        <v>15.23_Tibi</v>
      </c>
      <c r="B41" s="4" t="str">
        <f>Input_National_Capacity!B41</f>
        <v>Salida Nacional / National exit</v>
      </c>
      <c r="C41" s="52">
        <f>Input!C$124*Input_National_Capacity!$C41+Input!C$125*Input_National_Capacity!$D41+Input!C$126*Input_National_Capacity!$E41+Input!C$127*Input_National_Capacity!$F41+Input!C$128*Input_National_Capacity!$G41+Input!C$129*Input_National_Capacity!$H41</f>
        <v>61.111966001393753</v>
      </c>
      <c r="D41" s="53">
        <f>Input!D$124*Input_National_Capacity!$C41+Input!D$125*Input_National_Capacity!$D41+Input!D$126*Input_National_Capacity!$E41+Input!D$127*Input_National_Capacity!$F41+Input!D$128*Input_National_Capacity!$G41+Input!D$129*Input_National_Capacity!$H41</f>
        <v>61.615824380234045</v>
      </c>
      <c r="E41" s="53">
        <f>Input!E$124*Input_National_Capacity!$C41+Input!E$125*Input_National_Capacity!$D41+Input!E$126*Input_National_Capacity!$E41+Input!E$127*Input_National_Capacity!$F41+Input!E$128*Input_National_Capacity!$G41+Input!E$129*Input_National_Capacity!$H41</f>
        <v>62.23358235387208</v>
      </c>
      <c r="F41" s="53">
        <f>Input!F$124*Input_National_Capacity!$C41+Input!F$125*Input_National_Capacity!$D41+Input!F$126*Input_National_Capacity!$E41+Input!F$127*Input_National_Capacity!$F41+Input!F$128*Input_National_Capacity!$G41+Input!F$129*Input_National_Capacity!$H41</f>
        <v>62.747538889227783</v>
      </c>
      <c r="G41" s="53">
        <f>Input!G$124*Input_National_Capacity!$C41+Input!G$125*Input_National_Capacity!$D41+Input!G$126*Input_National_Capacity!$E41+Input!G$127*Input_National_Capacity!$F41+Input!G$128*Input_National_Capacity!$G41+Input!G$129*Input_National_Capacity!$H41</f>
        <v>63.16040974486225</v>
      </c>
      <c r="H41" s="53">
        <f>Input!H$124*Input_National_Capacity!$C41+Input!H$125*Input_National_Capacity!$D41+Input!H$126*Input_National_Capacity!$E41+Input!H$127*Input_National_Capacity!$F41+Input!H$128*Input_National_Capacity!$G41+Input!H$129*Input_National_Capacity!$H41</f>
        <v>63.471258759019214</v>
      </c>
      <c r="I41" s="65">
        <f>Input!I$124*Input_National_Capacity!$C41+Input!I$125*Input_National_Capacity!$D41+Input!I$126*Input_National_Capacity!$E41+Input!I$127*Input_National_Capacity!$F41+Input!I$128*Input_National_Capacity!$G41+Input!I$129*Input_National_Capacity!$H41</f>
        <v>63.678159027614569</v>
      </c>
    </row>
    <row r="42" spans="1:9" s="5" customFormat="1" ht="15" customHeight="1" x14ac:dyDescent="0.25">
      <c r="A42" s="46" t="str">
        <f>Input_National_Capacity!A42</f>
        <v>15.24_Alicante</v>
      </c>
      <c r="B42" s="4" t="str">
        <f>Input_National_Capacity!B42</f>
        <v>Salida Nacional / National exit</v>
      </c>
      <c r="C42" s="52">
        <f>Input!C$124*Input_National_Capacity!$C42+Input!C$125*Input_National_Capacity!$D42+Input!C$126*Input_National_Capacity!$E42+Input!C$127*Input_National_Capacity!$F42+Input!C$128*Input_National_Capacity!$G42+Input!C$129*Input_National_Capacity!$H42</f>
        <v>1898.1930803570776</v>
      </c>
      <c r="D42" s="53">
        <f>Input!D$124*Input_National_Capacity!$C42+Input!D$125*Input_National_Capacity!$D42+Input!D$126*Input_National_Capacity!$E42+Input!D$127*Input_National_Capacity!$F42+Input!D$128*Input_National_Capacity!$G42+Input!D$129*Input_National_Capacity!$H42</f>
        <v>1921.9704068628657</v>
      </c>
      <c r="E42" s="53">
        <f>Input!E$124*Input_National_Capacity!$C42+Input!E$125*Input_National_Capacity!$D42+Input!E$126*Input_National_Capacity!$E42+Input!E$127*Input_National_Capacity!$F42+Input!E$128*Input_National_Capacity!$G42+Input!E$129*Input_National_Capacity!$H42</f>
        <v>1950.7145195099679</v>
      </c>
      <c r="F42" s="53">
        <f>Input!F$124*Input_National_Capacity!$C42+Input!F$125*Input_National_Capacity!$D42+Input!F$126*Input_National_Capacity!$E42+Input!F$127*Input_National_Capacity!$F42+Input!F$128*Input_National_Capacity!$G42+Input!F$129*Input_National_Capacity!$H42</f>
        <v>1974.6549087192266</v>
      </c>
      <c r="G42" s="53">
        <f>Input!G$124*Input_National_Capacity!$C42+Input!G$125*Input_National_Capacity!$D42+Input!G$126*Input_National_Capacity!$E42+Input!G$127*Input_National_Capacity!$F42+Input!G$128*Input_National_Capacity!$G42+Input!G$129*Input_National_Capacity!$H42</f>
        <v>1993.657162374077</v>
      </c>
      <c r="H42" s="53">
        <f>Input!H$124*Input_National_Capacity!$C42+Input!H$125*Input_National_Capacity!$D42+Input!H$126*Input_National_Capacity!$E42+Input!H$127*Input_National_Capacity!$F42+Input!H$128*Input_National_Capacity!$G42+Input!H$129*Input_National_Capacity!$H42</f>
        <v>2007.5425463248196</v>
      </c>
      <c r="I42" s="65">
        <f>Input!I$124*Input_National_Capacity!$C42+Input!I$125*Input_National_Capacity!$D42+Input!I$126*Input_National_Capacity!$E42+Input!I$127*Input_National_Capacity!$F42+Input!I$128*Input_National_Capacity!$G42+Input!I$129*Input_National_Capacity!$H42</f>
        <v>2016.1704441962679</v>
      </c>
    </row>
    <row r="43" spans="1:9" s="5" customFormat="1" ht="15" customHeight="1" x14ac:dyDescent="0.25">
      <c r="A43" s="46" t="str">
        <f>Input_National_Capacity!A43</f>
        <v>15.26_Elche</v>
      </c>
      <c r="B43" s="4" t="str">
        <f>Input_National_Capacity!B43</f>
        <v>Salida Nacional / National exit</v>
      </c>
      <c r="C43" s="52">
        <f>Input!C$124*Input_National_Capacity!$C43+Input!C$125*Input_National_Capacity!$D43+Input!C$126*Input_National_Capacity!$E43+Input!C$127*Input_National_Capacity!$F43+Input!C$128*Input_National_Capacity!$G43+Input!C$129*Input_National_Capacity!$H43</f>
        <v>3323.2504378729263</v>
      </c>
      <c r="D43" s="53">
        <f>Input!D$124*Input_National_Capacity!$C43+Input!D$125*Input_National_Capacity!$D43+Input!D$126*Input_National_Capacity!$E43+Input!D$127*Input_National_Capacity!$F43+Input!D$128*Input_National_Capacity!$G43+Input!D$129*Input_National_Capacity!$H43</f>
        <v>3364.8784532415966</v>
      </c>
      <c r="E43" s="53">
        <f>Input!E$124*Input_National_Capacity!$C43+Input!E$125*Input_National_Capacity!$D43+Input!E$126*Input_National_Capacity!$E43+Input!E$127*Input_National_Capacity!$F43+Input!E$128*Input_National_Capacity!$G43+Input!E$129*Input_National_Capacity!$H43</f>
        <v>3415.2020404094419</v>
      </c>
      <c r="F43" s="53">
        <f>Input!F$124*Input_National_Capacity!$C43+Input!F$125*Input_National_Capacity!$D43+Input!F$126*Input_National_Capacity!$E43+Input!F$127*Input_National_Capacity!$F43+Input!F$128*Input_National_Capacity!$G43+Input!F$129*Input_National_Capacity!$H43</f>
        <v>3457.1155368528866</v>
      </c>
      <c r="G43" s="53">
        <f>Input!G$124*Input_National_Capacity!$C43+Input!G$125*Input_National_Capacity!$D43+Input!G$126*Input_National_Capacity!$E43+Input!G$127*Input_National_Capacity!$F43+Input!G$128*Input_National_Capacity!$G43+Input!G$129*Input_National_Capacity!$H43</f>
        <v>3490.3836213446784</v>
      </c>
      <c r="H43" s="53">
        <f>Input!H$124*Input_National_Capacity!$C43+Input!H$125*Input_National_Capacity!$D43+Input!H$126*Input_National_Capacity!$E43+Input!H$127*Input_National_Capacity!$F43+Input!H$128*Input_National_Capacity!$G43+Input!H$129*Input_National_Capacity!$H43</f>
        <v>3514.6933761171795</v>
      </c>
      <c r="I43" s="65">
        <f>Input!I$124*Input_National_Capacity!$C43+Input!I$125*Input_National_Capacity!$D43+Input!I$126*Input_National_Capacity!$E43+Input!I$127*Input_National_Capacity!$F43+Input!I$128*Input_National_Capacity!$G43+Input!I$129*Input_National_Capacity!$H43</f>
        <v>3529.7986178736292</v>
      </c>
    </row>
    <row r="44" spans="1:9" s="5" customFormat="1" ht="15" customHeight="1" x14ac:dyDescent="0.25">
      <c r="A44" s="46" t="str">
        <f>Input_National_Capacity!A44</f>
        <v>15.28_16_Callosa Segura</v>
      </c>
      <c r="B44" s="4" t="str">
        <f>Input_National_Capacity!B44</f>
        <v>Salida Nacional / National exit</v>
      </c>
      <c r="C44" s="52">
        <f>Input!C$124*Input_National_Capacity!$C44+Input!C$125*Input_National_Capacity!$D44+Input!C$126*Input_National_Capacity!$E44+Input!C$127*Input_National_Capacity!$F44+Input!C$128*Input_National_Capacity!$G44+Input!C$129*Input_National_Capacity!$H44</f>
        <v>1013.1739309059299</v>
      </c>
      <c r="D44" s="53">
        <f>Input!D$124*Input_National_Capacity!$C44+Input!D$125*Input_National_Capacity!$D44+Input!D$126*Input_National_Capacity!$E44+Input!D$127*Input_National_Capacity!$F44+Input!D$128*Input_National_Capacity!$G44+Input!D$129*Input_National_Capacity!$H44</f>
        <v>1028.107009215699</v>
      </c>
      <c r="E44" s="53">
        <f>Input!E$124*Input_National_Capacity!$C44+Input!E$125*Input_National_Capacity!$D44+Input!E$126*Input_National_Capacity!$E44+Input!E$127*Input_National_Capacity!$F44+Input!E$128*Input_National_Capacity!$G44+Input!E$129*Input_National_Capacity!$H44</f>
        <v>1046.0853099198989</v>
      </c>
      <c r="F44" s="53">
        <f>Input!F$124*Input_National_Capacity!$C44+Input!F$125*Input_National_Capacity!$D44+Input!F$126*Input_National_Capacity!$E44+Input!F$127*Input_National_Capacity!$F44+Input!F$128*Input_National_Capacity!$G44+Input!F$129*Input_National_Capacity!$H44</f>
        <v>1061.0638838576806</v>
      </c>
      <c r="G44" s="53">
        <f>Input!G$124*Input_National_Capacity!$C44+Input!G$125*Input_National_Capacity!$D44+Input!G$126*Input_National_Capacity!$E44+Input!G$127*Input_National_Capacity!$F44+Input!G$128*Input_National_Capacity!$G44+Input!G$129*Input_National_Capacity!$H44</f>
        <v>1072.910643102676</v>
      </c>
      <c r="H44" s="53">
        <f>Input!H$124*Input_National_Capacity!$C44+Input!H$125*Input_National_Capacity!$D44+Input!H$126*Input_National_Capacity!$E44+Input!H$127*Input_National_Capacity!$F44+Input!H$128*Input_National_Capacity!$G44+Input!H$129*Input_National_Capacity!$H44</f>
        <v>1081.4889058400163</v>
      </c>
      <c r="I44" s="65">
        <f>Input!I$124*Input_National_Capacity!$C44+Input!I$125*Input_National_Capacity!$D44+Input!I$126*Input_National_Capacity!$E44+Input!I$127*Input_National_Capacity!$F44+Input!I$128*Input_National_Capacity!$G44+Input!I$129*Input_National_Capacity!$H44</f>
        <v>1086.7013388423318</v>
      </c>
    </row>
    <row r="45" spans="1:9" s="5" customFormat="1" ht="15" customHeight="1" x14ac:dyDescent="0.25">
      <c r="A45" s="46" t="str">
        <f>Input_National_Capacity!A45</f>
        <v>15.30_San Javier</v>
      </c>
      <c r="B45" s="4" t="str">
        <f>Input_National_Capacity!B45</f>
        <v>Salida Nacional / National exit</v>
      </c>
      <c r="C45" s="52">
        <f>Input!C$124*Input_National_Capacity!$C45+Input!C$125*Input_National_Capacity!$D45+Input!C$126*Input_National_Capacity!$E45+Input!C$127*Input_National_Capacity!$F45+Input!C$128*Input_National_Capacity!$G45+Input!C$129*Input_National_Capacity!$H45</f>
        <v>371.32927017718271</v>
      </c>
      <c r="D45" s="53">
        <f>Input!D$124*Input_National_Capacity!$C45+Input!D$125*Input_National_Capacity!$D45+Input!D$126*Input_National_Capacity!$E45+Input!D$127*Input_National_Capacity!$F45+Input!D$128*Input_National_Capacity!$G45+Input!D$129*Input_National_Capacity!$H45</f>
        <v>377.36358054190282</v>
      </c>
      <c r="E45" s="53">
        <f>Input!E$124*Input_National_Capacity!$C45+Input!E$125*Input_National_Capacity!$D45+Input!E$126*Input_National_Capacity!$E45+Input!E$127*Input_National_Capacity!$F45+Input!E$128*Input_National_Capacity!$G45+Input!E$129*Input_National_Capacity!$H45</f>
        <v>384.6126642882187</v>
      </c>
      <c r="F45" s="53">
        <f>Input!F$124*Input_National_Capacity!$C45+Input!F$125*Input_National_Capacity!$D45+Input!F$126*Input_National_Capacity!$E45+Input!F$127*Input_National_Capacity!$F45+Input!F$128*Input_National_Capacity!$G45+Input!F$129*Input_National_Capacity!$H45</f>
        <v>390.65324745486879</v>
      </c>
      <c r="G45" s="53">
        <f>Input!G$124*Input_National_Capacity!$C45+Input!G$125*Input_National_Capacity!$D45+Input!G$126*Input_National_Capacity!$E45+Input!G$127*Input_National_Capacity!$F45+Input!G$128*Input_National_Capacity!$G45+Input!G$129*Input_National_Capacity!$H45</f>
        <v>395.42180983010644</v>
      </c>
      <c r="H45" s="53">
        <f>Input!H$124*Input_National_Capacity!$C45+Input!H$125*Input_National_Capacity!$D45+Input!H$126*Input_National_Capacity!$E45+Input!H$127*Input_National_Capacity!$F45+Input!H$128*Input_National_Capacity!$G45+Input!H$129*Input_National_Capacity!$H45</f>
        <v>398.85792085960639</v>
      </c>
      <c r="I45" s="65">
        <f>Input!I$124*Input_National_Capacity!$C45+Input!I$125*Input_National_Capacity!$D45+Input!I$126*Input_National_Capacity!$E45+Input!I$127*Input_National_Capacity!$F45+Input!I$128*Input_National_Capacity!$G45+Input!I$129*Input_National_Capacity!$H45</f>
        <v>400.92032949657664</v>
      </c>
    </row>
    <row r="46" spans="1:9" s="5" customFormat="1" ht="15" customHeight="1" x14ac:dyDescent="0.25">
      <c r="A46" s="46" t="str">
        <f>Input_National_Capacity!A46</f>
        <v>15.31.1A_EnergyWorks Cartagena</v>
      </c>
      <c r="B46" s="4" t="str">
        <f>Input_National_Capacity!B46</f>
        <v>Salida Nacional / National exit</v>
      </c>
      <c r="C46" s="52">
        <f>Input!C$124*Input_National_Capacity!$C46+Input!C$125*Input_National_Capacity!$D46+Input!C$126*Input_National_Capacity!$E46+Input!C$127*Input_National_Capacity!$F46+Input!C$128*Input_National_Capacity!$G46+Input!C$129*Input_National_Capacity!$H46</f>
        <v>10366.984445583937</v>
      </c>
      <c r="D46" s="53">
        <f>Input!D$124*Input_National_Capacity!$C46+Input!D$125*Input_National_Capacity!$D46+Input!D$126*Input_National_Capacity!$E46+Input!D$127*Input_National_Capacity!$F46+Input!D$128*Input_National_Capacity!$G46+Input!D$129*Input_National_Capacity!$H46</f>
        <v>10549.229492364722</v>
      </c>
      <c r="E46" s="53">
        <f>Input!E$124*Input_National_Capacity!$C46+Input!E$125*Input_National_Capacity!$D46+Input!E$126*Input_National_Capacity!$E46+Input!E$127*Input_National_Capacity!$F46+Input!E$128*Input_National_Capacity!$G46+Input!E$129*Input_National_Capacity!$H46</f>
        <v>10841.873123917707</v>
      </c>
      <c r="F46" s="53">
        <f>Input!F$124*Input_National_Capacity!$C46+Input!F$125*Input_National_Capacity!$D46+Input!F$126*Input_National_Capacity!$E46+Input!F$127*Input_National_Capacity!$F46+Input!F$128*Input_National_Capacity!$G46+Input!F$129*Input_National_Capacity!$H46</f>
        <v>11329.424438468472</v>
      </c>
      <c r="G46" s="53">
        <f>Input!G$124*Input_National_Capacity!$C46+Input!G$125*Input_National_Capacity!$D46+Input!G$126*Input_National_Capacity!$E46+Input!G$127*Input_National_Capacity!$F46+Input!G$128*Input_National_Capacity!$G46+Input!G$129*Input_National_Capacity!$H46</f>
        <v>11572.783081361738</v>
      </c>
      <c r="H46" s="53">
        <f>Input!H$124*Input_National_Capacity!$C46+Input!H$125*Input_National_Capacity!$D46+Input!H$126*Input_National_Capacity!$E46+Input!H$127*Input_National_Capacity!$F46+Input!H$128*Input_National_Capacity!$G46+Input!H$129*Input_National_Capacity!$H46</f>
        <v>11709.542730946398</v>
      </c>
      <c r="I46" s="65">
        <f>Input!I$124*Input_National_Capacity!$C46+Input!I$125*Input_National_Capacity!$D46+Input!I$126*Input_National_Capacity!$E46+Input!I$127*Input_National_Capacity!$F46+Input!I$128*Input_National_Capacity!$G46+Input!I$129*Input_National_Capacity!$H46</f>
        <v>11567.018456642463</v>
      </c>
    </row>
    <row r="47" spans="1:9" s="5" customFormat="1" ht="15" customHeight="1" x14ac:dyDescent="0.25">
      <c r="A47" s="46" t="str">
        <f>Input_National_Capacity!A47</f>
        <v>15.31_General Electric</v>
      </c>
      <c r="B47" s="4" t="str">
        <f>Input_National_Capacity!B47</f>
        <v>Salida Nacional / National exit</v>
      </c>
      <c r="C47" s="52">
        <f>Input!C$124*Input_National_Capacity!$C47+Input!C$125*Input_National_Capacity!$D47+Input!C$126*Input_National_Capacity!$E47+Input!C$127*Input_National_Capacity!$F47+Input!C$128*Input_National_Capacity!$G47+Input!C$129*Input_National_Capacity!$H47</f>
        <v>2021.4317889432991</v>
      </c>
      <c r="D47" s="53">
        <f>Input!D$124*Input_National_Capacity!$C47+Input!D$125*Input_National_Capacity!$D47+Input!D$126*Input_National_Capacity!$E47+Input!D$127*Input_National_Capacity!$F47+Input!D$128*Input_National_Capacity!$G47+Input!D$129*Input_National_Capacity!$H47</f>
        <v>2056.9672846193885</v>
      </c>
      <c r="E47" s="53">
        <f>Input!E$124*Input_National_Capacity!$C47+Input!E$125*Input_National_Capacity!$D47+Input!E$126*Input_National_Capacity!$E47+Input!E$127*Input_National_Capacity!$F47+Input!E$128*Input_National_Capacity!$G47+Input!E$129*Input_National_Capacity!$H47</f>
        <v>2114.0291180539894</v>
      </c>
      <c r="F47" s="53">
        <f>Input!F$124*Input_National_Capacity!$C47+Input!F$125*Input_National_Capacity!$D47+Input!F$126*Input_National_Capacity!$E47+Input!F$127*Input_National_Capacity!$F47+Input!F$128*Input_National_Capacity!$G47+Input!F$129*Input_National_Capacity!$H47</f>
        <v>2209.0955022226117</v>
      </c>
      <c r="G47" s="53">
        <f>Input!G$124*Input_National_Capacity!$C47+Input!G$125*Input_National_Capacity!$D47+Input!G$126*Input_National_Capacity!$E47+Input!G$127*Input_National_Capacity!$F47+Input!G$128*Input_National_Capacity!$G47+Input!G$129*Input_National_Capacity!$H47</f>
        <v>2256.5473817388483</v>
      </c>
      <c r="H47" s="53">
        <f>Input!H$124*Input_National_Capacity!$C47+Input!H$125*Input_National_Capacity!$D47+Input!H$126*Input_National_Capacity!$E47+Input!H$127*Input_National_Capacity!$F47+Input!H$128*Input_National_Capacity!$G47+Input!H$129*Input_National_Capacity!$H47</f>
        <v>2283.2137961206058</v>
      </c>
      <c r="I47" s="65">
        <f>Input!I$124*Input_National_Capacity!$C47+Input!I$125*Input_National_Capacity!$D47+Input!I$126*Input_National_Capacity!$E47+Input!I$127*Input_National_Capacity!$F47+Input!I$128*Input_National_Capacity!$G47+Input!I$129*Input_National_Capacity!$H47</f>
        <v>2255.4233523048274</v>
      </c>
    </row>
    <row r="48" spans="1:9" s="5" customFormat="1" ht="15" customHeight="1" x14ac:dyDescent="0.25">
      <c r="A48" s="46" t="str">
        <f>Input_National_Capacity!A48</f>
        <v>15.31A.2_Fuente Alamo</v>
      </c>
      <c r="B48" s="4" t="str">
        <f>Input_National_Capacity!B48</f>
        <v>Salida Nacional / National exit</v>
      </c>
      <c r="C48" s="52">
        <f>Input!C$124*Input_National_Capacity!$C48+Input!C$125*Input_National_Capacity!$D48+Input!C$126*Input_National_Capacity!$E48+Input!C$127*Input_National_Capacity!$F48+Input!C$128*Input_National_Capacity!$G48+Input!C$129*Input_National_Capacity!$H48</f>
        <v>4.1415036542202577</v>
      </c>
      <c r="D48" s="53">
        <f>Input!D$124*Input_National_Capacity!$C48+Input!D$125*Input_National_Capacity!$D48+Input!D$126*Input_National_Capacity!$E48+Input!D$127*Input_National_Capacity!$F48+Input!D$128*Input_National_Capacity!$G48+Input!D$129*Input_National_Capacity!$H48</f>
        <v>4.1527777417305343</v>
      </c>
      <c r="E48" s="53">
        <f>Input!E$124*Input_National_Capacity!$C48+Input!E$125*Input_National_Capacity!$D48+Input!E$126*Input_National_Capacity!$E48+Input!E$127*Input_National_Capacity!$F48+Input!E$128*Input_National_Capacity!$G48+Input!E$129*Input_National_Capacity!$H48</f>
        <v>4.1677491683909995</v>
      </c>
      <c r="F48" s="53">
        <f>Input!F$124*Input_National_Capacity!$C48+Input!F$125*Input_National_Capacity!$D48+Input!F$126*Input_National_Capacity!$E48+Input!F$127*Input_National_Capacity!$F48+Input!F$128*Input_National_Capacity!$G48+Input!F$129*Input_National_Capacity!$H48</f>
        <v>4.1801314200076636</v>
      </c>
      <c r="G48" s="53">
        <f>Input!G$124*Input_National_Capacity!$C48+Input!G$125*Input_National_Capacity!$D48+Input!G$126*Input_National_Capacity!$E48+Input!G$127*Input_National_Capacity!$F48+Input!G$128*Input_National_Capacity!$G48+Input!G$129*Input_National_Capacity!$H48</f>
        <v>4.190724215775397</v>
      </c>
      <c r="H48" s="53">
        <f>Input!H$124*Input_National_Capacity!$C48+Input!H$125*Input_National_Capacity!$D48+Input!H$126*Input_National_Capacity!$E48+Input!H$127*Input_National_Capacity!$F48+Input!H$128*Input_National_Capacity!$G48+Input!H$129*Input_National_Capacity!$H48</f>
        <v>4.1998852909984503</v>
      </c>
      <c r="I48" s="65">
        <f>Input!I$124*Input_National_Capacity!$C48+Input!I$125*Input_National_Capacity!$D48+Input!I$126*Input_National_Capacity!$E48+Input!I$127*Input_National_Capacity!$F48+Input!I$128*Input_National_Capacity!$G48+Input!I$129*Input_National_Capacity!$H48</f>
        <v>4.2077113585120136</v>
      </c>
    </row>
    <row r="49" spans="1:9" s="5" customFormat="1" ht="15" customHeight="1" x14ac:dyDescent="0.25">
      <c r="A49" s="46" t="str">
        <f>Input_National_Capacity!A49</f>
        <v>15.31A.4_Lorca</v>
      </c>
      <c r="B49" s="4" t="str">
        <f>Input_National_Capacity!B49</f>
        <v>Salida Nacional / National exit</v>
      </c>
      <c r="C49" s="52">
        <f>Input!C$124*Input_National_Capacity!$C49+Input!C$125*Input_National_Capacity!$D49+Input!C$126*Input_National_Capacity!$E49+Input!C$127*Input_National_Capacity!$F49+Input!C$128*Input_National_Capacity!$G49+Input!C$129*Input_National_Capacity!$H49</f>
        <v>1298.9512851626919</v>
      </c>
      <c r="D49" s="53">
        <f>Input!D$124*Input_National_Capacity!$C49+Input!D$125*Input_National_Capacity!$D49+Input!D$126*Input_National_Capacity!$E49+Input!D$127*Input_National_Capacity!$F49+Input!D$128*Input_National_Capacity!$G49+Input!D$129*Input_National_Capacity!$H49</f>
        <v>1323.516759055452</v>
      </c>
      <c r="E49" s="53">
        <f>Input!E$124*Input_National_Capacity!$C49+Input!E$125*Input_National_Capacity!$D49+Input!E$126*Input_National_Capacity!$E49+Input!E$127*Input_National_Capacity!$F49+Input!E$128*Input_National_Capacity!$G49+Input!E$129*Input_National_Capacity!$H49</f>
        <v>1352.9394460155872</v>
      </c>
      <c r="F49" s="53">
        <f>Input!F$124*Input_National_Capacity!$C49+Input!F$125*Input_National_Capacity!$D49+Input!F$126*Input_National_Capacity!$E49+Input!F$127*Input_National_Capacity!$F49+Input!F$128*Input_National_Capacity!$G49+Input!F$129*Input_National_Capacity!$H49</f>
        <v>1377.4628081242618</v>
      </c>
      <c r="G49" s="53">
        <f>Input!G$124*Input_National_Capacity!$C49+Input!G$125*Input_National_Capacity!$D49+Input!G$126*Input_National_Capacity!$E49+Input!G$127*Input_National_Capacity!$F49+Input!G$128*Input_National_Capacity!$G49+Input!G$129*Input_National_Capacity!$H49</f>
        <v>1396.7715937832006</v>
      </c>
      <c r="H49" s="53">
        <f>Input!H$124*Input_National_Capacity!$C49+Input!H$125*Input_National_Capacity!$D49+Input!H$126*Input_National_Capacity!$E49+Input!H$127*Input_National_Capacity!$F49+Input!H$128*Input_National_Capacity!$G49+Input!H$129*Input_National_Capacity!$H49</f>
        <v>1410.5907548448774</v>
      </c>
      <c r="I49" s="65">
        <f>Input!I$124*Input_National_Capacity!$C49+Input!I$125*Input_National_Capacity!$D49+Input!I$126*Input_National_Capacity!$E49+Input!I$127*Input_National_Capacity!$F49+Input!I$128*Input_National_Capacity!$G49+Input!I$129*Input_National_Capacity!$H49</f>
        <v>1418.7416376437018</v>
      </c>
    </row>
    <row r="50" spans="1:9" s="5" customFormat="1" ht="15" customHeight="1" x14ac:dyDescent="0.25">
      <c r="A50" s="46" t="str">
        <f>Input_National_Capacity!A50</f>
        <v>15.34_Escombreras</v>
      </c>
      <c r="B50" s="4" t="str">
        <f>Input_National_Capacity!B50</f>
        <v>Salida Nacional / National exit</v>
      </c>
      <c r="C50" s="52">
        <f>Input!C$124*Input_National_Capacity!$C50+Input!C$125*Input_National_Capacity!$D50+Input!C$126*Input_National_Capacity!$E50+Input!C$127*Input_National_Capacity!$F50+Input!C$128*Input_National_Capacity!$G50+Input!C$129*Input_National_Capacity!$H50</f>
        <v>53411.718105844913</v>
      </c>
      <c r="D50" s="53">
        <f>Input!D$124*Input_National_Capacity!$C50+Input!D$125*Input_National_Capacity!$D50+Input!D$126*Input_National_Capacity!$E50+Input!D$127*Input_National_Capacity!$F50+Input!D$128*Input_National_Capacity!$G50+Input!D$129*Input_National_Capacity!$H50</f>
        <v>54350.662416597515</v>
      </c>
      <c r="E50" s="53">
        <f>Input!E$124*Input_National_Capacity!$C50+Input!E$125*Input_National_Capacity!$D50+Input!E$126*Input_National_Capacity!$E50+Input!E$127*Input_National_Capacity!$F50+Input!E$128*Input_National_Capacity!$G50+Input!E$129*Input_National_Capacity!$H50</f>
        <v>55858.391036817149</v>
      </c>
      <c r="F50" s="53">
        <f>Input!F$124*Input_National_Capacity!$C50+Input!F$125*Input_National_Capacity!$D50+Input!F$126*Input_National_Capacity!$E50+Input!F$127*Input_National_Capacity!$F50+Input!F$128*Input_National_Capacity!$G50+Input!F$129*Input_National_Capacity!$H50</f>
        <v>58370.303108414046</v>
      </c>
      <c r="G50" s="53">
        <f>Input!G$124*Input_National_Capacity!$C50+Input!G$125*Input_National_Capacity!$D50+Input!G$126*Input_National_Capacity!$E50+Input!G$127*Input_National_Capacity!$F50+Input!G$128*Input_National_Capacity!$G50+Input!G$129*Input_National_Capacity!$H50</f>
        <v>59624.110645317713</v>
      </c>
      <c r="H50" s="53">
        <f>Input!H$124*Input_National_Capacity!$C50+Input!H$125*Input_National_Capacity!$D50+Input!H$126*Input_National_Capacity!$E50+Input!H$127*Input_National_Capacity!$F50+Input!H$128*Input_National_Capacity!$G50+Input!H$129*Input_National_Capacity!$H50</f>
        <v>60328.709739703503</v>
      </c>
      <c r="I50" s="65">
        <f>Input!I$124*Input_National_Capacity!$C50+Input!I$125*Input_National_Capacity!$D50+Input!I$126*Input_National_Capacity!$E50+Input!I$127*Input_National_Capacity!$F50+Input!I$128*Input_National_Capacity!$G50+Input!I$129*Input_National_Capacity!$H50</f>
        <v>59594.410734788471</v>
      </c>
    </row>
    <row r="51" spans="1:9" s="5" customFormat="1" ht="15" customHeight="1" x14ac:dyDescent="0.25">
      <c r="A51" s="46" t="str">
        <f>Input_National_Capacity!A51</f>
        <v>15_Tivissa</v>
      </c>
      <c r="B51" s="4" t="str">
        <f>Input_National_Capacity!B51</f>
        <v>Salida Nacional / National exit</v>
      </c>
      <c r="C51" s="52">
        <f>Input!C$124*Input_National_Capacity!$C51+Input!C$125*Input_National_Capacity!$D51+Input!C$126*Input_National_Capacity!$E51+Input!C$127*Input_National_Capacity!$F51+Input!C$128*Input_National_Capacity!$G51+Input!C$129*Input_National_Capacity!$H51</f>
        <v>11.512614218447419</v>
      </c>
      <c r="D51" s="53">
        <f>Input!D$124*Input_National_Capacity!$C51+Input!D$125*Input_National_Capacity!$D51+Input!D$126*Input_National_Capacity!$E51+Input!D$127*Input_National_Capacity!$F51+Input!D$128*Input_National_Capacity!$G51+Input!D$129*Input_National_Capacity!$H51</f>
        <v>11.54395409666739</v>
      </c>
      <c r="E51" s="53">
        <f>Input!E$124*Input_National_Capacity!$C51+Input!E$125*Input_National_Capacity!$D51+Input!E$126*Input_National_Capacity!$E51+Input!E$127*Input_National_Capacity!$F51+Input!E$128*Input_National_Capacity!$G51+Input!E$129*Input_National_Capacity!$H51</f>
        <v>11.58557189392952</v>
      </c>
      <c r="F51" s="53">
        <f>Input!F$124*Input_National_Capacity!$C51+Input!F$125*Input_National_Capacity!$D51+Input!F$126*Input_National_Capacity!$E51+Input!F$127*Input_National_Capacity!$F51+Input!F$128*Input_National_Capacity!$G51+Input!F$129*Input_National_Capacity!$H51</f>
        <v>11.619992263418544</v>
      </c>
      <c r="G51" s="53">
        <f>Input!G$124*Input_National_Capacity!$C51+Input!G$125*Input_National_Capacity!$D51+Input!G$126*Input_National_Capacity!$E51+Input!G$127*Input_National_Capacity!$F51+Input!G$128*Input_National_Capacity!$G51+Input!G$129*Input_National_Capacity!$H51</f>
        <v>11.649438276594084</v>
      </c>
      <c r="H51" s="53">
        <f>Input!H$124*Input_National_Capacity!$C51+Input!H$125*Input_National_Capacity!$D51+Input!H$126*Input_National_Capacity!$E51+Input!H$127*Input_National_Capacity!$F51+Input!H$128*Input_National_Capacity!$G51+Input!H$129*Input_National_Capacity!$H51</f>
        <v>11.674904371441475</v>
      </c>
      <c r="I51" s="65">
        <f>Input!I$124*Input_National_Capacity!$C51+Input!I$125*Input_National_Capacity!$D51+Input!I$126*Input_National_Capacity!$E51+Input!I$127*Input_National_Capacity!$F51+Input!I$128*Input_National_Capacity!$G51+Input!I$129*Input_National_Capacity!$H51</f>
        <v>11.696659391756228</v>
      </c>
    </row>
    <row r="52" spans="1:9" s="5" customFormat="1" ht="15" customHeight="1" x14ac:dyDescent="0.25">
      <c r="A52" s="46" t="str">
        <f>Input_National_Capacity!A52</f>
        <v>16A_Benisanet</v>
      </c>
      <c r="B52" s="4" t="str">
        <f>Input_National_Capacity!B52</f>
        <v>Salida Nacional / National exit</v>
      </c>
      <c r="C52" s="52">
        <f>Input!C$124*Input_National_Capacity!$C52+Input!C$125*Input_National_Capacity!$D52+Input!C$126*Input_National_Capacity!$E52+Input!C$127*Input_National_Capacity!$F52+Input!C$128*Input_National_Capacity!$G52+Input!C$129*Input_National_Capacity!$H52</f>
        <v>271.6864377323335</v>
      </c>
      <c r="D52" s="53">
        <f>Input!D$124*Input_National_Capacity!$C52+Input!D$125*Input_National_Capacity!$D52+Input!D$126*Input_National_Capacity!$E52+Input!D$127*Input_National_Capacity!$F52+Input!D$128*Input_National_Capacity!$G52+Input!D$129*Input_National_Capacity!$H52</f>
        <v>272.42602821204451</v>
      </c>
      <c r="E52" s="53">
        <f>Input!E$124*Input_National_Capacity!$C52+Input!E$125*Input_National_Capacity!$D52+Input!E$126*Input_National_Capacity!$E52+Input!E$127*Input_National_Capacity!$F52+Input!E$128*Input_National_Capacity!$G52+Input!E$129*Input_National_Capacity!$H52</f>
        <v>273.40816753069697</v>
      </c>
      <c r="F52" s="53">
        <f>Input!F$124*Input_National_Capacity!$C52+Input!F$125*Input_National_Capacity!$D52+Input!F$126*Input_National_Capacity!$E52+Input!F$127*Input_National_Capacity!$F52+Input!F$128*Input_National_Capacity!$G52+Input!F$129*Input_National_Capacity!$H52</f>
        <v>274.22045459204213</v>
      </c>
      <c r="G52" s="53">
        <f>Input!G$124*Input_National_Capacity!$C52+Input!G$125*Input_National_Capacity!$D52+Input!G$126*Input_National_Capacity!$E52+Input!G$127*Input_National_Capacity!$F52+Input!G$128*Input_National_Capacity!$G52+Input!G$129*Input_National_Capacity!$H52</f>
        <v>274.91535170865558</v>
      </c>
      <c r="H52" s="53">
        <f>Input!H$124*Input_National_Capacity!$C52+Input!H$125*Input_National_Capacity!$D52+Input!H$126*Input_National_Capacity!$E52+Input!H$127*Input_National_Capacity!$F52+Input!H$128*Input_National_Capacity!$G52+Input!H$129*Input_National_Capacity!$H52</f>
        <v>275.5163266445615</v>
      </c>
      <c r="I52" s="65">
        <f>Input!I$124*Input_National_Capacity!$C52+Input!I$125*Input_National_Capacity!$D52+Input!I$126*Input_National_Capacity!$E52+Input!I$127*Input_National_Capacity!$F52+Input!I$128*Input_National_Capacity!$G52+Input!I$129*Input_National_Capacity!$H52</f>
        <v>276.02972385044018</v>
      </c>
    </row>
    <row r="53" spans="1:9" s="5" customFormat="1" ht="15" customHeight="1" x14ac:dyDescent="0.25">
      <c r="A53" s="46" t="str">
        <f>Input_National_Capacity!A53</f>
        <v>19_Caspe</v>
      </c>
      <c r="B53" s="4" t="str">
        <f>Input_National_Capacity!B53</f>
        <v>Salida Nacional / National exit</v>
      </c>
      <c r="C53" s="52">
        <f>Input!C$124*Input_National_Capacity!$C53+Input!C$125*Input_National_Capacity!$D53+Input!C$126*Input_National_Capacity!$E53+Input!C$127*Input_National_Capacity!$F53+Input!C$128*Input_National_Capacity!$G53+Input!C$129*Input_National_Capacity!$H53</f>
        <v>6523.8752434846674</v>
      </c>
      <c r="D53" s="53">
        <f>Input!D$124*Input_National_Capacity!$C53+Input!D$125*Input_National_Capacity!$D53+Input!D$126*Input_National_Capacity!$E53+Input!D$127*Input_National_Capacity!$F53+Input!D$128*Input_National_Capacity!$G53+Input!D$129*Input_National_Capacity!$H53</f>
        <v>6575.8566910252266</v>
      </c>
      <c r="E53" s="53">
        <f>Input!E$124*Input_National_Capacity!$C53+Input!E$125*Input_National_Capacity!$D53+Input!E$126*Input_National_Capacity!$E53+Input!E$127*Input_National_Capacity!$F53+Input!E$128*Input_National_Capacity!$G53+Input!E$129*Input_National_Capacity!$H53</f>
        <v>6639.5338220602907</v>
      </c>
      <c r="F53" s="53">
        <f>Input!F$124*Input_National_Capacity!$C53+Input!F$125*Input_National_Capacity!$D53+Input!F$126*Input_National_Capacity!$E53+Input!F$127*Input_National_Capacity!$F53+Input!F$128*Input_National_Capacity!$G53+Input!F$129*Input_National_Capacity!$H53</f>
        <v>6694.498656851104</v>
      </c>
      <c r="G53" s="53">
        <f>Input!G$124*Input_National_Capacity!$C53+Input!G$125*Input_National_Capacity!$D53+Input!G$126*Input_National_Capacity!$E53+Input!G$127*Input_National_Capacity!$F53+Input!G$128*Input_National_Capacity!$G53+Input!G$129*Input_National_Capacity!$H53</f>
        <v>6739.5396418298214</v>
      </c>
      <c r="H53" s="53">
        <f>Input!H$124*Input_National_Capacity!$C53+Input!H$125*Input_National_Capacity!$D53+Input!H$126*Input_National_Capacity!$E53+Input!H$127*Input_National_Capacity!$F53+Input!H$128*Input_National_Capacity!$G53+Input!H$129*Input_National_Capacity!$H53</f>
        <v>6773.7143828341214</v>
      </c>
      <c r="I53" s="65">
        <f>Input!I$124*Input_National_Capacity!$C53+Input!I$125*Input_National_Capacity!$D53+Input!I$126*Input_National_Capacity!$E53+Input!I$127*Input_National_Capacity!$F53+Input!I$128*Input_National_Capacity!$G53+Input!I$129*Input_National_Capacity!$H53</f>
        <v>6796.5383446900832</v>
      </c>
    </row>
    <row r="54" spans="1:9" s="5" customFormat="1" ht="15" customHeight="1" x14ac:dyDescent="0.25">
      <c r="A54" s="46" t="str">
        <f>Input_National_Capacity!A54</f>
        <v>20_Andorra</v>
      </c>
      <c r="B54" s="4" t="str">
        <f>Input_National_Capacity!B54</f>
        <v>Salida Nacional / National exit</v>
      </c>
      <c r="C54" s="52">
        <f>Input!C$124*Input_National_Capacity!$C54+Input!C$125*Input_National_Capacity!$D54+Input!C$126*Input_National_Capacity!$E54+Input!C$127*Input_National_Capacity!$F54+Input!C$128*Input_National_Capacity!$G54+Input!C$129*Input_National_Capacity!$H54</f>
        <v>5757.8657185009461</v>
      </c>
      <c r="D54" s="53">
        <f>Input!D$124*Input_National_Capacity!$C54+Input!D$125*Input_National_Capacity!$D54+Input!D$126*Input_National_Capacity!$E54+Input!D$127*Input_National_Capacity!$F54+Input!D$128*Input_National_Capacity!$G54+Input!D$129*Input_National_Capacity!$H54</f>
        <v>5698.7041874952492</v>
      </c>
      <c r="E54" s="53">
        <f>Input!E$124*Input_National_Capacity!$C54+Input!E$125*Input_National_Capacity!$D54+Input!E$126*Input_National_Capacity!$E54+Input!E$127*Input_National_Capacity!$F54+Input!E$128*Input_National_Capacity!$G54+Input!E$129*Input_National_Capacity!$H54</f>
        <v>5702.8393103924664</v>
      </c>
      <c r="F54" s="53">
        <f>Input!F$124*Input_National_Capacity!$C54+Input!F$125*Input_National_Capacity!$D54+Input!F$126*Input_National_Capacity!$E54+Input!F$127*Input_National_Capacity!$F54+Input!F$128*Input_National_Capacity!$G54+Input!F$129*Input_National_Capacity!$H54</f>
        <v>5882.0374863533534</v>
      </c>
      <c r="G54" s="53">
        <f>Input!G$124*Input_National_Capacity!$C54+Input!G$125*Input_National_Capacity!$D54+Input!G$126*Input_National_Capacity!$E54+Input!G$127*Input_National_Capacity!$F54+Input!G$128*Input_National_Capacity!$G54+Input!G$129*Input_National_Capacity!$H54</f>
        <v>5993.7331952256181</v>
      </c>
      <c r="H54" s="53">
        <f>Input!H$124*Input_National_Capacity!$C54+Input!H$125*Input_National_Capacity!$D54+Input!H$126*Input_National_Capacity!$E54+Input!H$127*Input_National_Capacity!$F54+Input!H$128*Input_National_Capacity!$G54+Input!H$129*Input_National_Capacity!$H54</f>
        <v>6056.1269837880627</v>
      </c>
      <c r="I54" s="65">
        <f>Input!I$124*Input_National_Capacity!$C54+Input!I$125*Input_National_Capacity!$D54+Input!I$126*Input_National_Capacity!$E54+Input!I$127*Input_National_Capacity!$F54+Input!I$128*Input_National_Capacity!$G54+Input!I$129*Input_National_Capacity!$H54</f>
        <v>6125.9080147359318</v>
      </c>
    </row>
    <row r="55" spans="1:9" s="5" customFormat="1" ht="15" customHeight="1" x14ac:dyDescent="0.25">
      <c r="A55" s="46" t="str">
        <f>Input_National_Capacity!A55</f>
        <v>21.1_Azaila</v>
      </c>
      <c r="B55" s="4" t="str">
        <f>Input_National_Capacity!B55</f>
        <v>Salida Nacional / National exit</v>
      </c>
      <c r="C55" s="52">
        <f>Input!C$124*Input_National_Capacity!$C55+Input!C$125*Input_National_Capacity!$D55+Input!C$126*Input_National_Capacity!$E55+Input!C$127*Input_National_Capacity!$F55+Input!C$128*Input_National_Capacity!$G55+Input!C$129*Input_National_Capacity!$H55</f>
        <v>306.86922360693222</v>
      </c>
      <c r="D55" s="53">
        <f>Input!D$124*Input_National_Capacity!$C55+Input!D$125*Input_National_Capacity!$D55+Input!D$126*Input_National_Capacity!$E55+Input!D$127*Input_National_Capacity!$F55+Input!D$128*Input_National_Capacity!$G55+Input!D$129*Input_National_Capacity!$H55</f>
        <v>300.76353116298014</v>
      </c>
      <c r="E55" s="53">
        <f>Input!E$124*Input_National_Capacity!$C55+Input!E$125*Input_National_Capacity!$D55+Input!E$126*Input_National_Capacity!$E55+Input!E$127*Input_National_Capacity!$F55+Input!E$128*Input_National_Capacity!$G55+Input!E$129*Input_National_Capacity!$H55</f>
        <v>299.53411068404569</v>
      </c>
      <c r="F55" s="53">
        <f>Input!F$124*Input_National_Capacity!$C55+Input!F$125*Input_National_Capacity!$D55+Input!F$126*Input_National_Capacity!$E55+Input!F$127*Input_National_Capacity!$F55+Input!F$128*Input_National_Capacity!$G55+Input!F$129*Input_National_Capacity!$H55</f>
        <v>312.42975084630638</v>
      </c>
      <c r="G55" s="53">
        <f>Input!G$124*Input_National_Capacity!$C55+Input!G$125*Input_National_Capacity!$D55+Input!G$126*Input_National_Capacity!$E55+Input!G$127*Input_National_Capacity!$F55+Input!G$128*Input_National_Capacity!$G55+Input!G$129*Input_National_Capacity!$H55</f>
        <v>320.75690454072668</v>
      </c>
      <c r="H55" s="53">
        <f>Input!H$124*Input_National_Capacity!$C55+Input!H$125*Input_National_Capacity!$D55+Input!H$126*Input_National_Capacity!$E55+Input!H$127*Input_National_Capacity!$F55+Input!H$128*Input_National_Capacity!$G55+Input!H$129*Input_National_Capacity!$H55</f>
        <v>325.31560408350941</v>
      </c>
      <c r="I55" s="65">
        <f>Input!I$124*Input_National_Capacity!$C55+Input!I$125*Input_National_Capacity!$D55+Input!I$126*Input_National_Capacity!$E55+Input!I$127*Input_National_Capacity!$F55+Input!I$128*Input_National_Capacity!$G55+Input!I$129*Input_National_Capacity!$H55</f>
        <v>332.16783136064009</v>
      </c>
    </row>
    <row r="56" spans="1:9" s="5" customFormat="1" ht="15" customHeight="1" x14ac:dyDescent="0.25">
      <c r="A56" s="46" t="str">
        <f>Input_National_Capacity!A56</f>
        <v>22_Epysa</v>
      </c>
      <c r="B56" s="4" t="str">
        <f>Input_National_Capacity!B56</f>
        <v>Salida Nacional / National exit</v>
      </c>
      <c r="C56" s="52">
        <f>Input!C$124*Input_National_Capacity!$C56+Input!C$125*Input_National_Capacity!$D56+Input!C$126*Input_National_Capacity!$E56+Input!C$127*Input_National_Capacity!$F56+Input!C$128*Input_National_Capacity!$G56+Input!C$129*Input_National_Capacity!$H56</f>
        <v>948.20942160506172</v>
      </c>
      <c r="D56" s="53">
        <f>Input!D$124*Input_National_Capacity!$C56+Input!D$125*Input_National_Capacity!$D56+Input!D$126*Input_National_Capacity!$E56+Input!D$127*Input_National_Capacity!$F56+Input!D$128*Input_National_Capacity!$G56+Input!D$129*Input_National_Capacity!$H56</f>
        <v>968.97684045727385</v>
      </c>
      <c r="E56" s="53">
        <f>Input!E$124*Input_National_Capacity!$C56+Input!E$125*Input_National_Capacity!$D56+Input!E$126*Input_National_Capacity!$E56+Input!E$127*Input_National_Capacity!$F56+Input!E$128*Input_National_Capacity!$G56+Input!E$129*Input_National_Capacity!$H56</f>
        <v>993.78842136847152</v>
      </c>
      <c r="F56" s="53">
        <f>Input!F$124*Input_National_Capacity!$C56+Input!F$125*Input_National_Capacity!$D56+Input!F$126*Input_National_Capacity!$E56+Input!F$127*Input_National_Capacity!$F56+Input!F$128*Input_National_Capacity!$G56+Input!F$129*Input_National_Capacity!$H56</f>
        <v>1014.4725646258952</v>
      </c>
      <c r="G56" s="53">
        <f>Input!G$124*Input_National_Capacity!$C56+Input!G$125*Input_National_Capacity!$D56+Input!G$126*Input_National_Capacity!$E56+Input!G$127*Input_National_Capacity!$F56+Input!G$128*Input_National_Capacity!$G56+Input!G$129*Input_National_Capacity!$H56</f>
        <v>1030.7228265809792</v>
      </c>
      <c r="H56" s="53">
        <f>Input!H$124*Input_National_Capacity!$C56+Input!H$125*Input_National_Capacity!$D56+Input!H$126*Input_National_Capacity!$E56+Input!H$127*Input_National_Capacity!$F56+Input!H$128*Input_National_Capacity!$G56+Input!H$129*Input_National_Capacity!$H56</f>
        <v>1042.2862201751514</v>
      </c>
      <c r="I56" s="65">
        <f>Input!I$124*Input_National_Capacity!$C56+Input!I$125*Input_National_Capacity!$D56+Input!I$126*Input_National_Capacity!$E56+Input!I$127*Input_National_Capacity!$F56+Input!I$128*Input_National_Capacity!$G56+Input!I$129*Input_National_Capacity!$H56</f>
        <v>1049.0041569846535</v>
      </c>
    </row>
    <row r="57" spans="1:9" s="5" customFormat="1" ht="15" customHeight="1" x14ac:dyDescent="0.25">
      <c r="A57" s="46" t="str">
        <f>Input_National_Capacity!A57</f>
        <v>23_Mediana Zaragoza</v>
      </c>
      <c r="B57" s="4" t="str">
        <f>Input_National_Capacity!B57</f>
        <v>Salida Nacional / National exit</v>
      </c>
      <c r="C57" s="52">
        <f>Input!C$124*Input_National_Capacity!$C57+Input!C$125*Input_National_Capacity!$D57+Input!C$126*Input_National_Capacity!$E57+Input!C$127*Input_National_Capacity!$F57+Input!C$128*Input_National_Capacity!$G57+Input!C$129*Input_National_Capacity!$H57</f>
        <v>12343.401677765345</v>
      </c>
      <c r="D57" s="53">
        <f>Input!D$124*Input_National_Capacity!$C57+Input!D$125*Input_National_Capacity!$D57+Input!D$126*Input_National_Capacity!$E57+Input!D$127*Input_National_Capacity!$F57+Input!D$128*Input_National_Capacity!$G57+Input!D$129*Input_National_Capacity!$H57</f>
        <v>12474.459492291602</v>
      </c>
      <c r="E57" s="53">
        <f>Input!E$124*Input_National_Capacity!$C57+Input!E$125*Input_National_Capacity!$D57+Input!E$126*Input_National_Capacity!$E57+Input!E$127*Input_National_Capacity!$F57+Input!E$128*Input_National_Capacity!$G57+Input!E$129*Input_National_Capacity!$H57</f>
        <v>12624.074472222461</v>
      </c>
      <c r="F57" s="53">
        <f>Input!F$124*Input_National_Capacity!$C57+Input!F$125*Input_National_Capacity!$D57+Input!F$126*Input_National_Capacity!$E57+Input!F$127*Input_National_Capacity!$F57+Input!F$128*Input_National_Capacity!$G57+Input!F$129*Input_National_Capacity!$H57</f>
        <v>12747.246313110776</v>
      </c>
      <c r="G57" s="53">
        <f>Input!G$124*Input_National_Capacity!$C57+Input!G$125*Input_National_Capacity!$D57+Input!G$126*Input_National_Capacity!$E57+Input!G$127*Input_National_Capacity!$F57+Input!G$128*Input_National_Capacity!$G57+Input!G$129*Input_National_Capacity!$H57</f>
        <v>12845.694498824667</v>
      </c>
      <c r="H57" s="53">
        <f>Input!H$124*Input_National_Capacity!$C57+Input!H$125*Input_National_Capacity!$D57+Input!H$126*Input_National_Capacity!$E57+Input!H$127*Input_National_Capacity!$F57+Input!H$128*Input_National_Capacity!$G57+Input!H$129*Input_National_Capacity!$H57</f>
        <v>12918.66707256012</v>
      </c>
      <c r="I57" s="65">
        <f>Input!I$124*Input_National_Capacity!$C57+Input!I$125*Input_National_Capacity!$D57+Input!I$126*Input_National_Capacity!$E57+Input!I$127*Input_National_Capacity!$F57+Input!I$128*Input_National_Capacity!$G57+Input!I$129*Input_National_Capacity!$H57</f>
        <v>12973.991559041799</v>
      </c>
    </row>
    <row r="58" spans="1:9" s="5" customFormat="1" ht="15" customHeight="1" x14ac:dyDescent="0.25">
      <c r="A58" s="46" t="str">
        <f>Input_National_Capacity!A58</f>
        <v>23A_La Cartuja</v>
      </c>
      <c r="B58" s="4" t="str">
        <f>Input_National_Capacity!B58</f>
        <v>Salida Nacional / National exit</v>
      </c>
      <c r="C58" s="52">
        <f>Input!C$124*Input_National_Capacity!$C58+Input!C$125*Input_National_Capacity!$D58+Input!C$126*Input_National_Capacity!$E58+Input!C$127*Input_National_Capacity!$F58+Input!C$128*Input_National_Capacity!$G58+Input!C$129*Input_National_Capacity!$H58</f>
        <v>312.39433635589273</v>
      </c>
      <c r="D58" s="53">
        <f>Input!D$124*Input_National_Capacity!$C58+Input!D$125*Input_National_Capacity!$D58+Input!D$126*Input_National_Capacity!$E58+Input!D$127*Input_National_Capacity!$F58+Input!D$128*Input_National_Capacity!$G58+Input!D$129*Input_National_Capacity!$H58</f>
        <v>313.61038415848486</v>
      </c>
      <c r="E58" s="53">
        <f>Input!E$124*Input_National_Capacity!$C58+Input!E$125*Input_National_Capacity!$D58+Input!E$126*Input_National_Capacity!$E58+Input!E$127*Input_National_Capacity!$F58+Input!E$128*Input_National_Capacity!$G58+Input!E$129*Input_National_Capacity!$H58</f>
        <v>315.16313841281465</v>
      </c>
      <c r="F58" s="53">
        <f>Input!F$124*Input_National_Capacity!$C58+Input!F$125*Input_National_Capacity!$D58+Input!F$126*Input_National_Capacity!$E58+Input!F$127*Input_National_Capacity!$F58+Input!F$128*Input_National_Capacity!$G58+Input!F$129*Input_National_Capacity!$H58</f>
        <v>316.53916950823145</v>
      </c>
      <c r="G58" s="53">
        <f>Input!G$124*Input_National_Capacity!$C58+Input!G$125*Input_National_Capacity!$D58+Input!G$126*Input_National_Capacity!$E58+Input!G$127*Input_National_Capacity!$F58+Input!G$128*Input_National_Capacity!$G58+Input!G$129*Input_National_Capacity!$H58</f>
        <v>317.72008573228618</v>
      </c>
      <c r="H58" s="53">
        <f>Input!H$124*Input_National_Capacity!$C58+Input!H$125*Input_National_Capacity!$D58+Input!H$126*Input_National_Capacity!$E58+Input!H$127*Input_National_Capacity!$F58+Input!H$128*Input_National_Capacity!$G58+Input!H$129*Input_National_Capacity!$H58</f>
        <v>318.68722877637117</v>
      </c>
      <c r="I58" s="65">
        <f>Input!I$124*Input_National_Capacity!$C58+Input!I$125*Input_National_Capacity!$D58+Input!I$126*Input_National_Capacity!$E58+Input!I$127*Input_National_Capacity!$F58+Input!I$128*Input_National_Capacity!$G58+Input!I$129*Input_National_Capacity!$H58</f>
        <v>319.43107350092976</v>
      </c>
    </row>
    <row r="59" spans="1:9" s="5" customFormat="1" ht="15" customHeight="1" x14ac:dyDescent="0.25">
      <c r="A59" s="46" t="str">
        <f>Input_National_Capacity!A59</f>
        <v>24_Santa Fe</v>
      </c>
      <c r="B59" s="4" t="str">
        <f>Input_National_Capacity!B59</f>
        <v>Salida Nacional / National exit</v>
      </c>
      <c r="C59" s="52">
        <f>Input!C$124*Input_National_Capacity!$C59+Input!C$125*Input_National_Capacity!$D59+Input!C$126*Input_National_Capacity!$E59+Input!C$127*Input_National_Capacity!$F59+Input!C$128*Input_National_Capacity!$G59+Input!C$129*Input_National_Capacity!$H59</f>
        <v>144.5549191069656</v>
      </c>
      <c r="D59" s="53">
        <f>Input!D$124*Input_National_Capacity!$C59+Input!D$125*Input_National_Capacity!$D59+Input!D$126*Input_National_Capacity!$E59+Input!D$127*Input_National_Capacity!$F59+Input!D$128*Input_National_Capacity!$G59+Input!D$129*Input_National_Capacity!$H59</f>
        <v>144.9484295186713</v>
      </c>
      <c r="E59" s="53">
        <f>Input!E$124*Input_National_Capacity!$C59+Input!E$125*Input_National_Capacity!$D59+Input!E$126*Input_National_Capacity!$E59+Input!E$127*Input_National_Capacity!$F59+Input!E$128*Input_National_Capacity!$G59+Input!E$129*Input_National_Capacity!$H59</f>
        <v>145.47099174498106</v>
      </c>
      <c r="F59" s="53">
        <f>Input!F$124*Input_National_Capacity!$C59+Input!F$125*Input_National_Capacity!$D59+Input!F$126*Input_National_Capacity!$E59+Input!F$127*Input_National_Capacity!$F59+Input!F$128*Input_National_Capacity!$G59+Input!F$129*Input_National_Capacity!$H59</f>
        <v>145.90318148335905</v>
      </c>
      <c r="G59" s="53">
        <f>Input!G$124*Input_National_Capacity!$C59+Input!G$125*Input_National_Capacity!$D59+Input!G$126*Input_National_Capacity!$E59+Input!G$127*Input_National_Capacity!$F59+Input!G$128*Input_National_Capacity!$G59+Input!G$129*Input_National_Capacity!$H59</f>
        <v>146.27291210855384</v>
      </c>
      <c r="H59" s="53">
        <f>Input!H$124*Input_National_Capacity!$C59+Input!H$125*Input_National_Capacity!$D59+Input!H$126*Input_National_Capacity!$E59+Input!H$127*Input_National_Capacity!$F59+Input!H$128*Input_National_Capacity!$G59+Input!H$129*Input_National_Capacity!$H59</f>
        <v>146.59267000287605</v>
      </c>
      <c r="I59" s="65">
        <f>Input!I$124*Input_National_Capacity!$C59+Input!I$125*Input_National_Capacity!$D59+Input!I$126*Input_National_Capacity!$E59+Input!I$127*Input_National_Capacity!$F59+Input!I$128*Input_National_Capacity!$G59+Input!I$129*Input_National_Capacity!$H59</f>
        <v>146.86583082821932</v>
      </c>
    </row>
    <row r="60" spans="1:9" s="5" customFormat="1" ht="15" customHeight="1" x14ac:dyDescent="0.25">
      <c r="A60" s="46" t="str">
        <f>Input_National_Capacity!A60</f>
        <v>24A_Zaragoza I+D</v>
      </c>
      <c r="B60" s="4" t="str">
        <f>Input_National_Capacity!B60</f>
        <v>Salida Nacional / National exit</v>
      </c>
      <c r="C60" s="52">
        <f>Input!C$124*Input_National_Capacity!$C60+Input!C$125*Input_National_Capacity!$D60+Input!C$126*Input_National_Capacity!$E60+Input!C$127*Input_National_Capacity!$F60+Input!C$128*Input_National_Capacity!$G60+Input!C$129*Input_National_Capacity!$H60</f>
        <v>1257.0889299979922</v>
      </c>
      <c r="D60" s="53">
        <f>Input!D$124*Input_National_Capacity!$C60+Input!D$125*Input_National_Capacity!$D60+Input!D$126*Input_National_Capacity!$E60+Input!D$127*Input_National_Capacity!$F60+Input!D$128*Input_National_Capacity!$G60+Input!D$129*Input_National_Capacity!$H60</f>
        <v>1270.9302156431297</v>
      </c>
      <c r="E60" s="53">
        <f>Input!E$124*Input_National_Capacity!$C60+Input!E$125*Input_National_Capacity!$D60+Input!E$126*Input_National_Capacity!$E60+Input!E$127*Input_National_Capacity!$F60+Input!E$128*Input_National_Capacity!$G60+Input!E$129*Input_National_Capacity!$H60</f>
        <v>1287.7257631532843</v>
      </c>
      <c r="F60" s="53">
        <f>Input!F$124*Input_National_Capacity!$C60+Input!F$125*Input_National_Capacity!$D60+Input!F$126*Input_National_Capacity!$E60+Input!F$127*Input_National_Capacity!$F60+Input!F$128*Input_National_Capacity!$G60+Input!F$129*Input_National_Capacity!$H60</f>
        <v>1301.7103450124462</v>
      </c>
      <c r="G60" s="53">
        <f>Input!G$124*Input_National_Capacity!$C60+Input!G$125*Input_National_Capacity!$D60+Input!G$126*Input_National_Capacity!$E60+Input!G$127*Input_National_Capacity!$F60+Input!G$128*Input_National_Capacity!$G60+Input!G$129*Input_National_Capacity!$H60</f>
        <v>1312.8462357289216</v>
      </c>
      <c r="H60" s="53">
        <f>Input!H$124*Input_National_Capacity!$C60+Input!H$125*Input_National_Capacity!$D60+Input!H$126*Input_National_Capacity!$E60+Input!H$127*Input_National_Capacity!$F60+Input!H$128*Input_National_Capacity!$G60+Input!H$129*Input_National_Capacity!$H60</f>
        <v>1321.0501544819626</v>
      </c>
      <c r="I60" s="65">
        <f>Input!I$124*Input_National_Capacity!$C60+Input!I$125*Input_National_Capacity!$D60+Input!I$126*Input_National_Capacity!$E60+Input!I$127*Input_National_Capacity!$F60+Input!I$128*Input_National_Capacity!$G60+Input!I$129*Input_National_Capacity!$H60</f>
        <v>1326.2479126393232</v>
      </c>
    </row>
    <row r="61" spans="1:9" s="5" customFormat="1" ht="15" customHeight="1" x14ac:dyDescent="0.25">
      <c r="A61" s="46" t="str">
        <f>Input_National_Capacity!A61</f>
        <v>25A_Barboles</v>
      </c>
      <c r="B61" s="4" t="str">
        <f>Input_National_Capacity!B61</f>
        <v>Salida Nacional / National exit</v>
      </c>
      <c r="C61" s="52">
        <f>Input!C$124*Input_National_Capacity!$C61+Input!C$125*Input_National_Capacity!$D61+Input!C$126*Input_National_Capacity!$E61+Input!C$127*Input_National_Capacity!$F61+Input!C$128*Input_National_Capacity!$G61+Input!C$129*Input_National_Capacity!$H61</f>
        <v>0</v>
      </c>
      <c r="D61" s="53">
        <f>Input!D$124*Input_National_Capacity!$C61+Input!D$125*Input_National_Capacity!$D61+Input!D$126*Input_National_Capacity!$E61+Input!D$127*Input_National_Capacity!$F61+Input!D$128*Input_National_Capacity!$G61+Input!D$129*Input_National_Capacity!$H61</f>
        <v>0</v>
      </c>
      <c r="E61" s="53">
        <f>Input!E$124*Input_National_Capacity!$C61+Input!E$125*Input_National_Capacity!$D61+Input!E$126*Input_National_Capacity!$E61+Input!E$127*Input_National_Capacity!$F61+Input!E$128*Input_National_Capacity!$G61+Input!E$129*Input_National_Capacity!$H61</f>
        <v>0</v>
      </c>
      <c r="F61" s="53">
        <f>Input!F$124*Input_National_Capacity!$C61+Input!F$125*Input_National_Capacity!$D61+Input!F$126*Input_National_Capacity!$E61+Input!F$127*Input_National_Capacity!$F61+Input!F$128*Input_National_Capacity!$G61+Input!F$129*Input_National_Capacity!$H61</f>
        <v>0</v>
      </c>
      <c r="G61" s="53">
        <f>Input!G$124*Input_National_Capacity!$C61+Input!G$125*Input_National_Capacity!$D61+Input!G$126*Input_National_Capacity!$E61+Input!G$127*Input_National_Capacity!$F61+Input!G$128*Input_National_Capacity!$G61+Input!G$129*Input_National_Capacity!$H61</f>
        <v>0</v>
      </c>
      <c r="H61" s="53">
        <f>Input!H$124*Input_National_Capacity!$C61+Input!H$125*Input_National_Capacity!$D61+Input!H$126*Input_National_Capacity!$E61+Input!H$127*Input_National_Capacity!$F61+Input!H$128*Input_National_Capacity!$G61+Input!H$129*Input_National_Capacity!$H61</f>
        <v>0</v>
      </c>
      <c r="I61" s="65">
        <f>Input!I$124*Input_National_Capacity!$C61+Input!I$125*Input_National_Capacity!$D61+Input!I$126*Input_National_Capacity!$E61+Input!I$127*Input_National_Capacity!$F61+Input!I$128*Input_National_Capacity!$G61+Input!I$129*Input_National_Capacity!$H61</f>
        <v>0</v>
      </c>
    </row>
    <row r="62" spans="1:9" s="5" customFormat="1" ht="15" customHeight="1" x14ac:dyDescent="0.25">
      <c r="A62" s="46" t="str">
        <f>Input_National_Capacity!A62</f>
        <v>25X_General Motors</v>
      </c>
      <c r="B62" s="4" t="str">
        <f>Input_National_Capacity!B62</f>
        <v>Salida Nacional / National exit</v>
      </c>
      <c r="C62" s="52">
        <f>Input!C$124*Input_National_Capacity!$C62+Input!C$125*Input_National_Capacity!$D62+Input!C$126*Input_National_Capacity!$E62+Input!C$127*Input_National_Capacity!$F62+Input!C$128*Input_National_Capacity!$G62+Input!C$129*Input_National_Capacity!$H62</f>
        <v>2154.5412027199109</v>
      </c>
      <c r="D62" s="53">
        <f>Input!D$124*Input_National_Capacity!$C62+Input!D$125*Input_National_Capacity!$D62+Input!D$126*Input_National_Capacity!$E62+Input!D$127*Input_National_Capacity!$F62+Input!D$128*Input_National_Capacity!$G62+Input!D$129*Input_National_Capacity!$H62</f>
        <v>2137.8417433574837</v>
      </c>
      <c r="E62" s="53">
        <f>Input!E$124*Input_National_Capacity!$C62+Input!E$125*Input_National_Capacity!$D62+Input!E$126*Input_National_Capacity!$E62+Input!E$127*Input_National_Capacity!$F62+Input!E$128*Input_National_Capacity!$G62+Input!E$129*Input_National_Capacity!$H62</f>
        <v>2118.9446792276744</v>
      </c>
      <c r="F62" s="53">
        <f>Input!F$124*Input_National_Capacity!$C62+Input!F$125*Input_National_Capacity!$D62+Input!F$126*Input_National_Capacity!$E62+Input!F$127*Input_National_Capacity!$F62+Input!F$128*Input_National_Capacity!$G62+Input!F$129*Input_National_Capacity!$H62</f>
        <v>2105.2127116931624</v>
      </c>
      <c r="G62" s="53">
        <f>Input!G$124*Input_National_Capacity!$C62+Input!G$125*Input_National_Capacity!$D62+Input!G$126*Input_National_Capacity!$E62+Input!G$127*Input_National_Capacity!$F62+Input!G$128*Input_National_Capacity!$G62+Input!G$129*Input_National_Capacity!$H62</f>
        <v>2096.0355667368749</v>
      </c>
      <c r="H62" s="53">
        <f>Input!H$124*Input_National_Capacity!$C62+Input!H$125*Input_National_Capacity!$D62+Input!H$126*Input_National_Capacity!$E62+Input!H$127*Input_National_Capacity!$F62+Input!H$128*Input_National_Capacity!$G62+Input!H$129*Input_National_Capacity!$H62</f>
        <v>2091.0919047416219</v>
      </c>
      <c r="I62" s="65">
        <f>Input!I$124*Input_National_Capacity!$C62+Input!I$125*Input_National_Capacity!$D62+Input!I$126*Input_National_Capacity!$E62+Input!I$127*Input_National_Capacity!$F62+Input!I$128*Input_National_Capacity!$G62+Input!I$129*Input_National_Capacity!$H62</f>
        <v>2090.3434848618258</v>
      </c>
    </row>
    <row r="63" spans="1:9" s="5" customFormat="1" ht="15" customHeight="1" x14ac:dyDescent="0.25">
      <c r="A63" s="46" t="str">
        <f>Input_National_Capacity!A63</f>
        <v>26A_Magallon</v>
      </c>
      <c r="B63" s="4" t="str">
        <f>Input_National_Capacity!B63</f>
        <v>Salida Nacional / National exit</v>
      </c>
      <c r="C63" s="52">
        <f>Input!C$124*Input_National_Capacity!$C63+Input!C$125*Input_National_Capacity!$D63+Input!C$126*Input_National_Capacity!$E63+Input!C$127*Input_National_Capacity!$F63+Input!C$128*Input_National_Capacity!$G63+Input!C$129*Input_National_Capacity!$H63</f>
        <v>1401.128882818969</v>
      </c>
      <c r="D63" s="53">
        <f>Input!D$124*Input_National_Capacity!$C63+Input!D$125*Input_National_Capacity!$D63+Input!D$126*Input_National_Capacity!$E63+Input!D$127*Input_National_Capacity!$F63+Input!D$128*Input_National_Capacity!$G63+Input!D$129*Input_National_Capacity!$H63</f>
        <v>1425.1651482939906</v>
      </c>
      <c r="E63" s="53">
        <f>Input!E$124*Input_National_Capacity!$C63+Input!E$125*Input_National_Capacity!$D63+Input!E$126*Input_National_Capacity!$E63+Input!E$127*Input_National_Capacity!$F63+Input!E$128*Input_National_Capacity!$G63+Input!E$129*Input_National_Capacity!$H63</f>
        <v>1454.0078897352323</v>
      </c>
      <c r="F63" s="53">
        <f>Input!F$124*Input_National_Capacity!$C63+Input!F$125*Input_National_Capacity!$D63+Input!F$126*Input_National_Capacity!$E63+Input!F$127*Input_National_Capacity!$F63+Input!F$128*Input_National_Capacity!$G63+Input!F$129*Input_National_Capacity!$H63</f>
        <v>1478.0443441143389</v>
      </c>
      <c r="G63" s="53">
        <f>Input!G$124*Input_National_Capacity!$C63+Input!G$125*Input_National_Capacity!$D63+Input!G$126*Input_National_Capacity!$E63+Input!G$127*Input_National_Capacity!$F63+Input!G$128*Input_National_Capacity!$G63+Input!G$129*Input_National_Capacity!$H63</f>
        <v>1497.0007229405953</v>
      </c>
      <c r="H63" s="53">
        <f>Input!H$124*Input_National_Capacity!$C63+Input!H$125*Input_National_Capacity!$D63+Input!H$126*Input_National_Capacity!$E63+Input!H$127*Input_National_Capacity!$F63+Input!H$128*Input_National_Capacity!$G63+Input!H$129*Input_National_Capacity!$H63</f>
        <v>1510.625671171344</v>
      </c>
      <c r="I63" s="65">
        <f>Input!I$124*Input_National_Capacity!$C63+Input!I$125*Input_National_Capacity!$D63+Input!I$126*Input_National_Capacity!$E63+Input!I$127*Input_National_Capacity!$F63+Input!I$128*Input_National_Capacity!$G63+Input!I$129*Input_National_Capacity!$H63</f>
        <v>1518.7509445898113</v>
      </c>
    </row>
    <row r="64" spans="1:9" s="5" customFormat="1" ht="15" customHeight="1" x14ac:dyDescent="0.25">
      <c r="A64" s="46" t="str">
        <f>Input_National_Capacity!A64</f>
        <v>27X_Ribaforada</v>
      </c>
      <c r="B64" s="4" t="str">
        <f>Input_National_Capacity!B64</f>
        <v>Salida Nacional / National exit</v>
      </c>
      <c r="C64" s="52">
        <f>Input!C$124*Input_National_Capacity!$C64+Input!C$125*Input_National_Capacity!$D64+Input!C$126*Input_National_Capacity!$E64+Input!C$127*Input_National_Capacity!$F64+Input!C$128*Input_National_Capacity!$G64+Input!C$129*Input_National_Capacity!$H64</f>
        <v>1250.6405452850654</v>
      </c>
      <c r="D64" s="53">
        <f>Input!D$124*Input_National_Capacity!$C64+Input!D$125*Input_National_Capacity!$D64+Input!D$126*Input_National_Capacity!$E64+Input!D$127*Input_National_Capacity!$F64+Input!D$128*Input_National_Capacity!$G64+Input!D$129*Input_National_Capacity!$H64</f>
        <v>1271.1813698858916</v>
      </c>
      <c r="E64" s="53">
        <f>Input!E$124*Input_National_Capacity!$C64+Input!E$125*Input_National_Capacity!$D64+Input!E$126*Input_National_Capacity!$E64+Input!E$127*Input_National_Capacity!$F64+Input!E$128*Input_National_Capacity!$G64+Input!E$129*Input_National_Capacity!$H64</f>
        <v>1295.8517544465308</v>
      </c>
      <c r="F64" s="53">
        <f>Input!F$124*Input_National_Capacity!$C64+Input!F$125*Input_National_Capacity!$D64+Input!F$126*Input_National_Capacity!$E64+Input!F$127*Input_National_Capacity!$F64+Input!F$128*Input_National_Capacity!$G64+Input!F$129*Input_National_Capacity!$H64</f>
        <v>1316.4096809781904</v>
      </c>
      <c r="G64" s="53">
        <f>Input!G$124*Input_National_Capacity!$C64+Input!G$125*Input_National_Capacity!$D64+Input!G$126*Input_National_Capacity!$E64+Input!G$127*Input_National_Capacity!$F64+Input!G$128*Input_National_Capacity!$G64+Input!G$129*Input_National_Capacity!$H64</f>
        <v>1332.635365883983</v>
      </c>
      <c r="H64" s="53">
        <f>Input!H$124*Input_National_Capacity!$C64+Input!H$125*Input_National_Capacity!$D64+Input!H$126*Input_National_Capacity!$E64+Input!H$127*Input_National_Capacity!$F64+Input!H$128*Input_National_Capacity!$G64+Input!H$129*Input_National_Capacity!$H64</f>
        <v>1344.3212786493273</v>
      </c>
      <c r="I64" s="65">
        <f>Input!I$124*Input_National_Capacity!$C64+Input!I$125*Input_National_Capacity!$D64+Input!I$126*Input_National_Capacity!$E64+Input!I$127*Input_National_Capacity!$F64+Input!I$128*Input_National_Capacity!$G64+Input!I$129*Input_National_Capacity!$H64</f>
        <v>1351.3263267638699</v>
      </c>
    </row>
    <row r="65" spans="1:9" s="5" customFormat="1" ht="15" customHeight="1" x14ac:dyDescent="0.25">
      <c r="A65" s="46" t="str">
        <f>Input_National_Capacity!A65</f>
        <v>28_Tudela</v>
      </c>
      <c r="B65" s="4" t="str">
        <f>Input_National_Capacity!B65</f>
        <v>Salida Nacional / National exit</v>
      </c>
      <c r="C65" s="52">
        <f>Input!C$124*Input_National_Capacity!$C65+Input!C$125*Input_National_Capacity!$D65+Input!C$126*Input_National_Capacity!$E65+Input!C$127*Input_National_Capacity!$F65+Input!C$128*Input_National_Capacity!$G65+Input!C$129*Input_National_Capacity!$H65</f>
        <v>2342.633968125906</v>
      </c>
      <c r="D65" s="53">
        <f>Input!D$124*Input_National_Capacity!$C65+Input!D$125*Input_National_Capacity!$D65+Input!D$126*Input_National_Capacity!$E65+Input!D$127*Input_National_Capacity!$F65+Input!D$128*Input_National_Capacity!$G65+Input!D$129*Input_National_Capacity!$H65</f>
        <v>2381.061040754083</v>
      </c>
      <c r="E65" s="53">
        <f>Input!E$124*Input_National_Capacity!$C65+Input!E$125*Input_National_Capacity!$D65+Input!E$126*Input_National_Capacity!$E65+Input!E$127*Input_National_Capacity!$F65+Input!E$128*Input_National_Capacity!$G65+Input!E$129*Input_National_Capacity!$H65</f>
        <v>2427.2147863920013</v>
      </c>
      <c r="F65" s="53">
        <f>Input!F$124*Input_National_Capacity!$C65+Input!F$125*Input_National_Capacity!$D65+Input!F$126*Input_National_Capacity!$E65+Input!F$127*Input_National_Capacity!$F65+Input!F$128*Input_National_Capacity!$G65+Input!F$129*Input_National_Capacity!$H65</f>
        <v>2465.6747999078057</v>
      </c>
      <c r="G65" s="53">
        <f>Input!G$124*Input_National_Capacity!$C65+Input!G$125*Input_National_Capacity!$D65+Input!G$126*Input_National_Capacity!$E65+Input!G$127*Input_National_Capacity!$F65+Input!G$128*Input_National_Capacity!$G65+Input!G$129*Input_National_Capacity!$H65</f>
        <v>2496.0307110301878</v>
      </c>
      <c r="H65" s="53">
        <f>Input!H$124*Input_National_Capacity!$C65+Input!H$125*Input_National_Capacity!$D65+Input!H$126*Input_National_Capacity!$E65+Input!H$127*Input_National_Capacity!$F65+Input!H$128*Input_National_Capacity!$G65+Input!H$129*Input_National_Capacity!$H65</f>
        <v>2517.8946853343823</v>
      </c>
      <c r="I65" s="65">
        <f>Input!I$124*Input_National_Capacity!$C65+Input!I$125*Input_National_Capacity!$D65+Input!I$126*Input_National_Capacity!$E65+Input!I$127*Input_National_Capacity!$F65+Input!I$128*Input_National_Capacity!$G65+Input!I$129*Input_National_Capacity!$H65</f>
        <v>2531.0029218996351</v>
      </c>
    </row>
    <row r="66" spans="1:9" s="5" customFormat="1" ht="15" customHeight="1" x14ac:dyDescent="0.25">
      <c r="A66" s="46" t="str">
        <f>Input_National_Capacity!A66</f>
        <v>28A_Tudela Norte</v>
      </c>
      <c r="B66" s="4" t="str">
        <f>Input_National_Capacity!B66</f>
        <v>Salida Nacional / National exit</v>
      </c>
      <c r="C66" s="52">
        <f>Input!C$124*Input_National_Capacity!$C66+Input!C$125*Input_National_Capacity!$D66+Input!C$126*Input_National_Capacity!$E66+Input!C$127*Input_National_Capacity!$F66+Input!C$128*Input_National_Capacity!$G66+Input!C$129*Input_National_Capacity!$H66</f>
        <v>20480.719700990867</v>
      </c>
      <c r="D66" s="53">
        <f>Input!D$124*Input_National_Capacity!$C66+Input!D$125*Input_National_Capacity!$D66+Input!D$126*Input_National_Capacity!$E66+Input!D$127*Input_National_Capacity!$F66+Input!D$128*Input_National_Capacity!$G66+Input!D$129*Input_National_Capacity!$H66</f>
        <v>20965.069519164117</v>
      </c>
      <c r="E66" s="53">
        <f>Input!E$124*Input_National_Capacity!$C66+Input!E$125*Input_National_Capacity!$D66+Input!E$126*Input_National_Capacity!$E66+Input!E$127*Input_National_Capacity!$F66+Input!E$128*Input_National_Capacity!$G66+Input!E$129*Input_National_Capacity!$H66</f>
        <v>21805.492305038733</v>
      </c>
      <c r="F66" s="53">
        <f>Input!F$124*Input_National_Capacity!$C66+Input!F$125*Input_National_Capacity!$D66+Input!F$126*Input_National_Capacity!$E66+Input!F$127*Input_National_Capacity!$F66+Input!F$128*Input_National_Capacity!$G66+Input!F$129*Input_National_Capacity!$H66</f>
        <v>23326.528971326345</v>
      </c>
      <c r="G66" s="53">
        <f>Input!G$124*Input_National_Capacity!$C66+Input!G$125*Input_National_Capacity!$D66+Input!G$126*Input_National_Capacity!$E66+Input!G$127*Input_National_Capacity!$F66+Input!G$128*Input_National_Capacity!$G66+Input!G$129*Input_National_Capacity!$H66</f>
        <v>24050.074731517398</v>
      </c>
      <c r="H66" s="53">
        <f>Input!H$124*Input_National_Capacity!$C66+Input!H$125*Input_National_Capacity!$D66+Input!H$126*Input_National_Capacity!$E66+Input!H$127*Input_National_Capacity!$F66+Input!H$128*Input_National_Capacity!$G66+Input!H$129*Input_National_Capacity!$H66</f>
        <v>24438.728047741159</v>
      </c>
      <c r="I66" s="65">
        <f>Input!I$124*Input_National_Capacity!$C66+Input!I$125*Input_National_Capacity!$D66+Input!I$126*Input_National_Capacity!$E66+Input!I$127*Input_National_Capacity!$F66+Input!I$128*Input_National_Capacity!$G66+Input!I$129*Input_National_Capacity!$H66</f>
        <v>23900.88266260994</v>
      </c>
    </row>
    <row r="67" spans="1:9" s="5" customFormat="1" ht="15" customHeight="1" x14ac:dyDescent="0.25">
      <c r="A67" s="46" t="str">
        <f>Input_National_Capacity!A67</f>
        <v>29_Alfaro</v>
      </c>
      <c r="B67" s="4" t="str">
        <f>Input_National_Capacity!B67</f>
        <v>Salida Nacional / National exit</v>
      </c>
      <c r="C67" s="52">
        <f>Input!C$124*Input_National_Capacity!$C67+Input!C$125*Input_National_Capacity!$D67+Input!C$126*Input_National_Capacity!$E67+Input!C$127*Input_National_Capacity!$F67+Input!C$128*Input_National_Capacity!$G67+Input!C$129*Input_National_Capacity!$H67</f>
        <v>648.00830986099663</v>
      </c>
      <c r="D67" s="53">
        <f>Input!D$124*Input_National_Capacity!$C67+Input!D$125*Input_National_Capacity!$D67+Input!D$126*Input_National_Capacity!$E67+Input!D$127*Input_National_Capacity!$F67+Input!D$128*Input_National_Capacity!$G67+Input!D$129*Input_National_Capacity!$H67</f>
        <v>651.57840898777295</v>
      </c>
      <c r="E67" s="53">
        <f>Input!E$124*Input_National_Capacity!$C67+Input!E$125*Input_National_Capacity!$D67+Input!E$126*Input_National_Capacity!$E67+Input!E$127*Input_National_Capacity!$F67+Input!E$128*Input_National_Capacity!$G67+Input!E$129*Input_National_Capacity!$H67</f>
        <v>656.044578863423</v>
      </c>
      <c r="F67" s="53">
        <f>Input!F$124*Input_National_Capacity!$C67+Input!F$125*Input_National_Capacity!$D67+Input!F$126*Input_National_Capacity!$E67+Input!F$127*Input_National_Capacity!$F67+Input!F$128*Input_National_Capacity!$G67+Input!F$129*Input_National_Capacity!$H67</f>
        <v>659.75460209533639</v>
      </c>
      <c r="G67" s="53">
        <f>Input!G$124*Input_National_Capacity!$C67+Input!G$125*Input_National_Capacity!$D67+Input!G$126*Input_National_Capacity!$E67+Input!G$127*Input_National_Capacity!$F67+Input!G$128*Input_National_Capacity!$G67+Input!G$129*Input_National_Capacity!$H67</f>
        <v>662.78499169101667</v>
      </c>
      <c r="H67" s="53">
        <f>Input!H$124*Input_National_Capacity!$C67+Input!H$125*Input_National_Capacity!$D67+Input!H$126*Input_National_Capacity!$E67+Input!H$127*Input_National_Capacity!$F67+Input!H$128*Input_National_Capacity!$G67+Input!H$129*Input_National_Capacity!$H67</f>
        <v>665.15846316653631</v>
      </c>
      <c r="I67" s="65">
        <f>Input!I$124*Input_National_Capacity!$C67+Input!I$125*Input_National_Capacity!$D67+Input!I$126*Input_National_Capacity!$E67+Input!I$127*Input_National_Capacity!$F67+Input!I$128*Input_National_Capacity!$G67+Input!I$129*Input_National_Capacity!$H67</f>
        <v>666.87220039955002</v>
      </c>
    </row>
    <row r="68" spans="1:9" s="5" customFormat="1" ht="15" customHeight="1" x14ac:dyDescent="0.25">
      <c r="A68" s="46" t="str">
        <f>Input_National_Capacity!A68</f>
        <v>30_Rioja Baja</v>
      </c>
      <c r="B68" s="4" t="str">
        <f>Input_National_Capacity!B68</f>
        <v>Salida Nacional / National exit</v>
      </c>
      <c r="C68" s="52">
        <f>Input!C$124*Input_National_Capacity!$C68+Input!C$125*Input_National_Capacity!$D68+Input!C$126*Input_National_Capacity!$E68+Input!C$127*Input_National_Capacity!$F68+Input!C$128*Input_National_Capacity!$G68+Input!C$129*Input_National_Capacity!$H68</f>
        <v>1025.1001599504302</v>
      </c>
      <c r="D68" s="53">
        <f>Input!D$124*Input_National_Capacity!$C68+Input!D$125*Input_National_Capacity!$D68+Input!D$126*Input_National_Capacity!$E68+Input!D$127*Input_National_Capacity!$F68+Input!D$128*Input_National_Capacity!$G68+Input!D$129*Input_National_Capacity!$H68</f>
        <v>1040.1412366728778</v>
      </c>
      <c r="E68" s="53">
        <f>Input!E$124*Input_National_Capacity!$C68+Input!E$125*Input_National_Capacity!$D68+Input!E$126*Input_National_Capacity!$E68+Input!E$127*Input_National_Capacity!$F68+Input!E$128*Input_National_Capacity!$G68+Input!E$129*Input_National_Capacity!$H68</f>
        <v>1058.2514637290901</v>
      </c>
      <c r="F68" s="53">
        <f>Input!F$124*Input_National_Capacity!$C68+Input!F$125*Input_National_Capacity!$D68+Input!F$126*Input_National_Capacity!$E68+Input!F$127*Input_National_Capacity!$F68+Input!F$128*Input_National_Capacity!$G68+Input!F$129*Input_National_Capacity!$H68</f>
        <v>1073.3398276125251</v>
      </c>
      <c r="G68" s="53">
        <f>Input!G$124*Input_National_Capacity!$C68+Input!G$125*Input_National_Capacity!$D68+Input!G$126*Input_National_Capacity!$E68+Input!G$127*Input_National_Capacity!$F68+Input!G$128*Input_National_Capacity!$G68+Input!G$129*Input_National_Capacity!$H68</f>
        <v>1085.2745101256899</v>
      </c>
      <c r="H68" s="53">
        <f>Input!H$124*Input_National_Capacity!$C68+Input!H$125*Input_National_Capacity!$D68+Input!H$126*Input_National_Capacity!$E68+Input!H$127*Input_National_Capacity!$F68+Input!H$128*Input_National_Capacity!$G68+Input!H$129*Input_National_Capacity!$H68</f>
        <v>1093.9184687153565</v>
      </c>
      <c r="I68" s="65">
        <f>Input!I$124*Input_National_Capacity!$C68+Input!I$125*Input_National_Capacity!$D68+Input!I$126*Input_National_Capacity!$E68+Input!I$127*Input_National_Capacity!$F68+Input!I$128*Input_National_Capacity!$G68+Input!I$129*Input_National_Capacity!$H68</f>
        <v>1099.1738980271175</v>
      </c>
    </row>
    <row r="69" spans="1:9" s="5" customFormat="1" ht="15" customHeight="1" x14ac:dyDescent="0.25">
      <c r="A69" s="46" t="str">
        <f>Input_National_Capacity!A69</f>
        <v>32_Sequero</v>
      </c>
      <c r="B69" s="4" t="str">
        <f>Input_National_Capacity!B69</f>
        <v>Salida Nacional / National exit</v>
      </c>
      <c r="C69" s="52">
        <f>Input!C$124*Input_National_Capacity!$C69+Input!C$125*Input_National_Capacity!$D69+Input!C$126*Input_National_Capacity!$E69+Input!C$127*Input_National_Capacity!$F69+Input!C$128*Input_National_Capacity!$G69+Input!C$129*Input_National_Capacity!$H69</f>
        <v>0</v>
      </c>
      <c r="D69" s="53">
        <f>Input!D$124*Input_National_Capacity!$C69+Input!D$125*Input_National_Capacity!$D69+Input!D$126*Input_National_Capacity!$E69+Input!D$127*Input_National_Capacity!$F69+Input!D$128*Input_National_Capacity!$G69+Input!D$129*Input_National_Capacity!$H69</f>
        <v>0</v>
      </c>
      <c r="E69" s="53">
        <f>Input!E$124*Input_National_Capacity!$C69+Input!E$125*Input_National_Capacity!$D69+Input!E$126*Input_National_Capacity!$E69+Input!E$127*Input_National_Capacity!$F69+Input!E$128*Input_National_Capacity!$G69+Input!E$129*Input_National_Capacity!$H69</f>
        <v>0</v>
      </c>
      <c r="F69" s="53">
        <f>Input!F$124*Input_National_Capacity!$C69+Input!F$125*Input_National_Capacity!$D69+Input!F$126*Input_National_Capacity!$E69+Input!F$127*Input_National_Capacity!$F69+Input!F$128*Input_National_Capacity!$G69+Input!F$129*Input_National_Capacity!$H69</f>
        <v>0</v>
      </c>
      <c r="G69" s="53">
        <f>Input!G$124*Input_National_Capacity!$C69+Input!G$125*Input_National_Capacity!$D69+Input!G$126*Input_National_Capacity!$E69+Input!G$127*Input_National_Capacity!$F69+Input!G$128*Input_National_Capacity!$G69+Input!G$129*Input_National_Capacity!$H69</f>
        <v>0</v>
      </c>
      <c r="H69" s="53">
        <f>Input!H$124*Input_National_Capacity!$C69+Input!H$125*Input_National_Capacity!$D69+Input!H$126*Input_National_Capacity!$E69+Input!H$127*Input_National_Capacity!$F69+Input!H$128*Input_National_Capacity!$G69+Input!H$129*Input_National_Capacity!$H69</f>
        <v>0</v>
      </c>
      <c r="I69" s="65">
        <f>Input!I$124*Input_National_Capacity!$C69+Input!I$125*Input_National_Capacity!$D69+Input!I$126*Input_National_Capacity!$E69+Input!I$127*Input_National_Capacity!$F69+Input!I$128*Input_National_Capacity!$G69+Input!I$129*Input_National_Capacity!$H69</f>
        <v>0</v>
      </c>
    </row>
    <row r="70" spans="1:9" s="5" customFormat="1" ht="15" customHeight="1" x14ac:dyDescent="0.25">
      <c r="A70" s="46" t="str">
        <f>Input_National_Capacity!A70</f>
        <v>33_Logroño</v>
      </c>
      <c r="B70" s="4" t="str">
        <f>Input_National_Capacity!B70</f>
        <v>Salida Nacional / National exit</v>
      </c>
      <c r="C70" s="52">
        <f>Input!C$124*Input_National_Capacity!$C70+Input!C$125*Input_National_Capacity!$D70+Input!C$126*Input_National_Capacity!$E70+Input!C$127*Input_National_Capacity!$F70+Input!C$128*Input_National_Capacity!$G70+Input!C$129*Input_National_Capacity!$H70</f>
        <v>27490.377136104904</v>
      </c>
      <c r="D70" s="53">
        <f>Input!D$124*Input_National_Capacity!$C70+Input!D$125*Input_National_Capacity!$D70+Input!D$126*Input_National_Capacity!$E70+Input!D$127*Input_National_Capacity!$F70+Input!D$128*Input_National_Capacity!$G70+Input!D$129*Input_National_Capacity!$H70</f>
        <v>28045.885152397441</v>
      </c>
      <c r="E70" s="53">
        <f>Input!E$124*Input_National_Capacity!$C70+Input!E$125*Input_National_Capacity!$D70+Input!E$126*Input_National_Capacity!$E70+Input!E$127*Input_National_Capacity!$F70+Input!E$128*Input_National_Capacity!$G70+Input!E$129*Input_National_Capacity!$H70</f>
        <v>29004.072168084425</v>
      </c>
      <c r="F70" s="53">
        <f>Input!F$124*Input_National_Capacity!$C70+Input!F$125*Input_National_Capacity!$D70+Input!F$126*Input_National_Capacity!$E70+Input!F$127*Input_National_Capacity!$F70+Input!F$128*Input_National_Capacity!$G70+Input!F$129*Input_National_Capacity!$H70</f>
        <v>30720.688079659551</v>
      </c>
      <c r="G70" s="53">
        <f>Input!G$124*Input_National_Capacity!$C70+Input!G$125*Input_National_Capacity!$D70+Input!G$126*Input_National_Capacity!$E70+Input!G$127*Input_National_Capacity!$F70+Input!G$128*Input_National_Capacity!$G70+Input!G$129*Input_National_Capacity!$H70</f>
        <v>31542.797498431573</v>
      </c>
      <c r="H70" s="53">
        <f>Input!H$124*Input_National_Capacity!$C70+Input!H$125*Input_National_Capacity!$D70+Input!H$126*Input_National_Capacity!$E70+Input!H$127*Input_National_Capacity!$F70+Input!H$128*Input_National_Capacity!$G70+Input!H$129*Input_National_Capacity!$H70</f>
        <v>31988.356417253832</v>
      </c>
      <c r="I70" s="65">
        <f>Input!I$124*Input_National_Capacity!$C70+Input!I$125*Input_National_Capacity!$D70+Input!I$126*Input_National_Capacity!$E70+Input!I$127*Input_National_Capacity!$F70+Input!I$128*Input_National_Capacity!$G70+Input!I$129*Input_National_Capacity!$H70</f>
        <v>31395.537419146574</v>
      </c>
    </row>
    <row r="71" spans="1:9" s="5" customFormat="1" ht="15" customHeight="1" x14ac:dyDescent="0.25">
      <c r="A71" s="46" t="str">
        <f>Input_National_Capacity!A71</f>
        <v>33X_Navarrete</v>
      </c>
      <c r="B71" s="4" t="str">
        <f>Input_National_Capacity!B71</f>
        <v>Salida Nacional / National exit</v>
      </c>
      <c r="C71" s="52">
        <f>Input!C$124*Input_National_Capacity!$C71+Input!C$125*Input_National_Capacity!$D71+Input!C$126*Input_National_Capacity!$E71+Input!C$127*Input_National_Capacity!$F71+Input!C$128*Input_National_Capacity!$G71+Input!C$129*Input_National_Capacity!$H71</f>
        <v>166.88430615845473</v>
      </c>
      <c r="D71" s="53">
        <f>Input!D$124*Input_National_Capacity!$C71+Input!D$125*Input_National_Capacity!$D71+Input!D$126*Input_National_Capacity!$E71+Input!D$127*Input_National_Capacity!$F71+Input!D$128*Input_National_Capacity!$G71+Input!D$129*Input_National_Capacity!$H71</f>
        <v>167.5644949995648</v>
      </c>
      <c r="E71" s="53">
        <f>Input!E$124*Input_National_Capacity!$C71+Input!E$125*Input_National_Capacity!$D71+Input!E$126*Input_National_Capacity!$E71+Input!E$127*Input_National_Capacity!$F71+Input!E$128*Input_National_Capacity!$G71+Input!E$129*Input_National_Capacity!$H71</f>
        <v>168.43338864095554</v>
      </c>
      <c r="F71" s="53">
        <f>Input!F$124*Input_National_Capacity!$C71+Input!F$125*Input_National_Capacity!$D71+Input!F$126*Input_National_Capacity!$E71+Input!F$127*Input_National_Capacity!$F71+Input!F$128*Input_National_Capacity!$G71+Input!F$129*Input_National_Capacity!$H71</f>
        <v>169.15404576795535</v>
      </c>
      <c r="G71" s="53">
        <f>Input!G$124*Input_National_Capacity!$C71+Input!G$125*Input_National_Capacity!$D71+Input!G$126*Input_National_Capacity!$E71+Input!G$127*Input_National_Capacity!$F71+Input!G$128*Input_National_Capacity!$G71+Input!G$129*Input_National_Capacity!$H71</f>
        <v>169.75261087207076</v>
      </c>
      <c r="H71" s="53">
        <f>Input!H$124*Input_National_Capacity!$C71+Input!H$125*Input_National_Capacity!$D71+Input!H$126*Input_National_Capacity!$E71+Input!H$127*Input_National_Capacity!$F71+Input!H$128*Input_National_Capacity!$G71+Input!H$129*Input_National_Capacity!$H71</f>
        <v>170.23933937469178</v>
      </c>
      <c r="I71" s="65">
        <f>Input!I$124*Input_National_Capacity!$C71+Input!I$125*Input_National_Capacity!$D71+Input!I$126*Input_National_Capacity!$E71+Input!I$127*Input_National_Capacity!$F71+Input!I$128*Input_National_Capacity!$G71+Input!I$129*Input_National_Capacity!$H71</f>
        <v>170.61588349172442</v>
      </c>
    </row>
    <row r="72" spans="1:9" s="5" customFormat="1" ht="15" customHeight="1" x14ac:dyDescent="0.25">
      <c r="A72" s="46" t="str">
        <f>Input_National_Capacity!A72</f>
        <v>34_Cenicero</v>
      </c>
      <c r="B72" s="4" t="str">
        <f>Input_National_Capacity!B72</f>
        <v>Salida Nacional / National exit</v>
      </c>
      <c r="C72" s="52">
        <f>Input!C$124*Input_National_Capacity!$C72+Input!C$125*Input_National_Capacity!$D72+Input!C$126*Input_National_Capacity!$E72+Input!C$127*Input_National_Capacity!$F72+Input!C$128*Input_National_Capacity!$G72+Input!C$129*Input_National_Capacity!$H72</f>
        <v>999.95770283672186</v>
      </c>
      <c r="D72" s="53">
        <f>Input!D$124*Input_National_Capacity!$C72+Input!D$125*Input_National_Capacity!$D72+Input!D$126*Input_National_Capacity!$E72+Input!D$127*Input_National_Capacity!$F72+Input!D$128*Input_National_Capacity!$G72+Input!D$129*Input_National_Capacity!$H72</f>
        <v>1010.2704188256671</v>
      </c>
      <c r="E72" s="53">
        <f>Input!E$124*Input_National_Capacity!$C72+Input!E$125*Input_National_Capacity!$D72+Input!E$126*Input_National_Capacity!$E72+Input!E$127*Input_National_Capacity!$F72+Input!E$128*Input_National_Capacity!$G72+Input!E$129*Input_National_Capacity!$H72</f>
        <v>1022.8078669564602</v>
      </c>
      <c r="F72" s="53">
        <f>Input!F$124*Input_National_Capacity!$C72+Input!F$125*Input_National_Capacity!$D72+Input!F$126*Input_National_Capacity!$E72+Input!F$127*Input_National_Capacity!$F72+Input!F$128*Input_National_Capacity!$G72+Input!F$129*Input_National_Capacity!$H72</f>
        <v>1033.2812358428373</v>
      </c>
      <c r="G72" s="53">
        <f>Input!G$124*Input_National_Capacity!$C72+Input!G$125*Input_National_Capacity!$D72+Input!G$126*Input_National_Capacity!$E72+Input!G$127*Input_National_Capacity!$F72+Input!G$128*Input_National_Capacity!$G72+Input!G$129*Input_National_Capacity!$H72</f>
        <v>1041.6513461910465</v>
      </c>
      <c r="H72" s="53">
        <f>Input!H$124*Input_National_Capacity!$C72+Input!H$125*Input_National_Capacity!$D72+Input!H$126*Input_National_Capacity!$E72+Input!H$127*Input_National_Capacity!$F72+Input!H$128*Input_National_Capacity!$G72+Input!H$129*Input_National_Capacity!$H72</f>
        <v>1047.8490077717481</v>
      </c>
      <c r="I72" s="65">
        <f>Input!I$124*Input_National_Capacity!$C72+Input!I$125*Input_National_Capacity!$D72+Input!I$126*Input_National_Capacity!$E72+Input!I$127*Input_National_Capacity!$F72+Input!I$128*Input_National_Capacity!$G72+Input!I$129*Input_National_Capacity!$H72</f>
        <v>1051.8167874160927</v>
      </c>
    </row>
    <row r="73" spans="1:9" s="5" customFormat="1" ht="15" customHeight="1" x14ac:dyDescent="0.25">
      <c r="A73" s="46" t="str">
        <f>Input_National_Capacity!A73</f>
        <v>35_Haro</v>
      </c>
      <c r="B73" s="4" t="str">
        <f>Input_National_Capacity!B73</f>
        <v>Salida Nacional / National exit</v>
      </c>
      <c r="C73" s="52">
        <f>Input!C$124*Input_National_Capacity!$C73+Input!C$125*Input_National_Capacity!$D73+Input!C$126*Input_National_Capacity!$E73+Input!C$127*Input_National_Capacity!$F73+Input!C$128*Input_National_Capacity!$G73+Input!C$129*Input_National_Capacity!$H73</f>
        <v>466.74992271142673</v>
      </c>
      <c r="D73" s="53">
        <f>Input!D$124*Input_National_Capacity!$C73+Input!D$125*Input_National_Capacity!$D73+Input!D$126*Input_National_Capacity!$E73+Input!D$127*Input_National_Capacity!$F73+Input!D$128*Input_National_Capacity!$G73+Input!D$129*Input_National_Capacity!$H73</f>
        <v>468.02051907289592</v>
      </c>
      <c r="E73" s="53">
        <f>Input!E$124*Input_National_Capacity!$C73+Input!E$125*Input_National_Capacity!$D73+Input!E$126*Input_National_Capacity!$E73+Input!E$127*Input_National_Capacity!$F73+Input!E$128*Input_National_Capacity!$G73+Input!E$129*Input_National_Capacity!$H73</f>
        <v>469.70780775354962</v>
      </c>
      <c r="F73" s="53">
        <f>Input!F$124*Input_National_Capacity!$C73+Input!F$125*Input_National_Capacity!$D73+Input!F$126*Input_National_Capacity!$E73+Input!F$127*Input_National_Capacity!$F73+Input!F$128*Input_National_Capacity!$G73+Input!F$129*Input_National_Capacity!$H73</f>
        <v>471.10329486827953</v>
      </c>
      <c r="G73" s="53">
        <f>Input!G$124*Input_National_Capacity!$C73+Input!G$125*Input_National_Capacity!$D73+Input!G$126*Input_National_Capacity!$E73+Input!G$127*Input_National_Capacity!$F73+Input!G$128*Input_National_Capacity!$G73+Input!G$129*Input_National_Capacity!$H73</f>
        <v>472.29710924554064</v>
      </c>
      <c r="H73" s="53">
        <f>Input!H$124*Input_National_Capacity!$C73+Input!H$125*Input_National_Capacity!$D73+Input!H$126*Input_National_Capacity!$E73+Input!H$127*Input_National_Capacity!$F73+Input!H$128*Input_National_Capacity!$G73+Input!H$129*Input_National_Capacity!$H73</f>
        <v>473.32956786668814</v>
      </c>
      <c r="I73" s="65">
        <f>Input!I$124*Input_National_Capacity!$C73+Input!I$125*Input_National_Capacity!$D73+Input!I$126*Input_National_Capacity!$E73+Input!I$127*Input_National_Capacity!$F73+Input!I$128*Input_National_Capacity!$G73+Input!I$129*Input_National_Capacity!$H73</f>
        <v>474.21157032571489</v>
      </c>
    </row>
    <row r="74" spans="1:9" s="5" customFormat="1" ht="15" customHeight="1" x14ac:dyDescent="0.25">
      <c r="A74" s="46" t="str">
        <f>Input_National_Capacity!A74</f>
        <v>35X_Genfibre</v>
      </c>
      <c r="B74" s="4" t="str">
        <f>Input_National_Capacity!B74</f>
        <v>Salida Nacional / National exit</v>
      </c>
      <c r="C74" s="52">
        <f>Input!C$124*Input_National_Capacity!$C74+Input!C$125*Input_National_Capacity!$D74+Input!C$126*Input_National_Capacity!$E74+Input!C$127*Input_National_Capacity!$F74+Input!C$128*Input_National_Capacity!$G74+Input!C$129*Input_National_Capacity!$H74</f>
        <v>3251.6498405098278</v>
      </c>
      <c r="D74" s="53">
        <f>Input!D$124*Input_National_Capacity!$C74+Input!D$125*Input_National_Capacity!$D74+Input!D$126*Input_National_Capacity!$E74+Input!D$127*Input_National_Capacity!$F74+Input!D$128*Input_National_Capacity!$G74+Input!D$129*Input_National_Capacity!$H74</f>
        <v>3283.77356298516</v>
      </c>
      <c r="E74" s="53">
        <f>Input!E$124*Input_National_Capacity!$C74+Input!E$125*Input_National_Capacity!$D74+Input!E$126*Input_National_Capacity!$E74+Input!E$127*Input_National_Capacity!$F74+Input!E$128*Input_National_Capacity!$G74+Input!E$129*Input_National_Capacity!$H74</f>
        <v>3320.175648463513</v>
      </c>
      <c r="F74" s="53">
        <f>Input!F$124*Input_National_Capacity!$C74+Input!F$125*Input_National_Capacity!$D74+Input!F$126*Input_National_Capacity!$E74+Input!F$127*Input_National_Capacity!$F74+Input!F$128*Input_National_Capacity!$G74+Input!F$129*Input_National_Capacity!$H74</f>
        <v>3350.0804492796856</v>
      </c>
      <c r="G74" s="53">
        <f>Input!G$124*Input_National_Capacity!$C74+Input!G$125*Input_National_Capacity!$D74+Input!G$126*Input_National_Capacity!$E74+Input!G$127*Input_National_Capacity!$F74+Input!G$128*Input_National_Capacity!$G74+Input!G$129*Input_National_Capacity!$H74</f>
        <v>3374.0456753814901</v>
      </c>
      <c r="H74" s="53">
        <f>Input!H$124*Input_National_Capacity!$C74+Input!H$125*Input_National_Capacity!$D74+Input!H$126*Input_National_Capacity!$E74+Input!H$127*Input_National_Capacity!$F74+Input!H$128*Input_National_Capacity!$G74+Input!H$129*Input_National_Capacity!$H74</f>
        <v>3391.9179496368497</v>
      </c>
      <c r="I74" s="65">
        <f>Input!I$124*Input_National_Capacity!$C74+Input!I$125*Input_National_Capacity!$D74+Input!I$126*Input_National_Capacity!$E74+Input!I$127*Input_National_Capacity!$F74+Input!I$128*Input_National_Capacity!$G74+Input!I$129*Input_National_Capacity!$H74</f>
        <v>3405.9502726737583</v>
      </c>
    </row>
    <row r="75" spans="1:9" s="5" customFormat="1" ht="15" customHeight="1" x14ac:dyDescent="0.25">
      <c r="A75" s="46" t="str">
        <f>Input_National_Capacity!A75</f>
        <v>36_Miranda</v>
      </c>
      <c r="B75" s="4" t="str">
        <f>Input_National_Capacity!B75</f>
        <v>Salida Nacional / National exit</v>
      </c>
      <c r="C75" s="52">
        <f>Input!C$124*Input_National_Capacity!$C75+Input!C$125*Input_National_Capacity!$D75+Input!C$126*Input_National_Capacity!$E75+Input!C$127*Input_National_Capacity!$F75+Input!C$128*Input_National_Capacity!$G75+Input!C$129*Input_National_Capacity!$H75</f>
        <v>3227.6117731420554</v>
      </c>
      <c r="D75" s="53">
        <f>Input!D$124*Input_National_Capacity!$C75+Input!D$125*Input_National_Capacity!$D75+Input!D$126*Input_National_Capacity!$E75+Input!D$127*Input_National_Capacity!$F75+Input!D$128*Input_National_Capacity!$G75+Input!D$129*Input_National_Capacity!$H75</f>
        <v>3284.8078534099477</v>
      </c>
      <c r="E75" s="53">
        <f>Input!E$124*Input_National_Capacity!$C75+Input!E$125*Input_National_Capacity!$D75+Input!E$126*Input_National_Capacity!$E75+Input!E$127*Input_National_Capacity!$F75+Input!E$128*Input_National_Capacity!$G75+Input!E$129*Input_National_Capacity!$H75</f>
        <v>3353.3972067258392</v>
      </c>
      <c r="F75" s="53">
        <f>Input!F$124*Input_National_Capacity!$C75+Input!F$125*Input_National_Capacity!$D75+Input!F$126*Input_National_Capacity!$E75+Input!F$127*Input_National_Capacity!$F75+Input!F$128*Input_National_Capacity!$G75+Input!F$129*Input_National_Capacity!$H75</f>
        <v>3410.5598743559271</v>
      </c>
      <c r="G75" s="53">
        <f>Input!G$124*Input_National_Capacity!$C75+Input!G$125*Input_National_Capacity!$D75+Input!G$126*Input_National_Capacity!$E75+Input!G$127*Input_National_Capacity!$F75+Input!G$128*Input_National_Capacity!$G75+Input!G$129*Input_National_Capacity!$H75</f>
        <v>3455.6159928648926</v>
      </c>
      <c r="H75" s="53">
        <f>Input!H$124*Input_National_Capacity!$C75+Input!H$125*Input_National_Capacity!$D75+Input!H$126*Input_National_Capacity!$E75+Input!H$127*Input_National_Capacity!$F75+Input!H$128*Input_National_Capacity!$G75+Input!H$129*Input_National_Capacity!$H75</f>
        <v>3487.9529092028797</v>
      </c>
      <c r="I75" s="65">
        <f>Input!I$124*Input_National_Capacity!$C75+Input!I$125*Input_National_Capacity!$D75+Input!I$126*Input_National_Capacity!$E75+Input!I$127*Input_National_Capacity!$F75+Input!I$128*Input_National_Capacity!$G75+Input!I$129*Input_National_Capacity!$H75</f>
        <v>3507.1649066931141</v>
      </c>
    </row>
    <row r="76" spans="1:9" s="5" customFormat="1" ht="15" customHeight="1" x14ac:dyDescent="0.25">
      <c r="A76" s="46" t="str">
        <f>Input_National_Capacity!A76</f>
        <v>38_Vitoria</v>
      </c>
      <c r="B76" s="4" t="str">
        <f>Input_National_Capacity!B76</f>
        <v>Salida Nacional / National exit</v>
      </c>
      <c r="C76" s="52">
        <f>Input!C$124*Input_National_Capacity!$C76+Input!C$125*Input_National_Capacity!$D76+Input!C$126*Input_National_Capacity!$E76+Input!C$127*Input_National_Capacity!$F76+Input!C$128*Input_National_Capacity!$G76+Input!C$129*Input_National_Capacity!$H76</f>
        <v>12764.502995278121</v>
      </c>
      <c r="D76" s="53">
        <f>Input!D$124*Input_National_Capacity!$C76+Input!D$125*Input_National_Capacity!$D76+Input!D$126*Input_National_Capacity!$E76+Input!D$127*Input_National_Capacity!$F76+Input!D$128*Input_National_Capacity!$G76+Input!D$129*Input_National_Capacity!$H76</f>
        <v>12914.904304230658</v>
      </c>
      <c r="E76" s="53">
        <f>Input!E$124*Input_National_Capacity!$C76+Input!E$125*Input_National_Capacity!$D76+Input!E$126*Input_National_Capacity!$E76+Input!E$127*Input_National_Capacity!$F76+Input!E$128*Input_National_Capacity!$G76+Input!E$129*Input_National_Capacity!$H76</f>
        <v>13097.03631810906</v>
      </c>
      <c r="F76" s="53">
        <f>Input!F$124*Input_National_Capacity!$C76+Input!F$125*Input_National_Capacity!$D76+Input!F$126*Input_National_Capacity!$E76+Input!F$127*Input_National_Capacity!$F76+Input!F$128*Input_National_Capacity!$G76+Input!F$129*Input_National_Capacity!$H76</f>
        <v>13248.710013911175</v>
      </c>
      <c r="G76" s="53">
        <f>Input!G$124*Input_National_Capacity!$C76+Input!G$125*Input_National_Capacity!$D76+Input!G$126*Input_National_Capacity!$E76+Input!G$127*Input_National_Capacity!$F76+Input!G$128*Input_National_Capacity!$G76+Input!G$129*Input_National_Capacity!$H76</f>
        <v>13369.277001704722</v>
      </c>
      <c r="H76" s="53">
        <f>Input!H$124*Input_National_Capacity!$C76+Input!H$125*Input_National_Capacity!$D76+Input!H$126*Input_National_Capacity!$E76+Input!H$127*Input_National_Capacity!$F76+Input!H$128*Input_National_Capacity!$G76+Input!H$129*Input_National_Capacity!$H76</f>
        <v>13457.710140099267</v>
      </c>
      <c r="I76" s="65">
        <f>Input!I$124*Input_National_Capacity!$C76+Input!I$125*Input_National_Capacity!$D76+Input!I$126*Input_National_Capacity!$E76+Input!I$127*Input_National_Capacity!$F76+Input!I$128*Input_National_Capacity!$G76+Input!I$129*Input_National_Capacity!$H76</f>
        <v>13513.158162737494</v>
      </c>
    </row>
    <row r="77" spans="1:9" s="5" customFormat="1" ht="15" customHeight="1" x14ac:dyDescent="0.25">
      <c r="A77" s="46" t="str">
        <f>Input_National_Capacity!A77</f>
        <v>38X.02_Parque Tecnologico</v>
      </c>
      <c r="B77" s="4" t="str">
        <f>Input_National_Capacity!B77</f>
        <v>Salida Nacional / National exit</v>
      </c>
      <c r="C77" s="52">
        <f>Input!C$124*Input_National_Capacity!$C77+Input!C$125*Input_National_Capacity!$D77+Input!C$126*Input_National_Capacity!$E77+Input!C$127*Input_National_Capacity!$F77+Input!C$128*Input_National_Capacity!$G77+Input!C$129*Input_National_Capacity!$H77</f>
        <v>206.92679289733928</v>
      </c>
      <c r="D77" s="53">
        <f>Input!D$124*Input_National_Capacity!$C77+Input!D$125*Input_National_Capacity!$D77+Input!D$126*Input_National_Capacity!$E77+Input!D$127*Input_National_Capacity!$F77+Input!D$128*Input_National_Capacity!$G77+Input!D$129*Input_National_Capacity!$H77</f>
        <v>209.36496542318093</v>
      </c>
      <c r="E77" s="53">
        <f>Input!E$124*Input_National_Capacity!$C77+Input!E$125*Input_National_Capacity!$D77+Input!E$126*Input_National_Capacity!$E77+Input!E$127*Input_National_Capacity!$F77+Input!E$128*Input_National_Capacity!$G77+Input!E$129*Input_National_Capacity!$H77</f>
        <v>212.31752797338231</v>
      </c>
      <c r="F77" s="53">
        <f>Input!F$124*Input_National_Capacity!$C77+Input!F$125*Input_National_Capacity!$D77+Input!F$126*Input_National_Capacity!$E77+Input!F$127*Input_National_Capacity!$F77+Input!F$128*Input_National_Capacity!$G77+Input!F$129*Input_National_Capacity!$H77</f>
        <v>214.77632730546975</v>
      </c>
      <c r="G77" s="53">
        <f>Input!G$124*Input_National_Capacity!$C77+Input!G$125*Input_National_Capacity!$D77+Input!G$126*Input_National_Capacity!$E77+Input!G$127*Input_National_Capacity!$F77+Input!G$128*Input_National_Capacity!$G77+Input!G$129*Input_National_Capacity!$H77</f>
        <v>216.73085229736645</v>
      </c>
      <c r="H77" s="53">
        <f>Input!H$124*Input_National_Capacity!$C77+Input!H$125*Input_National_Capacity!$D77+Input!H$126*Input_National_Capacity!$E77+Input!H$127*Input_National_Capacity!$F77+Input!H$128*Input_National_Capacity!$G77+Input!H$129*Input_National_Capacity!$H77</f>
        <v>218.16445184453246</v>
      </c>
      <c r="I77" s="65">
        <f>Input!I$124*Input_National_Capacity!$C77+Input!I$125*Input_National_Capacity!$D77+Input!I$126*Input_National_Capacity!$E77+Input!I$127*Input_National_Capacity!$F77+Input!I$128*Input_National_Capacity!$G77+Input!I$129*Input_National_Capacity!$H77</f>
        <v>219.06332597235962</v>
      </c>
    </row>
    <row r="78" spans="1:9" s="5" customFormat="1" ht="15" customHeight="1" x14ac:dyDescent="0.25">
      <c r="A78" s="46" t="str">
        <f>Input_National_Capacity!A78</f>
        <v>39.01_Legutiano</v>
      </c>
      <c r="B78" s="4" t="str">
        <f>Input_National_Capacity!B78</f>
        <v>Salida Nacional / National exit</v>
      </c>
      <c r="C78" s="52">
        <f>Input!C$124*Input_National_Capacity!$C78+Input!C$125*Input_National_Capacity!$D78+Input!C$126*Input_National_Capacity!$E78+Input!C$127*Input_National_Capacity!$F78+Input!C$128*Input_National_Capacity!$G78+Input!C$129*Input_National_Capacity!$H78</f>
        <v>877.79213114525169</v>
      </c>
      <c r="D78" s="53">
        <f>Input!D$124*Input_National_Capacity!$C78+Input!D$125*Input_National_Capacity!$D78+Input!D$126*Input_National_Capacity!$E78+Input!D$127*Input_National_Capacity!$F78+Input!D$128*Input_National_Capacity!$G78+Input!D$129*Input_National_Capacity!$H78</f>
        <v>890.19515388241871</v>
      </c>
      <c r="E78" s="53">
        <f>Input!E$124*Input_National_Capacity!$C78+Input!E$125*Input_National_Capacity!$D78+Input!E$126*Input_National_Capacity!$E78+Input!E$127*Input_National_Capacity!$F78+Input!E$128*Input_National_Capacity!$G78+Input!E$129*Input_National_Capacity!$H78</f>
        <v>905.14248080733682</v>
      </c>
      <c r="F78" s="53">
        <f>Input!F$124*Input_National_Capacity!$C78+Input!F$125*Input_National_Capacity!$D78+Input!F$126*Input_National_Capacity!$E78+Input!F$127*Input_National_Capacity!$F78+Input!F$128*Input_National_Capacity!$G78+Input!F$129*Input_National_Capacity!$H78</f>
        <v>917.59482760682704</v>
      </c>
      <c r="G78" s="53">
        <f>Input!G$124*Input_National_Capacity!$C78+Input!G$125*Input_National_Capacity!$D78+Input!G$126*Input_National_Capacity!$E78+Input!G$127*Input_National_Capacity!$F78+Input!G$128*Input_National_Capacity!$G78+Input!G$129*Input_National_Capacity!$H78</f>
        <v>927.45214871225573</v>
      </c>
      <c r="H78" s="53">
        <f>Input!H$124*Input_National_Capacity!$C78+Input!H$125*Input_National_Capacity!$D78+Input!H$126*Input_National_Capacity!$E78+Input!H$127*Input_National_Capacity!$F78+Input!H$128*Input_National_Capacity!$G78+Input!H$129*Input_National_Capacity!$H78</f>
        <v>934.60587178076651</v>
      </c>
      <c r="I78" s="65">
        <f>Input!I$124*Input_National_Capacity!$C78+Input!I$125*Input_National_Capacity!$D78+Input!I$126*Input_National_Capacity!$E78+Input!I$127*Input_National_Capacity!$F78+Input!I$128*Input_National_Capacity!$G78+Input!I$129*Input_National_Capacity!$H78</f>
        <v>938.97698290702215</v>
      </c>
    </row>
    <row r="79" spans="1:9" s="5" customFormat="1" ht="15" customHeight="1" x14ac:dyDescent="0.25">
      <c r="A79" s="46" t="str">
        <f>Input_National_Capacity!A79</f>
        <v>4_Papiol</v>
      </c>
      <c r="B79" s="4" t="str">
        <f>Input_National_Capacity!B79</f>
        <v>Salida Nacional / National exit</v>
      </c>
      <c r="C79" s="52">
        <f>Input!C$124*Input_National_Capacity!$C79+Input!C$125*Input_National_Capacity!$D79+Input!C$126*Input_National_Capacity!$E79+Input!C$127*Input_National_Capacity!$F79+Input!C$128*Input_National_Capacity!$G79+Input!C$129*Input_National_Capacity!$H79</f>
        <v>38780.21841152323</v>
      </c>
      <c r="D79" s="53">
        <f>Input!D$124*Input_National_Capacity!$C79+Input!D$125*Input_National_Capacity!$D79+Input!D$126*Input_National_Capacity!$E79+Input!D$127*Input_National_Capacity!$F79+Input!D$128*Input_National_Capacity!$G79+Input!D$129*Input_National_Capacity!$H79</f>
        <v>39070.616555167449</v>
      </c>
      <c r="E79" s="53">
        <f>Input!E$124*Input_National_Capacity!$C79+Input!E$125*Input_National_Capacity!$D79+Input!E$126*Input_National_Capacity!$E79+Input!E$127*Input_National_Capacity!$F79+Input!E$128*Input_National_Capacity!$G79+Input!E$129*Input_National_Capacity!$H79</f>
        <v>39427.740177695261</v>
      </c>
      <c r="F79" s="53">
        <f>Input!F$124*Input_National_Capacity!$C79+Input!F$125*Input_National_Capacity!$D79+Input!F$126*Input_National_Capacity!$E79+Input!F$127*Input_National_Capacity!$F79+Input!F$128*Input_National_Capacity!$G79+Input!F$129*Input_National_Capacity!$H79</f>
        <v>39730.150943920868</v>
      </c>
      <c r="G79" s="53">
        <f>Input!G$124*Input_National_Capacity!$C79+Input!G$125*Input_National_Capacity!$D79+Input!G$126*Input_National_Capacity!$E79+Input!G$127*Input_National_Capacity!$F79+Input!G$128*Input_National_Capacity!$G79+Input!G$129*Input_National_Capacity!$H79</f>
        <v>39976.171042754308</v>
      </c>
      <c r="H79" s="53">
        <f>Input!H$124*Input_National_Capacity!$C79+Input!H$125*Input_National_Capacity!$D79+Input!H$126*Input_National_Capacity!$E79+Input!H$127*Input_National_Capacity!$F79+Input!H$128*Input_National_Capacity!$G79+Input!H$129*Input_National_Capacity!$H79</f>
        <v>40163.379019761385</v>
      </c>
      <c r="I79" s="65">
        <f>Input!I$124*Input_National_Capacity!$C79+Input!I$125*Input_National_Capacity!$D79+Input!I$126*Input_National_Capacity!$E79+Input!I$127*Input_National_Capacity!$F79+Input!I$128*Input_National_Capacity!$G79+Input!I$129*Input_National_Capacity!$H79</f>
        <v>40290.041260866084</v>
      </c>
    </row>
    <row r="80" spans="1:9" s="5" customFormat="1" ht="15" customHeight="1" x14ac:dyDescent="0.25">
      <c r="A80" s="46" t="str">
        <f>Input_National_Capacity!A80</f>
        <v>40_Mondragon</v>
      </c>
      <c r="B80" s="4" t="str">
        <f>Input_National_Capacity!B80</f>
        <v>Salida Nacional / National exit</v>
      </c>
      <c r="C80" s="52">
        <f>Input!C$124*Input_National_Capacity!$C80+Input!C$125*Input_National_Capacity!$D80+Input!C$126*Input_National_Capacity!$E80+Input!C$127*Input_National_Capacity!$F80+Input!C$128*Input_National_Capacity!$G80+Input!C$129*Input_National_Capacity!$H80</f>
        <v>3384.7740604751939</v>
      </c>
      <c r="D80" s="53">
        <f>Input!D$124*Input_National_Capacity!$C80+Input!D$125*Input_National_Capacity!$D80+Input!D$126*Input_National_Capacity!$E80+Input!D$127*Input_National_Capacity!$F80+Input!D$128*Input_National_Capacity!$G80+Input!D$129*Input_National_Capacity!$H80</f>
        <v>3447.0477026192921</v>
      </c>
      <c r="E80" s="53">
        <f>Input!E$124*Input_National_Capacity!$C80+Input!E$125*Input_National_Capacity!$D80+Input!E$126*Input_National_Capacity!$E80+Input!E$127*Input_National_Capacity!$F80+Input!E$128*Input_National_Capacity!$G80+Input!E$129*Input_National_Capacity!$H80</f>
        <v>3521.6724791826491</v>
      </c>
      <c r="F80" s="53">
        <f>Input!F$124*Input_National_Capacity!$C80+Input!F$125*Input_National_Capacity!$D80+Input!F$126*Input_National_Capacity!$E80+Input!F$127*Input_National_Capacity!$F80+Input!F$128*Input_National_Capacity!$G80+Input!F$129*Input_National_Capacity!$H80</f>
        <v>3583.8686011349791</v>
      </c>
      <c r="G80" s="53">
        <f>Input!G$124*Input_National_Capacity!$C80+Input!G$125*Input_National_Capacity!$D80+Input!G$126*Input_National_Capacity!$E80+Input!G$127*Input_National_Capacity!$F80+Input!G$128*Input_National_Capacity!$G80+Input!G$129*Input_National_Capacity!$H80</f>
        <v>3632.861389872879</v>
      </c>
      <c r="H80" s="53">
        <f>Input!H$124*Input_National_Capacity!$C80+Input!H$125*Input_National_Capacity!$D80+Input!H$126*Input_National_Capacity!$E80+Input!H$127*Input_National_Capacity!$F80+Input!H$128*Input_National_Capacity!$G80+Input!H$129*Input_National_Capacity!$H80</f>
        <v>3667.9661447050894</v>
      </c>
      <c r="I80" s="65">
        <f>Input!I$124*Input_National_Capacity!$C80+Input!I$125*Input_National_Capacity!$D80+Input!I$126*Input_National_Capacity!$E80+Input!I$127*Input_National_Capacity!$F80+Input!I$128*Input_National_Capacity!$G80+Input!I$129*Input_National_Capacity!$H80</f>
        <v>3688.7346108073434</v>
      </c>
    </row>
    <row r="81" spans="1:9" s="5" customFormat="1" ht="15" customHeight="1" x14ac:dyDescent="0.25">
      <c r="A81" s="46" t="str">
        <f>Input_National_Capacity!A81</f>
        <v>41.01_ERM_Legazpia</v>
      </c>
      <c r="B81" s="4" t="str">
        <f>Input_National_Capacity!B81</f>
        <v>Salida Nacional / National exit</v>
      </c>
      <c r="C81" s="52">
        <f>Input!C$124*Input_National_Capacity!$C81+Input!C$125*Input_National_Capacity!$D81+Input!C$126*Input_National_Capacity!$E81+Input!C$127*Input_National_Capacity!$F81+Input!C$128*Input_National_Capacity!$G81+Input!C$129*Input_National_Capacity!$H81</f>
        <v>24831.470290784167</v>
      </c>
      <c r="D81" s="53">
        <f>Input!D$124*Input_National_Capacity!$C81+Input!D$125*Input_National_Capacity!$D81+Input!D$126*Input_National_Capacity!$E81+Input!D$127*Input_National_Capacity!$F81+Input!D$128*Input_National_Capacity!$G81+Input!D$129*Input_National_Capacity!$H81</f>
        <v>25170.470877769407</v>
      </c>
      <c r="E81" s="53">
        <f>Input!E$124*Input_National_Capacity!$C81+Input!E$125*Input_National_Capacity!$D81+Input!E$126*Input_National_Capacity!$E81+Input!E$127*Input_National_Capacity!$F81+Input!E$128*Input_National_Capacity!$G81+Input!E$129*Input_National_Capacity!$H81</f>
        <v>25579.360301816901</v>
      </c>
      <c r="F81" s="53">
        <f>Input!F$124*Input_National_Capacity!$C81+Input!F$125*Input_National_Capacity!$D81+Input!F$126*Input_National_Capacity!$E81+Input!F$127*Input_National_Capacity!$F81+Input!F$128*Input_National_Capacity!$G81+Input!F$129*Input_National_Capacity!$H81</f>
        <v>25919.976018478897</v>
      </c>
      <c r="G81" s="53">
        <f>Input!G$124*Input_National_Capacity!$C81+Input!G$125*Input_National_Capacity!$D81+Input!G$126*Input_National_Capacity!$E81+Input!G$127*Input_National_Capacity!$F81+Input!G$128*Input_National_Capacity!$G81+Input!G$129*Input_National_Capacity!$H81</f>
        <v>26189.807215266999</v>
      </c>
      <c r="H81" s="53">
        <f>Input!H$124*Input_National_Capacity!$C81+Input!H$125*Input_National_Capacity!$D81+Input!H$126*Input_National_Capacity!$E81+Input!H$127*Input_National_Capacity!$F81+Input!H$128*Input_National_Capacity!$G81+Input!H$129*Input_National_Capacity!$H81</f>
        <v>26386.000990070606</v>
      </c>
      <c r="I81" s="65">
        <f>Input!I$124*Input_National_Capacity!$C81+Input!I$125*Input_National_Capacity!$D81+Input!I$126*Input_National_Capacity!$E81+Input!I$127*Input_National_Capacity!$F81+Input!I$128*Input_National_Capacity!$G81+Input!I$129*Input_National_Capacity!$H81</f>
        <v>26506.440046106669</v>
      </c>
    </row>
    <row r="82" spans="1:9" s="5" customFormat="1" ht="15" customHeight="1" x14ac:dyDescent="0.25">
      <c r="A82" s="46" t="str">
        <f>Input_National_Capacity!A82</f>
        <v>41.03_ERM_Zaldibia</v>
      </c>
      <c r="B82" s="4" t="str">
        <f>Input_National_Capacity!B82</f>
        <v>Salida Nacional / National exit</v>
      </c>
      <c r="C82" s="52">
        <f>Input!C$124*Input_National_Capacity!$C82+Input!C$125*Input_National_Capacity!$D82+Input!C$126*Input_National_Capacity!$E82+Input!C$127*Input_National_Capacity!$F82+Input!C$128*Input_National_Capacity!$G82+Input!C$129*Input_National_Capacity!$H82</f>
        <v>1396.8469310904964</v>
      </c>
      <c r="D82" s="53">
        <f>Input!D$124*Input_National_Capacity!$C82+Input!D$125*Input_National_Capacity!$D82+Input!D$126*Input_National_Capacity!$E82+Input!D$127*Input_National_Capacity!$F82+Input!D$128*Input_National_Capacity!$G82+Input!D$129*Input_National_Capacity!$H82</f>
        <v>1428.2039134985371</v>
      </c>
      <c r="E82" s="53">
        <f>Input!E$124*Input_National_Capacity!$C82+Input!E$125*Input_National_Capacity!$D82+Input!E$126*Input_National_Capacity!$E82+Input!E$127*Input_National_Capacity!$F82+Input!E$128*Input_National_Capacity!$G82+Input!E$129*Input_National_Capacity!$H82</f>
        <v>1465.6527877651245</v>
      </c>
      <c r="F82" s="53">
        <f>Input!F$124*Input_National_Capacity!$C82+Input!F$125*Input_National_Capacity!$D82+Input!F$126*Input_National_Capacity!$E82+Input!F$127*Input_National_Capacity!$F82+Input!F$128*Input_National_Capacity!$G82+Input!F$129*Input_National_Capacity!$H82</f>
        <v>1496.872943228032</v>
      </c>
      <c r="G82" s="53">
        <f>Input!G$124*Input_National_Capacity!$C82+Input!G$125*Input_National_Capacity!$D82+Input!G$126*Input_National_Capacity!$E82+Input!G$127*Input_National_Capacity!$F82+Input!G$128*Input_National_Capacity!$G82+Input!G$129*Input_National_Capacity!$H82</f>
        <v>1521.3923893035044</v>
      </c>
      <c r="H82" s="53">
        <f>Input!H$124*Input_National_Capacity!$C82+Input!H$125*Input_National_Capacity!$D82+Input!H$126*Input_National_Capacity!$E82+Input!H$127*Input_National_Capacity!$F82+Input!H$128*Input_National_Capacity!$G82+Input!H$129*Input_National_Capacity!$H82</f>
        <v>1538.8243782331347</v>
      </c>
      <c r="I82" s="65">
        <f>Input!I$124*Input_National_Capacity!$C82+Input!I$125*Input_National_Capacity!$D82+Input!I$126*Input_National_Capacity!$E82+Input!I$127*Input_National_Capacity!$F82+Input!I$128*Input_National_Capacity!$G82+Input!I$129*Input_National_Capacity!$H82</f>
        <v>1548.9276979630888</v>
      </c>
    </row>
    <row r="83" spans="1:9" s="5" customFormat="1" ht="15" customHeight="1" x14ac:dyDescent="0.25">
      <c r="A83" s="46" t="str">
        <f>Input_National_Capacity!A83</f>
        <v>41.03X01_ERM_Legorreta</v>
      </c>
      <c r="B83" s="4" t="str">
        <f>Input_National_Capacity!B83</f>
        <v>Salida Nacional / National exit</v>
      </c>
      <c r="C83" s="52">
        <f>Input!C$124*Input_National_Capacity!$C83+Input!C$125*Input_National_Capacity!$D83+Input!C$126*Input_National_Capacity!$E83+Input!C$127*Input_National_Capacity!$F83+Input!C$128*Input_National_Capacity!$G83+Input!C$129*Input_National_Capacity!$H83</f>
        <v>61.220516847599065</v>
      </c>
      <c r="D83" s="53">
        <f>Input!D$124*Input_National_Capacity!$C83+Input!D$125*Input_National_Capacity!$D83+Input!D$126*Input_National_Capacity!$E83+Input!D$127*Input_National_Capacity!$F83+Input!D$128*Input_National_Capacity!$G83+Input!D$129*Input_National_Capacity!$H83</f>
        <v>62.61402525511798</v>
      </c>
      <c r="E83" s="53">
        <f>Input!E$124*Input_National_Capacity!$C83+Input!E$125*Input_National_Capacity!$D83+Input!E$126*Input_National_Capacity!$E83+Input!E$127*Input_National_Capacity!$F83+Input!E$128*Input_National_Capacity!$G83+Input!E$129*Input_National_Capacity!$H83</f>
        <v>64.277903846405437</v>
      </c>
      <c r="F83" s="53">
        <f>Input!F$124*Input_National_Capacity!$C83+Input!F$125*Input_National_Capacity!$D83+Input!F$126*Input_National_Capacity!$E83+Input!F$127*Input_National_Capacity!$F83+Input!F$128*Input_National_Capacity!$G83+Input!F$129*Input_National_Capacity!$H83</f>
        <v>65.665059567776325</v>
      </c>
      <c r="G83" s="53">
        <f>Input!G$124*Input_National_Capacity!$C83+Input!G$125*Input_National_Capacity!$D83+Input!G$126*Input_National_Capacity!$E83+Input!G$127*Input_National_Capacity!$F83+Input!G$128*Input_National_Capacity!$G83+Input!G$129*Input_National_Capacity!$H83</f>
        <v>66.754289199154158</v>
      </c>
      <c r="H83" s="53">
        <f>Input!H$124*Input_National_Capacity!$C83+Input!H$125*Input_National_Capacity!$D83+Input!H$126*Input_National_Capacity!$E83+Input!H$127*Input_National_Capacity!$F83+Input!H$128*Input_National_Capacity!$G83+Input!H$129*Input_National_Capacity!$H83</f>
        <v>67.528288831943229</v>
      </c>
      <c r="I83" s="65">
        <f>Input!I$124*Input_National_Capacity!$C83+Input!I$125*Input_National_Capacity!$D83+Input!I$126*Input_National_Capacity!$E83+Input!I$127*Input_National_Capacity!$F83+Input!I$128*Input_National_Capacity!$G83+Input!I$129*Input_National_Capacity!$H83</f>
        <v>67.976295847121477</v>
      </c>
    </row>
    <row r="84" spans="1:9" s="5" customFormat="1" ht="15" customHeight="1" x14ac:dyDescent="0.25">
      <c r="A84" s="46" t="str">
        <f>Input_National_Capacity!A84</f>
        <v>41.04_ERM_Altzo</v>
      </c>
      <c r="B84" s="4" t="str">
        <f>Input_National_Capacity!B84</f>
        <v>Salida Nacional / National exit</v>
      </c>
      <c r="C84" s="52">
        <f>Input!C$124*Input_National_Capacity!$C84+Input!C$125*Input_National_Capacity!$D84+Input!C$126*Input_National_Capacity!$E84+Input!C$127*Input_National_Capacity!$F84+Input!C$128*Input_National_Capacity!$G84+Input!C$129*Input_National_Capacity!$H84</f>
        <v>297.68058300748766</v>
      </c>
      <c r="D84" s="53">
        <f>Input!D$124*Input_National_Capacity!$C84+Input!D$125*Input_National_Capacity!$D84+Input!D$126*Input_National_Capacity!$E84+Input!D$127*Input_National_Capacity!$F84+Input!D$128*Input_National_Capacity!$G84+Input!D$129*Input_National_Capacity!$H84</f>
        <v>304.38456844568981</v>
      </c>
      <c r="E84" s="53">
        <f>Input!E$124*Input_National_Capacity!$C84+Input!E$125*Input_National_Capacity!$D84+Input!E$126*Input_National_Capacity!$E84+Input!E$127*Input_National_Capacity!$F84+Input!E$128*Input_National_Capacity!$G84+Input!E$129*Input_National_Capacity!$H84</f>
        <v>312.39057646828741</v>
      </c>
      <c r="F84" s="53">
        <f>Input!F$124*Input_National_Capacity!$C84+Input!F$125*Input_National_Capacity!$D84+Input!F$126*Input_National_Capacity!$E84+Input!F$127*Input_National_Capacity!$F84+Input!F$128*Input_National_Capacity!$G84+Input!F$129*Input_National_Capacity!$H84</f>
        <v>319.06500387131308</v>
      </c>
      <c r="G84" s="53">
        <f>Input!G$124*Input_National_Capacity!$C84+Input!G$125*Input_National_Capacity!$D84+Input!G$126*Input_National_Capacity!$E84+Input!G$127*Input_National_Capacity!$F84+Input!G$128*Input_National_Capacity!$G84+Input!G$129*Input_National_Capacity!$H84</f>
        <v>324.30668563585579</v>
      </c>
      <c r="H84" s="53">
        <f>Input!H$124*Input_National_Capacity!$C84+Input!H$125*Input_National_Capacity!$D84+Input!H$126*Input_National_Capacity!$E84+Input!H$127*Input_National_Capacity!$F84+Input!H$128*Input_National_Capacity!$G84+Input!H$129*Input_National_Capacity!$H84</f>
        <v>328.03280585260563</v>
      </c>
      <c r="I84" s="65">
        <f>Input!I$124*Input_National_Capacity!$C84+Input!I$125*Input_National_Capacity!$D84+Input!I$126*Input_National_Capacity!$E84+Input!I$127*Input_National_Capacity!$F84+Input!I$128*Input_National_Capacity!$G84+Input!I$129*Input_National_Capacity!$H84</f>
        <v>330.1917460943713</v>
      </c>
    </row>
    <row r="85" spans="1:9" s="5" customFormat="1" ht="15" customHeight="1" x14ac:dyDescent="0.25">
      <c r="A85" s="46" t="str">
        <f>Input_National_Capacity!A85</f>
        <v>41.05_ERM_Belanuntza_Tolosa</v>
      </c>
      <c r="B85" s="4" t="str">
        <f>Input_National_Capacity!B85</f>
        <v>Salida Nacional / National exit</v>
      </c>
      <c r="C85" s="52">
        <f>Input!C$124*Input_National_Capacity!$C85+Input!C$125*Input_National_Capacity!$D85+Input!C$126*Input_National_Capacity!$E85+Input!C$127*Input_National_Capacity!$F85+Input!C$128*Input_National_Capacity!$G85+Input!C$129*Input_National_Capacity!$H85</f>
        <v>788.25178105894031</v>
      </c>
      <c r="D85" s="53">
        <f>Input!D$124*Input_National_Capacity!$C85+Input!D$125*Input_National_Capacity!$D85+Input!D$126*Input_National_Capacity!$E85+Input!D$127*Input_National_Capacity!$F85+Input!D$128*Input_National_Capacity!$G85+Input!D$129*Input_National_Capacity!$H85</f>
        <v>795.97840358336543</v>
      </c>
      <c r="E85" s="53">
        <f>Input!E$124*Input_National_Capacity!$C85+Input!E$125*Input_National_Capacity!$D85+Input!E$126*Input_National_Capacity!$E85+Input!E$127*Input_National_Capacity!$F85+Input!E$128*Input_National_Capacity!$G85+Input!E$129*Input_National_Capacity!$H85</f>
        <v>805.39000737239644</v>
      </c>
      <c r="F85" s="53">
        <f>Input!F$124*Input_National_Capacity!$C85+Input!F$125*Input_National_Capacity!$D85+Input!F$126*Input_National_Capacity!$E85+Input!F$127*Input_National_Capacity!$F85+Input!F$128*Input_National_Capacity!$G85+Input!F$129*Input_National_Capacity!$H85</f>
        <v>813.22413294831381</v>
      </c>
      <c r="G85" s="53">
        <f>Input!G$124*Input_National_Capacity!$C85+Input!G$125*Input_National_Capacity!$D85+Input!G$126*Input_National_Capacity!$E85+Input!G$127*Input_National_Capacity!$F85+Input!G$128*Input_National_Capacity!$G85+Input!G$129*Input_National_Capacity!$H85</f>
        <v>819.48276419598733</v>
      </c>
      <c r="H85" s="53">
        <f>Input!H$124*Input_National_Capacity!$C85+Input!H$125*Input_National_Capacity!$D85+Input!H$126*Input_National_Capacity!$E85+Input!H$127*Input_National_Capacity!$F85+Input!H$128*Input_National_Capacity!$G85+Input!H$129*Input_National_Capacity!$H85</f>
        <v>824.13122002810121</v>
      </c>
      <c r="I85" s="65">
        <f>Input!I$124*Input_National_Capacity!$C85+Input!I$125*Input_National_Capacity!$D85+Input!I$126*Input_National_Capacity!$E85+Input!I$127*Input_National_Capacity!$F85+Input!I$128*Input_National_Capacity!$G85+Input!I$129*Input_National_Capacity!$H85</f>
        <v>827.13244650022943</v>
      </c>
    </row>
    <row r="86" spans="1:9" s="5" customFormat="1" ht="15" customHeight="1" x14ac:dyDescent="0.25">
      <c r="A86" s="46" t="str">
        <f>Input_National_Capacity!A86</f>
        <v>41.06_ERM_Billabona</v>
      </c>
      <c r="B86" s="4" t="str">
        <f>Input_National_Capacity!B86</f>
        <v>Salida Nacional / National exit</v>
      </c>
      <c r="C86" s="52">
        <f>Input!C$124*Input_National_Capacity!$C86+Input!C$125*Input_National_Capacity!$D86+Input!C$126*Input_National_Capacity!$E86+Input!C$127*Input_National_Capacity!$F86+Input!C$128*Input_National_Capacity!$G86+Input!C$129*Input_National_Capacity!$H86</f>
        <v>743.9632272874511</v>
      </c>
      <c r="D86" s="53">
        <f>Input!D$124*Input_National_Capacity!$C86+Input!D$125*Input_National_Capacity!$D86+Input!D$126*Input_National_Capacity!$E86+Input!D$127*Input_National_Capacity!$F86+Input!D$128*Input_National_Capacity!$G86+Input!D$129*Input_National_Capacity!$H86</f>
        <v>760.89740336915179</v>
      </c>
      <c r="E86" s="53">
        <f>Input!E$124*Input_National_Capacity!$C86+Input!E$125*Input_National_Capacity!$D86+Input!E$126*Input_National_Capacity!$E86+Input!E$127*Input_National_Capacity!$F86+Input!E$128*Input_National_Capacity!$G86+Input!E$129*Input_National_Capacity!$H86</f>
        <v>781.11716874078741</v>
      </c>
      <c r="F86" s="53">
        <f>Input!F$124*Input_National_Capacity!$C86+Input!F$125*Input_National_Capacity!$D86+Input!F$126*Input_National_Capacity!$E86+Input!F$127*Input_National_Capacity!$F86+Input!F$128*Input_National_Capacity!$G86+Input!F$129*Input_National_Capacity!$H86</f>
        <v>797.97414578641337</v>
      </c>
      <c r="G86" s="53">
        <f>Input!G$124*Input_National_Capacity!$C86+Input!G$125*Input_National_Capacity!$D86+Input!G$126*Input_National_Capacity!$E86+Input!G$127*Input_National_Capacity!$F86+Input!G$128*Input_National_Capacity!$G86+Input!G$129*Input_National_Capacity!$H86</f>
        <v>811.21066899046002</v>
      </c>
      <c r="H86" s="53">
        <f>Input!H$124*Input_National_Capacity!$C86+Input!H$125*Input_National_Capacity!$D86+Input!H$126*Input_National_Capacity!$E86+Input!H$127*Input_National_Capacity!$F86+Input!H$128*Input_National_Capacity!$G86+Input!H$129*Input_National_Capacity!$H86</f>
        <v>820.61645800335759</v>
      </c>
      <c r="I86" s="65">
        <f>Input!I$124*Input_National_Capacity!$C86+Input!I$125*Input_National_Capacity!$D86+Input!I$126*Input_National_Capacity!$E86+Input!I$127*Input_National_Capacity!$F86+Input!I$128*Input_National_Capacity!$G86+Input!I$129*Input_National_Capacity!$H86</f>
        <v>826.0607234558878</v>
      </c>
    </row>
    <row r="87" spans="1:9" s="5" customFormat="1" ht="15" customHeight="1" x14ac:dyDescent="0.25">
      <c r="A87" s="46" t="str">
        <f>Input_National_Capacity!A87</f>
        <v>41.07X_Hernani_Osiñaga</v>
      </c>
      <c r="B87" s="4" t="str">
        <f>Input_National_Capacity!B87</f>
        <v>Salida Nacional / National exit</v>
      </c>
      <c r="C87" s="52">
        <f>Input!C$124*Input_National_Capacity!$C87+Input!C$125*Input_National_Capacity!$D87+Input!C$126*Input_National_Capacity!$E87+Input!C$127*Input_National_Capacity!$F87+Input!C$128*Input_National_Capacity!$G87+Input!C$129*Input_National_Capacity!$H87</f>
        <v>3840.3944628452468</v>
      </c>
      <c r="D87" s="53">
        <f>Input!D$124*Input_National_Capacity!$C87+Input!D$125*Input_National_Capacity!$D87+Input!D$126*Input_National_Capacity!$E87+Input!D$127*Input_National_Capacity!$F87+Input!D$128*Input_National_Capacity!$G87+Input!D$129*Input_National_Capacity!$H87</f>
        <v>3927.8099609124411</v>
      </c>
      <c r="E87" s="53">
        <f>Input!E$124*Input_National_Capacity!$C87+Input!E$125*Input_National_Capacity!$D87+Input!E$126*Input_National_Capacity!$E87+Input!E$127*Input_National_Capacity!$F87+Input!E$128*Input_National_Capacity!$G87+Input!E$129*Input_National_Capacity!$H87</f>
        <v>4032.1859194613389</v>
      </c>
      <c r="F87" s="53">
        <f>Input!F$124*Input_National_Capacity!$C87+Input!F$125*Input_National_Capacity!$D87+Input!F$126*Input_National_Capacity!$E87+Input!F$127*Input_National_Capacity!$F87+Input!F$128*Input_National_Capacity!$G87+Input!F$129*Input_National_Capacity!$H87</f>
        <v>4119.2029102639217</v>
      </c>
      <c r="G87" s="53">
        <f>Input!G$124*Input_National_Capacity!$C87+Input!G$125*Input_National_Capacity!$D87+Input!G$126*Input_National_Capacity!$E87+Input!G$127*Input_National_Capacity!$F87+Input!G$128*Input_National_Capacity!$G87+Input!G$129*Input_National_Capacity!$H87</f>
        <v>4187.5308444354614</v>
      </c>
      <c r="H87" s="53">
        <f>Input!H$124*Input_National_Capacity!$C87+Input!H$125*Input_National_Capacity!$D87+Input!H$126*Input_National_Capacity!$E87+Input!H$127*Input_National_Capacity!$F87+Input!H$128*Input_National_Capacity!$G87+Input!H$129*Input_National_Capacity!$H87</f>
        <v>4236.0842389029885</v>
      </c>
      <c r="I87" s="65">
        <f>Input!I$124*Input_National_Capacity!$C87+Input!I$125*Input_National_Capacity!$D87+Input!I$126*Input_National_Capacity!$E87+Input!I$127*Input_National_Capacity!$F87+Input!I$128*Input_National_Capacity!$G87+Input!I$129*Input_National_Capacity!$H87</f>
        <v>4264.1879490478968</v>
      </c>
    </row>
    <row r="88" spans="1:9" s="5" customFormat="1" ht="15" customHeight="1" x14ac:dyDescent="0.25">
      <c r="A88" s="46" t="str">
        <f>Input_National_Capacity!A88</f>
        <v>41.10_ERM_Irun</v>
      </c>
      <c r="B88" s="4" t="str">
        <f>Input_National_Capacity!B88</f>
        <v>Salida Nacional / National exit</v>
      </c>
      <c r="C88" s="52">
        <f>Input!C$124*Input_National_Capacity!$C88+Input!C$125*Input_National_Capacity!$D88+Input!C$126*Input_National_Capacity!$E88+Input!C$127*Input_National_Capacity!$F88+Input!C$128*Input_National_Capacity!$G88+Input!C$129*Input_National_Capacity!$H88</f>
        <v>2331.1347430204833</v>
      </c>
      <c r="D88" s="53">
        <f>Input!D$124*Input_National_Capacity!$C88+Input!D$125*Input_National_Capacity!$D88+Input!D$126*Input_National_Capacity!$E88+Input!D$127*Input_National_Capacity!$F88+Input!D$128*Input_National_Capacity!$G88+Input!D$129*Input_National_Capacity!$H88</f>
        <v>2362.9595216973594</v>
      </c>
      <c r="E88" s="53">
        <f>Input!E$124*Input_National_Capacity!$C88+Input!E$125*Input_National_Capacity!$D88+Input!E$126*Input_National_Capacity!$E88+Input!E$127*Input_National_Capacity!$F88+Input!E$128*Input_National_Capacity!$G88+Input!E$129*Input_National_Capacity!$H88</f>
        <v>2401.3453414369383</v>
      </c>
      <c r="F88" s="53">
        <f>Input!F$124*Input_National_Capacity!$C88+Input!F$125*Input_National_Capacity!$D88+Input!F$126*Input_National_Capacity!$E88+Input!F$127*Input_National_Capacity!$F88+Input!F$128*Input_National_Capacity!$G88+Input!F$129*Input_National_Capacity!$H88</f>
        <v>2433.3217456462489</v>
      </c>
      <c r="G88" s="53">
        <f>Input!G$124*Input_National_Capacity!$C88+Input!G$125*Input_National_Capacity!$D88+Input!G$126*Input_National_Capacity!$E88+Input!G$127*Input_National_Capacity!$F88+Input!G$128*Input_National_Capacity!$G88+Input!G$129*Input_National_Capacity!$H88</f>
        <v>2458.6530236663421</v>
      </c>
      <c r="H88" s="53">
        <f>Input!H$124*Input_National_Capacity!$C88+Input!H$125*Input_National_Capacity!$D88+Input!H$126*Input_National_Capacity!$E88+Input!H$127*Input_National_Capacity!$F88+Input!H$128*Input_National_Capacity!$G88+Input!H$129*Input_National_Capacity!$H88</f>
        <v>2477.071350066401</v>
      </c>
      <c r="I88" s="65">
        <f>Input!I$124*Input_National_Capacity!$C88+Input!I$125*Input_National_Capacity!$D88+Input!I$126*Input_National_Capacity!$E88+Input!I$127*Input_National_Capacity!$F88+Input!I$128*Input_National_Capacity!$G88+Input!I$129*Input_National_Capacity!$H88</f>
        <v>2488.3779567495521</v>
      </c>
    </row>
    <row r="89" spans="1:9" s="5" customFormat="1" ht="15" customHeight="1" x14ac:dyDescent="0.25">
      <c r="A89" s="46" t="str">
        <f>Input_National_Capacity!A89</f>
        <v>41-16_Vergara</v>
      </c>
      <c r="B89" s="4" t="str">
        <f>Input_National_Capacity!B89</f>
        <v>Salida Nacional / National exit</v>
      </c>
      <c r="C89" s="52">
        <f>Input!C$124*Input_National_Capacity!$C89+Input!C$125*Input_National_Capacity!$D89+Input!C$126*Input_National_Capacity!$E89+Input!C$127*Input_National_Capacity!$F89+Input!C$128*Input_National_Capacity!$G89+Input!C$129*Input_National_Capacity!$H89</f>
        <v>499.23468793147555</v>
      </c>
      <c r="D89" s="53">
        <f>Input!D$124*Input_National_Capacity!$C89+Input!D$125*Input_National_Capacity!$D89+Input!D$126*Input_National_Capacity!$E89+Input!D$127*Input_National_Capacity!$F89+Input!D$128*Input_National_Capacity!$G89+Input!D$129*Input_National_Capacity!$H89</f>
        <v>500.59371499744702</v>
      </c>
      <c r="E89" s="53">
        <f>Input!E$124*Input_National_Capacity!$C89+Input!E$125*Input_National_Capacity!$D89+Input!E$126*Input_National_Capacity!$E89+Input!E$127*Input_National_Capacity!$F89+Input!E$128*Input_National_Capacity!$G89+Input!E$129*Input_National_Capacity!$H89</f>
        <v>502.39843524901789</v>
      </c>
      <c r="F89" s="53">
        <f>Input!F$124*Input_National_Capacity!$C89+Input!F$125*Input_National_Capacity!$D89+Input!F$126*Input_National_Capacity!$E89+Input!F$127*Input_National_Capacity!$F89+Input!F$128*Input_National_Capacity!$G89+Input!F$129*Input_National_Capacity!$H89</f>
        <v>503.89104518923494</v>
      </c>
      <c r="G89" s="53">
        <f>Input!G$124*Input_National_Capacity!$C89+Input!G$125*Input_National_Capacity!$D89+Input!G$126*Input_National_Capacity!$E89+Input!G$127*Input_National_Capacity!$F89+Input!G$128*Input_National_Capacity!$G89+Input!G$129*Input_National_Capacity!$H89</f>
        <v>505.16794641423746</v>
      </c>
      <c r="H89" s="53">
        <f>Input!H$124*Input_National_Capacity!$C89+Input!H$125*Input_National_Capacity!$D89+Input!H$126*Input_National_Capacity!$E89+Input!H$127*Input_National_Capacity!$F89+Input!H$128*Input_National_Capacity!$G89+Input!H$129*Input_National_Capacity!$H89</f>
        <v>506.27226187836538</v>
      </c>
      <c r="I89" s="65">
        <f>Input!I$124*Input_National_Capacity!$C89+Input!I$125*Input_National_Capacity!$D89+Input!I$126*Input_National_Capacity!$E89+Input!I$127*Input_National_Capacity!$F89+Input!I$128*Input_National_Capacity!$G89+Input!I$129*Input_National_Capacity!$H89</f>
        <v>507.21564976331473</v>
      </c>
    </row>
    <row r="90" spans="1:9" s="5" customFormat="1" ht="15" customHeight="1" x14ac:dyDescent="0.25">
      <c r="A90" s="46" t="str">
        <f>Input_National_Capacity!A90</f>
        <v>43X.00_Dima</v>
      </c>
      <c r="B90" s="4" t="str">
        <f>Input_National_Capacity!B90</f>
        <v>Salida Nacional / National exit</v>
      </c>
      <c r="C90" s="52">
        <f>Input!C$124*Input_National_Capacity!$C90+Input!C$125*Input_National_Capacity!$D90+Input!C$126*Input_National_Capacity!$E90+Input!C$127*Input_National_Capacity!$F90+Input!C$128*Input_National_Capacity!$G90+Input!C$129*Input_National_Capacity!$H90</f>
        <v>33818.754459783639</v>
      </c>
      <c r="D90" s="53">
        <f>Input!D$124*Input_National_Capacity!$C90+Input!D$125*Input_National_Capacity!$D90+Input!D$126*Input_National_Capacity!$E90+Input!D$127*Input_National_Capacity!$F90+Input!D$128*Input_National_Capacity!$G90+Input!D$129*Input_National_Capacity!$H90</f>
        <v>34351.504418570301</v>
      </c>
      <c r="E90" s="53">
        <f>Input!E$124*Input_National_Capacity!$C90+Input!E$125*Input_National_Capacity!$D90+Input!E$126*Input_National_Capacity!$E90+Input!E$127*Input_National_Capacity!$F90+Input!E$128*Input_National_Capacity!$G90+Input!E$129*Input_National_Capacity!$H90</f>
        <v>35092.989463891034</v>
      </c>
      <c r="F90" s="53">
        <f>Input!F$124*Input_National_Capacity!$C90+Input!F$125*Input_National_Capacity!$D90+Input!F$126*Input_National_Capacity!$E90+Input!F$127*Input_National_Capacity!$F90+Input!F$128*Input_National_Capacity!$G90+Input!F$129*Input_National_Capacity!$H90</f>
        <v>36026.784302663014</v>
      </c>
      <c r="G90" s="53">
        <f>Input!G$124*Input_National_Capacity!$C90+Input!G$125*Input_National_Capacity!$D90+Input!G$126*Input_National_Capacity!$E90+Input!G$127*Input_National_Capacity!$F90+Input!G$128*Input_National_Capacity!$G90+Input!G$129*Input_National_Capacity!$H90</f>
        <v>36581.278774234393</v>
      </c>
      <c r="H90" s="53">
        <f>Input!H$124*Input_National_Capacity!$C90+Input!H$125*Input_National_Capacity!$D90+Input!H$126*Input_National_Capacity!$E90+Input!H$127*Input_National_Capacity!$F90+Input!H$128*Input_National_Capacity!$G90+Input!H$129*Input_National_Capacity!$H90</f>
        <v>36931.777294499501</v>
      </c>
      <c r="I90" s="65">
        <f>Input!I$124*Input_National_Capacity!$C90+Input!I$125*Input_National_Capacity!$D90+Input!I$126*Input_National_Capacity!$E90+Input!I$127*Input_National_Capacity!$F90+Input!I$128*Input_National_Capacity!$G90+Input!I$129*Input_National_Capacity!$H90</f>
        <v>36848.326738972493</v>
      </c>
    </row>
    <row r="91" spans="1:9" s="5" customFormat="1" ht="15" customHeight="1" x14ac:dyDescent="0.25">
      <c r="A91" s="46" t="str">
        <f>Input_National_Capacity!A91</f>
        <v>45.01DXC_Zabalgarbi</v>
      </c>
      <c r="B91" s="4" t="str">
        <f>Input_National_Capacity!B91</f>
        <v>Salida Nacional / National exit</v>
      </c>
      <c r="C91" s="52">
        <f>Input!C$124*Input_National_Capacity!$C91+Input!C$125*Input_National_Capacity!$D91+Input!C$126*Input_National_Capacity!$E91+Input!C$127*Input_National_Capacity!$F91+Input!C$128*Input_National_Capacity!$G91+Input!C$129*Input_National_Capacity!$H91</f>
        <v>3751.9033583316736</v>
      </c>
      <c r="D91" s="53">
        <f>Input!D$124*Input_National_Capacity!$C91+Input!D$125*Input_National_Capacity!$D91+Input!D$126*Input_National_Capacity!$E91+Input!D$127*Input_National_Capacity!$F91+Input!D$128*Input_National_Capacity!$G91+Input!D$129*Input_National_Capacity!$H91</f>
        <v>3788.8822004533245</v>
      </c>
      <c r="E91" s="53">
        <f>Input!E$124*Input_National_Capacity!$C91+Input!E$125*Input_National_Capacity!$D91+Input!E$126*Input_National_Capacity!$E91+Input!E$127*Input_National_Capacity!$F91+Input!E$128*Input_National_Capacity!$G91+Input!E$129*Input_National_Capacity!$H91</f>
        <v>3830.7924735987244</v>
      </c>
      <c r="F91" s="53">
        <f>Input!F$124*Input_National_Capacity!$C91+Input!F$125*Input_National_Capacity!$D91+Input!F$126*Input_National_Capacity!$E91+Input!F$127*Input_National_Capacity!$F91+Input!F$128*Input_National_Capacity!$G91+Input!F$129*Input_National_Capacity!$H91</f>
        <v>3865.2225680203173</v>
      </c>
      <c r="G91" s="53">
        <f>Input!G$124*Input_National_Capacity!$C91+Input!G$125*Input_National_Capacity!$D91+Input!G$126*Input_National_Capacity!$E91+Input!G$127*Input_National_Capacity!$F91+Input!G$128*Input_National_Capacity!$G91+Input!G$129*Input_National_Capacity!$H91</f>
        <v>3892.8162574686417</v>
      </c>
      <c r="H91" s="53">
        <f>Input!H$124*Input_National_Capacity!$C91+Input!H$125*Input_National_Capacity!$D91+Input!H$126*Input_National_Capacity!$E91+Input!H$127*Input_National_Capacity!$F91+Input!H$128*Input_National_Capacity!$G91+Input!H$129*Input_National_Capacity!$H91</f>
        <v>3913.3981915224967</v>
      </c>
      <c r="I91" s="65">
        <f>Input!I$124*Input_National_Capacity!$C91+Input!I$125*Input_National_Capacity!$D91+Input!I$126*Input_National_Capacity!$E91+Input!I$127*Input_National_Capacity!$F91+Input!I$128*Input_National_Capacity!$G91+Input!I$129*Input_National_Capacity!$H91</f>
        <v>3929.55984841503</v>
      </c>
    </row>
    <row r="92" spans="1:9" s="5" customFormat="1" ht="15" customHeight="1" x14ac:dyDescent="0.25">
      <c r="A92" s="46" t="str">
        <f>Input_National_Capacity!A92</f>
        <v>45.01X_ESC Rezola</v>
      </c>
      <c r="B92" s="4" t="str">
        <f>Input_National_Capacity!B92</f>
        <v>Salida Nacional / National exit</v>
      </c>
      <c r="C92" s="52">
        <f>Input!C$124*Input_National_Capacity!$C92+Input!C$125*Input_National_Capacity!$D92+Input!C$126*Input_National_Capacity!$E92+Input!C$127*Input_National_Capacity!$F92+Input!C$128*Input_National_Capacity!$G92+Input!C$129*Input_National_Capacity!$H92</f>
        <v>51.799967626400679</v>
      </c>
      <c r="D92" s="53">
        <f>Input!D$124*Input_National_Capacity!$C92+Input!D$125*Input_National_Capacity!$D92+Input!D$126*Input_National_Capacity!$E92+Input!D$127*Input_National_Capacity!$F92+Input!D$128*Input_National_Capacity!$G92+Input!D$129*Input_National_Capacity!$H92</f>
        <v>52.311710238883457</v>
      </c>
      <c r="E92" s="53">
        <f>Input!E$124*Input_National_Capacity!$C92+Input!E$125*Input_National_Capacity!$D92+Input!E$126*Input_National_Capacity!$E92+Input!E$127*Input_National_Capacity!$F92+Input!E$128*Input_National_Capacity!$G92+Input!E$129*Input_National_Capacity!$H92</f>
        <v>52.89160873404753</v>
      </c>
      <c r="F92" s="53">
        <f>Input!F$124*Input_National_Capacity!$C92+Input!F$125*Input_National_Capacity!$D92+Input!F$126*Input_National_Capacity!$E92+Input!F$127*Input_National_Capacity!$F92+Input!F$128*Input_National_Capacity!$G92+Input!F$129*Input_National_Capacity!$H92</f>
        <v>53.368003115402203</v>
      </c>
      <c r="G92" s="53">
        <f>Input!G$124*Input_National_Capacity!$C92+Input!G$125*Input_National_Capacity!$D92+Input!G$126*Input_National_Capacity!$E92+Input!G$127*Input_National_Capacity!$F92+Input!G$128*Input_National_Capacity!$G92+Input!G$129*Input_National_Capacity!$H92</f>
        <v>53.749777905776988</v>
      </c>
      <c r="H92" s="53">
        <f>Input!H$124*Input_National_Capacity!$C92+Input!H$125*Input_National_Capacity!$D92+Input!H$126*Input_National_Capacity!$E92+Input!H$127*Input_National_Capacity!$F92+Input!H$128*Input_National_Capacity!$G92+Input!H$129*Input_National_Capacity!$H92</f>
        <v>54.034489751531154</v>
      </c>
      <c r="I92" s="65">
        <f>Input!I$124*Input_National_Capacity!$C92+Input!I$125*Input_National_Capacity!$D92+Input!I$126*Input_National_Capacity!$E92+Input!I$127*Input_National_Capacity!$F92+Input!I$128*Input_National_Capacity!$G92+Input!I$129*Input_National_Capacity!$H92</f>
        <v>54.258029774192721</v>
      </c>
    </row>
    <row r="93" spans="1:9" s="5" customFormat="1" ht="15" customHeight="1" x14ac:dyDescent="0.25">
      <c r="A93" s="46" t="str">
        <f>Input_National_Capacity!A93</f>
        <v>45.02_Barakaldo</v>
      </c>
      <c r="B93" s="4" t="str">
        <f>Input_National_Capacity!B93</f>
        <v>Salida Nacional / National exit</v>
      </c>
      <c r="C93" s="52">
        <f>Input!C$124*Input_National_Capacity!$C93+Input!C$125*Input_National_Capacity!$D93+Input!C$126*Input_National_Capacity!$E93+Input!C$127*Input_National_Capacity!$F93+Input!C$128*Input_National_Capacity!$G93+Input!C$129*Input_National_Capacity!$H93</f>
        <v>4090.0548093626594</v>
      </c>
      <c r="D93" s="53">
        <f>Input!D$124*Input_National_Capacity!$C93+Input!D$125*Input_National_Capacity!$D93+Input!D$126*Input_National_Capacity!$E93+Input!D$127*Input_National_Capacity!$F93+Input!D$128*Input_National_Capacity!$G93+Input!D$129*Input_National_Capacity!$H93</f>
        <v>4154.4948132752033</v>
      </c>
      <c r="E93" s="53">
        <f>Input!E$124*Input_National_Capacity!$C93+Input!E$125*Input_National_Capacity!$D93+Input!E$126*Input_National_Capacity!$E93+Input!E$127*Input_National_Capacity!$F93+Input!E$128*Input_National_Capacity!$G93+Input!E$129*Input_National_Capacity!$H93</f>
        <v>4244.1937008568666</v>
      </c>
      <c r="F93" s="53">
        <f>Input!F$124*Input_National_Capacity!$C93+Input!F$125*Input_National_Capacity!$D93+Input!F$126*Input_National_Capacity!$E93+Input!F$127*Input_National_Capacity!$F93+Input!F$128*Input_National_Capacity!$G93+Input!F$129*Input_National_Capacity!$H93</f>
        <v>4357.1867270921339</v>
      </c>
      <c r="G93" s="53">
        <f>Input!G$124*Input_National_Capacity!$C93+Input!G$125*Input_National_Capacity!$D93+Input!G$126*Input_National_Capacity!$E93+Input!G$127*Input_National_Capacity!$F93+Input!G$128*Input_National_Capacity!$G93+Input!G$129*Input_National_Capacity!$H93</f>
        <v>4424.2711971130102</v>
      </c>
      <c r="H93" s="53">
        <f>Input!H$124*Input_National_Capacity!$C93+Input!H$125*Input_National_Capacity!$D93+Input!H$126*Input_National_Capacity!$E93+Input!H$127*Input_National_Capacity!$F93+Input!H$128*Input_National_Capacity!$G93+Input!H$129*Input_National_Capacity!$H93</f>
        <v>4466.6711825196253</v>
      </c>
      <c r="I93" s="65">
        <f>Input!I$124*Input_National_Capacity!$C93+Input!I$125*Input_National_Capacity!$D93+Input!I$126*Input_National_Capacity!$E93+Input!I$127*Input_National_Capacity!$F93+Input!I$128*Input_National_Capacity!$G93+Input!I$129*Input_National_Capacity!$H93</f>
        <v>4456.547313219693</v>
      </c>
    </row>
    <row r="94" spans="1:9" s="5" customFormat="1" ht="15" customHeight="1" x14ac:dyDescent="0.25">
      <c r="A94" s="46" t="str">
        <f>Input_National_Capacity!A94</f>
        <v>45.05.0 BBC Zierbana-Superpuerto</v>
      </c>
      <c r="B94" s="4" t="str">
        <f>Input_National_Capacity!B94</f>
        <v>Salida Nacional / National exit</v>
      </c>
      <c r="C94" s="52">
        <f>Input!C$124*Input_National_Capacity!$C94+Input!C$125*Input_National_Capacity!$D94+Input!C$126*Input_National_Capacity!$E94+Input!C$127*Input_National_Capacity!$F94+Input!C$128*Input_National_Capacity!$G94+Input!C$129*Input_National_Capacity!$H94</f>
        <v>19286.254102311905</v>
      </c>
      <c r="D94" s="53">
        <f>Input!D$124*Input_National_Capacity!$C94+Input!D$125*Input_National_Capacity!$D94+Input!D$126*Input_National_Capacity!$E94+Input!D$127*Input_National_Capacity!$F94+Input!D$128*Input_National_Capacity!$G94+Input!D$129*Input_National_Capacity!$H94</f>
        <v>19504.115518602524</v>
      </c>
      <c r="E94" s="53">
        <f>Input!E$124*Input_National_Capacity!$C94+Input!E$125*Input_National_Capacity!$D94+Input!E$126*Input_National_Capacity!$E94+Input!E$127*Input_National_Capacity!$F94+Input!E$128*Input_National_Capacity!$G94+Input!E$129*Input_National_Capacity!$H94</f>
        <v>19753.930116441512</v>
      </c>
      <c r="F94" s="53">
        <f>Input!F$124*Input_National_Capacity!$C94+Input!F$125*Input_National_Capacity!$D94+Input!F$126*Input_National_Capacity!$E94+Input!F$127*Input_National_Capacity!$F94+Input!F$128*Input_National_Capacity!$G94+Input!F$129*Input_National_Capacity!$H94</f>
        <v>19959.858068892096</v>
      </c>
      <c r="G94" s="53">
        <f>Input!G$124*Input_National_Capacity!$C94+Input!G$125*Input_National_Capacity!$D94+Input!G$126*Input_National_Capacity!$E94+Input!G$127*Input_National_Capacity!$F94+Input!G$128*Input_National_Capacity!$G94+Input!G$129*Input_National_Capacity!$H94</f>
        <v>20124.108745154481</v>
      </c>
      <c r="H94" s="53">
        <f>Input!H$124*Input_National_Capacity!$C94+Input!H$125*Input_National_Capacity!$D94+Input!H$126*Input_National_Capacity!$E94+Input!H$127*Input_National_Capacity!$F94+Input!H$128*Input_National_Capacity!$G94+Input!H$129*Input_National_Capacity!$H94</f>
        <v>20245.27290809232</v>
      </c>
      <c r="I94" s="65">
        <f>Input!I$124*Input_National_Capacity!$C94+Input!I$125*Input_National_Capacity!$D94+Input!I$126*Input_National_Capacity!$E94+Input!I$127*Input_National_Capacity!$F94+Input!I$128*Input_National_Capacity!$G94+Input!I$129*Input_National_Capacity!$H94</f>
        <v>20334.870871144733</v>
      </c>
    </row>
    <row r="95" spans="1:9" s="5" customFormat="1" ht="15" customHeight="1" x14ac:dyDescent="0.25">
      <c r="A95" s="46" t="str">
        <f>Input_National_Capacity!A95</f>
        <v>45_16_Arrigorriaga_16</v>
      </c>
      <c r="B95" s="4" t="str">
        <f>Input_National_Capacity!B95</f>
        <v>Salida Nacional / National exit</v>
      </c>
      <c r="C95" s="52">
        <f>Input!C$124*Input_National_Capacity!$C95+Input!C$125*Input_National_Capacity!$D95+Input!C$126*Input_National_Capacity!$E95+Input!C$127*Input_National_Capacity!$F95+Input!C$128*Input_National_Capacity!$G95+Input!C$129*Input_National_Capacity!$H95</f>
        <v>0</v>
      </c>
      <c r="D95" s="53">
        <f>Input!D$124*Input_National_Capacity!$C95+Input!D$125*Input_National_Capacity!$D95+Input!D$126*Input_National_Capacity!$E95+Input!D$127*Input_National_Capacity!$F95+Input!D$128*Input_National_Capacity!$G95+Input!D$129*Input_National_Capacity!$H95</f>
        <v>0</v>
      </c>
      <c r="E95" s="53">
        <f>Input!E$124*Input_National_Capacity!$C95+Input!E$125*Input_National_Capacity!$D95+Input!E$126*Input_National_Capacity!$E95+Input!E$127*Input_National_Capacity!$F95+Input!E$128*Input_National_Capacity!$G95+Input!E$129*Input_National_Capacity!$H95</f>
        <v>0</v>
      </c>
      <c r="F95" s="53">
        <f>Input!F$124*Input_National_Capacity!$C95+Input!F$125*Input_National_Capacity!$D95+Input!F$126*Input_National_Capacity!$E95+Input!F$127*Input_National_Capacity!$F95+Input!F$128*Input_National_Capacity!$G95+Input!F$129*Input_National_Capacity!$H95</f>
        <v>0</v>
      </c>
      <c r="G95" s="53">
        <f>Input!G$124*Input_National_Capacity!$C95+Input!G$125*Input_National_Capacity!$D95+Input!G$126*Input_National_Capacity!$E95+Input!G$127*Input_National_Capacity!$F95+Input!G$128*Input_National_Capacity!$G95+Input!G$129*Input_National_Capacity!$H95</f>
        <v>0</v>
      </c>
      <c r="H95" s="53">
        <f>Input!H$124*Input_National_Capacity!$C95+Input!H$125*Input_National_Capacity!$D95+Input!H$126*Input_National_Capacity!$E95+Input!H$127*Input_National_Capacity!$F95+Input!H$128*Input_National_Capacity!$G95+Input!H$129*Input_National_Capacity!$H95</f>
        <v>0</v>
      </c>
      <c r="I95" s="65">
        <f>Input!I$124*Input_National_Capacity!$C95+Input!I$125*Input_National_Capacity!$D95+Input!I$126*Input_National_Capacity!$E95+Input!I$127*Input_National_Capacity!$F95+Input!I$128*Input_National_Capacity!$G95+Input!I$129*Input_National_Capacity!$H95</f>
        <v>0</v>
      </c>
    </row>
    <row r="96" spans="1:9" s="5" customFormat="1" ht="15" customHeight="1" x14ac:dyDescent="0.25">
      <c r="A96" s="46" t="str">
        <f>Input_National_Capacity!A96</f>
        <v>6_Subirats</v>
      </c>
      <c r="B96" s="4" t="str">
        <f>Input_National_Capacity!B96</f>
        <v>Salida Nacional / National exit</v>
      </c>
      <c r="C96" s="52">
        <f>Input!C$124*Input_National_Capacity!$C96+Input!C$125*Input_National_Capacity!$D96+Input!C$126*Input_National_Capacity!$E96+Input!C$127*Input_National_Capacity!$F96+Input!C$128*Input_National_Capacity!$G96+Input!C$129*Input_National_Capacity!$H96</f>
        <v>34999.918847900284</v>
      </c>
      <c r="D96" s="53">
        <f>Input!D$124*Input_National_Capacity!$C96+Input!D$125*Input_National_Capacity!$D96+Input!D$126*Input_National_Capacity!$E96+Input!D$127*Input_National_Capacity!$F96+Input!D$128*Input_National_Capacity!$G96+Input!D$129*Input_National_Capacity!$H96</f>
        <v>35310.874031895546</v>
      </c>
      <c r="E96" s="53">
        <f>Input!E$124*Input_National_Capacity!$C96+Input!E$125*Input_National_Capacity!$D96+Input!E$126*Input_National_Capacity!$E96+Input!E$127*Input_National_Capacity!$F96+Input!E$128*Input_National_Capacity!$G96+Input!E$129*Input_National_Capacity!$H96</f>
        <v>35690.467877313771</v>
      </c>
      <c r="F96" s="53">
        <f>Input!F$124*Input_National_Capacity!$C96+Input!F$125*Input_National_Capacity!$D96+Input!F$126*Input_National_Capacity!$E96+Input!F$127*Input_National_Capacity!$F96+Input!F$128*Input_National_Capacity!$G96+Input!F$129*Input_National_Capacity!$H96</f>
        <v>36013.597865467797</v>
      </c>
      <c r="G96" s="53">
        <f>Input!G$124*Input_National_Capacity!$C96+Input!G$125*Input_National_Capacity!$D96+Input!G$126*Input_National_Capacity!$E96+Input!G$127*Input_National_Capacity!$F96+Input!G$128*Input_National_Capacity!$G96+Input!G$129*Input_National_Capacity!$H96</f>
        <v>36275.580561007053</v>
      </c>
      <c r="H96" s="53">
        <f>Input!H$124*Input_National_Capacity!$C96+Input!H$125*Input_National_Capacity!$D96+Input!H$126*Input_National_Capacity!$E96+Input!H$127*Input_National_Capacity!$F96+Input!H$128*Input_National_Capacity!$G96+Input!H$129*Input_National_Capacity!$H96</f>
        <v>36472.283415097074</v>
      </c>
      <c r="I96" s="65">
        <f>Input!I$124*Input_National_Capacity!$C96+Input!I$125*Input_National_Capacity!$D96+Input!I$126*Input_National_Capacity!$E96+Input!I$127*Input_National_Capacity!$F96+Input!I$128*Input_National_Capacity!$G96+Input!I$129*Input_National_Capacity!$H96</f>
        <v>36601.301256490908</v>
      </c>
    </row>
    <row r="97" spans="1:9" s="5" customFormat="1" ht="15" customHeight="1" x14ac:dyDescent="0.25">
      <c r="A97" s="46" t="str">
        <f>Input_National_Capacity!A97</f>
        <v>7A_Vilafranca</v>
      </c>
      <c r="B97" s="4" t="str">
        <f>Input_National_Capacity!B97</f>
        <v>Salida Nacional / National exit</v>
      </c>
      <c r="C97" s="52">
        <f>Input!C$124*Input_National_Capacity!$C97+Input!C$125*Input_National_Capacity!$D97+Input!C$126*Input_National_Capacity!$E97+Input!C$127*Input_National_Capacity!$F97+Input!C$128*Input_National_Capacity!$G97+Input!C$129*Input_National_Capacity!$H97</f>
        <v>0</v>
      </c>
      <c r="D97" s="53">
        <f>Input!D$124*Input_National_Capacity!$C97+Input!D$125*Input_National_Capacity!$D97+Input!D$126*Input_National_Capacity!$E97+Input!D$127*Input_National_Capacity!$F97+Input!D$128*Input_National_Capacity!$G97+Input!D$129*Input_National_Capacity!$H97</f>
        <v>0</v>
      </c>
      <c r="E97" s="53">
        <f>Input!E$124*Input_National_Capacity!$C97+Input!E$125*Input_National_Capacity!$D97+Input!E$126*Input_National_Capacity!$E97+Input!E$127*Input_National_Capacity!$F97+Input!E$128*Input_National_Capacity!$G97+Input!E$129*Input_National_Capacity!$H97</f>
        <v>0</v>
      </c>
      <c r="F97" s="53">
        <f>Input!F$124*Input_National_Capacity!$C97+Input!F$125*Input_National_Capacity!$D97+Input!F$126*Input_National_Capacity!$E97+Input!F$127*Input_National_Capacity!$F97+Input!F$128*Input_National_Capacity!$G97+Input!F$129*Input_National_Capacity!$H97</f>
        <v>0</v>
      </c>
      <c r="G97" s="53">
        <f>Input!G$124*Input_National_Capacity!$C97+Input!G$125*Input_National_Capacity!$D97+Input!G$126*Input_National_Capacity!$E97+Input!G$127*Input_National_Capacity!$F97+Input!G$128*Input_National_Capacity!$G97+Input!G$129*Input_National_Capacity!$H97</f>
        <v>0</v>
      </c>
      <c r="H97" s="53">
        <f>Input!H$124*Input_National_Capacity!$C97+Input!H$125*Input_National_Capacity!$D97+Input!H$126*Input_National_Capacity!$E97+Input!H$127*Input_National_Capacity!$F97+Input!H$128*Input_National_Capacity!$G97+Input!H$129*Input_National_Capacity!$H97</f>
        <v>0</v>
      </c>
      <c r="I97" s="65">
        <f>Input!I$124*Input_National_Capacity!$C97+Input!I$125*Input_National_Capacity!$D97+Input!I$126*Input_National_Capacity!$E97+Input!I$127*Input_National_Capacity!$F97+Input!I$128*Input_National_Capacity!$G97+Input!I$129*Input_National_Capacity!$H97</f>
        <v>0</v>
      </c>
    </row>
    <row r="98" spans="1:9" s="5" customFormat="1" ht="15" customHeight="1" x14ac:dyDescent="0.25">
      <c r="A98" s="46" t="str">
        <f>Input_National_Capacity!A98</f>
        <v>7B_Santa Margarita</v>
      </c>
      <c r="B98" s="4" t="str">
        <f>Input_National_Capacity!B98</f>
        <v>Salida Nacional / National exit</v>
      </c>
      <c r="C98" s="52">
        <f>Input!C$124*Input_National_Capacity!$C98+Input!C$125*Input_National_Capacity!$D98+Input!C$126*Input_National_Capacity!$E98+Input!C$127*Input_National_Capacity!$F98+Input!C$128*Input_National_Capacity!$G98+Input!C$129*Input_National_Capacity!$H98</f>
        <v>1764.7313424610425</v>
      </c>
      <c r="D98" s="53">
        <f>Input!D$124*Input_National_Capacity!$C98+Input!D$125*Input_National_Capacity!$D98+Input!D$126*Input_National_Capacity!$E98+Input!D$127*Input_National_Capacity!$F98+Input!D$128*Input_National_Capacity!$G98+Input!D$129*Input_National_Capacity!$H98</f>
        <v>1784.5584263041114</v>
      </c>
      <c r="E98" s="53">
        <f>Input!E$124*Input_National_Capacity!$C98+Input!E$125*Input_National_Capacity!$D98+Input!E$126*Input_National_Capacity!$E98+Input!E$127*Input_National_Capacity!$F98+Input!E$128*Input_National_Capacity!$G98+Input!E$129*Input_National_Capacity!$H98</f>
        <v>1808.6024641398913</v>
      </c>
      <c r="F98" s="53">
        <f>Input!F$124*Input_National_Capacity!$C98+Input!F$125*Input_National_Capacity!$D98+Input!F$126*Input_National_Capacity!$E98+Input!F$127*Input_National_Capacity!$F98+Input!F$128*Input_National_Capacity!$G98+Input!F$129*Input_National_Capacity!$H98</f>
        <v>1828.6233660402936</v>
      </c>
      <c r="G98" s="53">
        <f>Input!G$124*Input_National_Capacity!$C98+Input!G$125*Input_National_Capacity!$D98+Input!G$126*Input_National_Capacity!$E98+Input!G$127*Input_National_Capacity!$F98+Input!G$128*Input_National_Capacity!$G98+Input!G$129*Input_National_Capacity!$H98</f>
        <v>1844.5575027719392</v>
      </c>
      <c r="H98" s="53">
        <f>Input!H$124*Input_National_Capacity!$C98+Input!H$125*Input_National_Capacity!$D98+Input!H$126*Input_National_Capacity!$E98+Input!H$127*Input_National_Capacity!$F98+Input!H$128*Input_National_Capacity!$G98+Input!H$129*Input_National_Capacity!$H98</f>
        <v>1856.2806639602845</v>
      </c>
      <c r="I98" s="65">
        <f>Input!I$124*Input_National_Capacity!$C98+Input!I$125*Input_National_Capacity!$D98+Input!I$126*Input_National_Capacity!$E98+Input!I$127*Input_National_Capacity!$F98+Input!I$128*Input_National_Capacity!$G98+Input!I$129*Input_National_Capacity!$H98</f>
        <v>1863.6847629040262</v>
      </c>
    </row>
    <row r="99" spans="1:9" s="5" customFormat="1" ht="15" customHeight="1" x14ac:dyDescent="0.25">
      <c r="A99" s="46" t="str">
        <f>Input_National_Capacity!A99</f>
        <v>A1_Sabiñanigo</v>
      </c>
      <c r="B99" s="4" t="str">
        <f>Input_National_Capacity!B99</f>
        <v>Salida Nacional / National exit</v>
      </c>
      <c r="C99" s="52">
        <f>Input!C$124*Input_National_Capacity!$C99+Input!C$125*Input_National_Capacity!$D99+Input!C$126*Input_National_Capacity!$E99+Input!C$127*Input_National_Capacity!$F99+Input!C$128*Input_National_Capacity!$G99+Input!C$129*Input_National_Capacity!$H99</f>
        <v>1727.2533353943695</v>
      </c>
      <c r="D99" s="53">
        <f>Input!D$124*Input_National_Capacity!$C99+Input!D$125*Input_National_Capacity!$D99+Input!D$126*Input_National_Capacity!$E99+Input!D$127*Input_National_Capacity!$F99+Input!D$128*Input_National_Capacity!$G99+Input!D$129*Input_National_Capacity!$H99</f>
        <v>1753.5418176826497</v>
      </c>
      <c r="E99" s="53">
        <f>Input!E$124*Input_National_Capacity!$C99+Input!E$125*Input_National_Capacity!$D99+Input!E$126*Input_National_Capacity!$E99+Input!E$127*Input_National_Capacity!$F99+Input!E$128*Input_National_Capacity!$G99+Input!E$129*Input_National_Capacity!$H99</f>
        <v>1785.1678305622609</v>
      </c>
      <c r="F99" s="53">
        <f>Input!F$124*Input_National_Capacity!$C99+Input!F$125*Input_National_Capacity!$D99+Input!F$126*Input_National_Capacity!$E99+Input!F$127*Input_National_Capacity!$F99+Input!F$128*Input_National_Capacity!$G99+Input!F$129*Input_National_Capacity!$H99</f>
        <v>1811.5184814138161</v>
      </c>
      <c r="G99" s="53">
        <f>Input!G$124*Input_National_Capacity!$C99+Input!G$125*Input_National_Capacity!$D99+Input!G$126*Input_National_Capacity!$E99+Input!G$127*Input_National_Capacity!$F99+Input!G$128*Input_National_Capacity!$G99+Input!G$129*Input_National_Capacity!$H99</f>
        <v>1832.3462276848923</v>
      </c>
      <c r="H99" s="53">
        <f>Input!H$124*Input_National_Capacity!$C99+Input!H$125*Input_National_Capacity!$D99+Input!H$126*Input_National_Capacity!$E99+Input!H$127*Input_National_Capacity!$F99+Input!H$128*Input_National_Capacity!$G99+Input!H$129*Input_National_Capacity!$H99</f>
        <v>1847.4027588197655</v>
      </c>
      <c r="I99" s="65">
        <f>Input!I$124*Input_National_Capacity!$C99+Input!I$125*Input_National_Capacity!$D99+Input!I$126*Input_National_Capacity!$E99+Input!I$127*Input_National_Capacity!$F99+Input!I$128*Input_National_Capacity!$G99+Input!I$129*Input_National_Capacity!$H99</f>
        <v>1856.5138867877649</v>
      </c>
    </row>
    <row r="100" spans="1:9" s="5" customFormat="1" ht="15" customHeight="1" x14ac:dyDescent="0.25">
      <c r="A100" s="46" t="str">
        <f>Input_National_Capacity!A100</f>
        <v>A10_Zaragoza</v>
      </c>
      <c r="B100" s="4" t="str">
        <f>Input_National_Capacity!B100</f>
        <v>Salida Nacional / National exit</v>
      </c>
      <c r="C100" s="52">
        <f>Input!C$124*Input_National_Capacity!$C100+Input!C$125*Input_National_Capacity!$D100+Input!C$126*Input_National_Capacity!$E100+Input!C$127*Input_National_Capacity!$F100+Input!C$128*Input_National_Capacity!$G100+Input!C$129*Input_National_Capacity!$H100</f>
        <v>0</v>
      </c>
      <c r="D100" s="53">
        <f>Input!D$124*Input_National_Capacity!$C100+Input!D$125*Input_National_Capacity!$D100+Input!D$126*Input_National_Capacity!$E100+Input!D$127*Input_National_Capacity!$F100+Input!D$128*Input_National_Capacity!$G100+Input!D$129*Input_National_Capacity!$H100</f>
        <v>0</v>
      </c>
      <c r="E100" s="53">
        <f>Input!E$124*Input_National_Capacity!$C100+Input!E$125*Input_National_Capacity!$D100+Input!E$126*Input_National_Capacity!$E100+Input!E$127*Input_National_Capacity!$F100+Input!E$128*Input_National_Capacity!$G100+Input!E$129*Input_National_Capacity!$H100</f>
        <v>0</v>
      </c>
      <c r="F100" s="53">
        <f>Input!F$124*Input_National_Capacity!$C100+Input!F$125*Input_National_Capacity!$D100+Input!F$126*Input_National_Capacity!$E100+Input!F$127*Input_National_Capacity!$F100+Input!F$128*Input_National_Capacity!$G100+Input!F$129*Input_National_Capacity!$H100</f>
        <v>0</v>
      </c>
      <c r="G100" s="53">
        <f>Input!G$124*Input_National_Capacity!$C100+Input!G$125*Input_National_Capacity!$D100+Input!G$126*Input_National_Capacity!$E100+Input!G$127*Input_National_Capacity!$F100+Input!G$128*Input_National_Capacity!$G100+Input!G$129*Input_National_Capacity!$H100</f>
        <v>0</v>
      </c>
      <c r="H100" s="53">
        <f>Input!H$124*Input_National_Capacity!$C100+Input!H$125*Input_National_Capacity!$D100+Input!H$126*Input_National_Capacity!$E100+Input!H$127*Input_National_Capacity!$F100+Input!H$128*Input_National_Capacity!$G100+Input!H$129*Input_National_Capacity!$H100</f>
        <v>0</v>
      </c>
      <c r="I100" s="65">
        <f>Input!I$124*Input_National_Capacity!$C100+Input!I$125*Input_National_Capacity!$D100+Input!I$126*Input_National_Capacity!$E100+Input!I$127*Input_National_Capacity!$F100+Input!I$128*Input_National_Capacity!$G100+Input!I$129*Input_National_Capacity!$H100</f>
        <v>0</v>
      </c>
    </row>
    <row r="101" spans="1:9" s="5" customFormat="1" ht="15" customHeight="1" x14ac:dyDescent="0.25">
      <c r="A101" s="46" t="str">
        <f>Input_National_Capacity!A101</f>
        <v>A36 Barcelona</v>
      </c>
      <c r="B101" s="4" t="str">
        <f>Input_National_Capacity!B101</f>
        <v>Salida Nacional / National exit</v>
      </c>
      <c r="C101" s="52">
        <f>Input!C$124*Input_National_Capacity!$C101+Input!C$125*Input_National_Capacity!$D101+Input!C$126*Input_National_Capacity!$E101+Input!C$127*Input_National_Capacity!$F101+Input!C$128*Input_National_Capacity!$G101+Input!C$129*Input_National_Capacity!$H101</f>
        <v>84098.137344334653</v>
      </c>
      <c r="D101" s="53">
        <f>Input!D$124*Input_National_Capacity!$C101+Input!D$125*Input_National_Capacity!$D101+Input!D$126*Input_National_Capacity!$E101+Input!D$127*Input_National_Capacity!$F101+Input!D$128*Input_National_Capacity!$G101+Input!D$129*Input_National_Capacity!$H101</f>
        <v>84727.889933904225</v>
      </c>
      <c r="E101" s="53">
        <f>Input!E$124*Input_National_Capacity!$C101+Input!E$125*Input_National_Capacity!$D101+Input!E$126*Input_National_Capacity!$E101+Input!E$127*Input_National_Capacity!$F101+Input!E$128*Input_National_Capacity!$G101+Input!E$129*Input_National_Capacity!$H101</f>
        <v>85502.342288389307</v>
      </c>
      <c r="F101" s="53">
        <f>Input!F$124*Input_National_Capacity!$C101+Input!F$125*Input_National_Capacity!$D101+Input!F$126*Input_National_Capacity!$E101+Input!F$127*Input_National_Capacity!$F101+Input!F$128*Input_National_Capacity!$G101+Input!F$129*Input_National_Capacity!$H101</f>
        <v>86158.145251708629</v>
      </c>
      <c r="G101" s="53">
        <f>Input!G$124*Input_National_Capacity!$C101+Input!G$125*Input_National_Capacity!$D101+Input!G$126*Input_National_Capacity!$E101+Input!G$127*Input_National_Capacity!$F101+Input!G$128*Input_National_Capacity!$G101+Input!G$129*Input_National_Capacity!$H101</f>
        <v>86691.66035060797</v>
      </c>
      <c r="H101" s="53">
        <f>Input!H$124*Input_National_Capacity!$C101+Input!H$125*Input_National_Capacity!$D101+Input!H$126*Input_National_Capacity!$E101+Input!H$127*Input_National_Capacity!$F101+Input!H$128*Input_National_Capacity!$G101+Input!H$129*Input_National_Capacity!$H101</f>
        <v>87097.636459231871</v>
      </c>
      <c r="I101" s="65">
        <f>Input!I$124*Input_National_Capacity!$C101+Input!I$125*Input_National_Capacity!$D101+Input!I$126*Input_National_Capacity!$E101+Input!I$127*Input_National_Capacity!$F101+Input!I$128*Input_National_Capacity!$G101+Input!I$129*Input_National_Capacity!$H101</f>
        <v>87372.314090897809</v>
      </c>
    </row>
    <row r="102" spans="1:9" s="5" customFormat="1" ht="15" customHeight="1" x14ac:dyDescent="0.25">
      <c r="A102" s="46" t="str">
        <f>Input_National_Capacity!A102</f>
        <v>A5A_Gurrea Gallego</v>
      </c>
      <c r="B102" s="4" t="str">
        <f>Input_National_Capacity!B102</f>
        <v>Salida Nacional / National exit</v>
      </c>
      <c r="C102" s="52">
        <f>Input!C$124*Input_National_Capacity!$C102+Input!C$125*Input_National_Capacity!$D102+Input!C$126*Input_National_Capacity!$E102+Input!C$127*Input_National_Capacity!$F102+Input!C$128*Input_National_Capacity!$G102+Input!C$129*Input_National_Capacity!$H102</f>
        <v>120.45618511824206</v>
      </c>
      <c r="D102" s="53">
        <f>Input!D$124*Input_National_Capacity!$C102+Input!D$125*Input_National_Capacity!$D102+Input!D$126*Input_National_Capacity!$E102+Input!D$127*Input_National_Capacity!$F102+Input!D$128*Input_National_Capacity!$G102+Input!D$129*Input_National_Capacity!$H102</f>
        <v>123.19802258292377</v>
      </c>
      <c r="E102" s="53">
        <f>Input!E$124*Input_National_Capacity!$C102+Input!E$125*Input_National_Capacity!$D102+Input!E$126*Input_National_Capacity!$E102+Input!E$127*Input_National_Capacity!$F102+Input!E$128*Input_National_Capacity!$G102+Input!E$129*Input_National_Capacity!$H102</f>
        <v>126.47183466303629</v>
      </c>
      <c r="F102" s="53">
        <f>Input!F$124*Input_National_Capacity!$C102+Input!F$125*Input_National_Capacity!$D102+Input!F$126*Input_National_Capacity!$E102+Input!F$127*Input_National_Capacity!$F102+Input!F$128*Input_National_Capacity!$G102+Input!F$129*Input_National_Capacity!$H102</f>
        <v>129.20117271774816</v>
      </c>
      <c r="G102" s="53">
        <f>Input!G$124*Input_National_Capacity!$C102+Input!G$125*Input_National_Capacity!$D102+Input!G$126*Input_National_Capacity!$E102+Input!G$127*Input_National_Capacity!$F102+Input!G$128*Input_National_Capacity!$G102+Input!G$129*Input_National_Capacity!$H102</f>
        <v>131.34431774280796</v>
      </c>
      <c r="H102" s="53">
        <f>Input!H$124*Input_National_Capacity!$C102+Input!H$125*Input_National_Capacity!$D102+Input!H$126*Input_National_Capacity!$E102+Input!H$127*Input_National_Capacity!$F102+Input!H$128*Input_National_Capacity!$G102+Input!H$129*Input_National_Capacity!$H102</f>
        <v>132.86722293618919</v>
      </c>
      <c r="I102" s="65">
        <f>Input!I$124*Input_National_Capacity!$C102+Input!I$125*Input_National_Capacity!$D102+Input!I$126*Input_National_Capacity!$E102+Input!I$127*Input_National_Capacity!$F102+Input!I$128*Input_National_Capacity!$G102+Input!I$129*Input_National_Capacity!$H102</f>
        <v>133.74871199791863</v>
      </c>
    </row>
    <row r="103" spans="1:9" s="5" customFormat="1" ht="15" customHeight="1" x14ac:dyDescent="0.25">
      <c r="A103" s="46" t="str">
        <f>Input_National_Capacity!A103</f>
        <v>A6_Zuera</v>
      </c>
      <c r="B103" s="4" t="str">
        <f>Input_National_Capacity!B103</f>
        <v>Salida Nacional / National exit</v>
      </c>
      <c r="C103" s="52">
        <f>Input!C$124*Input_National_Capacity!$C103+Input!C$125*Input_National_Capacity!$D103+Input!C$126*Input_National_Capacity!$E103+Input!C$127*Input_National_Capacity!$F103+Input!C$128*Input_National_Capacity!$G103+Input!C$129*Input_National_Capacity!$H103</f>
        <v>756.75479273071278</v>
      </c>
      <c r="D103" s="53">
        <f>Input!D$124*Input_National_Capacity!$C103+Input!D$125*Input_National_Capacity!$D103+Input!D$126*Input_National_Capacity!$E103+Input!D$127*Input_National_Capacity!$F103+Input!D$128*Input_National_Capacity!$G103+Input!D$129*Input_National_Capacity!$H103</f>
        <v>767.80852468848775</v>
      </c>
      <c r="E103" s="53">
        <f>Input!E$124*Input_National_Capacity!$C103+Input!E$125*Input_National_Capacity!$D103+Input!E$126*Input_National_Capacity!$E103+Input!E$127*Input_National_Capacity!$F103+Input!E$128*Input_National_Capacity!$G103+Input!E$129*Input_National_Capacity!$H103</f>
        <v>780.90202066388701</v>
      </c>
      <c r="F103" s="53">
        <f>Input!F$124*Input_National_Capacity!$C103+Input!F$125*Input_National_Capacity!$D103+Input!F$126*Input_National_Capacity!$E103+Input!F$127*Input_National_Capacity!$F103+Input!F$128*Input_National_Capacity!$G103+Input!F$129*Input_National_Capacity!$H103</f>
        <v>791.77910502584973</v>
      </c>
      <c r="G103" s="53">
        <f>Input!G$124*Input_National_Capacity!$C103+Input!G$125*Input_National_Capacity!$D103+Input!G$126*Input_National_Capacity!$E103+Input!G$127*Input_National_Capacity!$F103+Input!G$128*Input_National_Capacity!$G103+Input!G$129*Input_National_Capacity!$H103</f>
        <v>800.38828367387657</v>
      </c>
      <c r="H103" s="53">
        <f>Input!H$124*Input_National_Capacity!$C103+Input!H$125*Input_National_Capacity!$D103+Input!H$126*Input_National_Capacity!$E103+Input!H$127*Input_National_Capacity!$F103+Input!H$128*Input_National_Capacity!$G103+Input!H$129*Input_National_Capacity!$H103</f>
        <v>806.62885255208653</v>
      </c>
      <c r="I103" s="65">
        <f>Input!I$124*Input_National_Capacity!$C103+Input!I$125*Input_National_Capacity!$D103+Input!I$126*Input_National_Capacity!$E103+Input!I$127*Input_National_Capacity!$F103+Input!I$128*Input_National_Capacity!$G103+Input!I$129*Input_National_Capacity!$H103</f>
        <v>810.62164832351573</v>
      </c>
    </row>
    <row r="104" spans="1:9" s="5" customFormat="1" ht="15" customHeight="1" x14ac:dyDescent="0.25">
      <c r="A104" s="46" t="str">
        <f>Input_National_Capacity!A104</f>
        <v>A7_Villanueva de Gallego</v>
      </c>
      <c r="B104" s="4" t="str">
        <f>Input_National_Capacity!B104</f>
        <v>Salida Nacional / National exit</v>
      </c>
      <c r="C104" s="52">
        <f>Input!C$124*Input_National_Capacity!$C104+Input!C$125*Input_National_Capacity!$D104+Input!C$126*Input_National_Capacity!$E104+Input!C$127*Input_National_Capacity!$F104+Input!C$128*Input_National_Capacity!$G104+Input!C$129*Input_National_Capacity!$H104</f>
        <v>150.75024795959504</v>
      </c>
      <c r="D104" s="53">
        <f>Input!D$124*Input_National_Capacity!$C104+Input!D$125*Input_National_Capacity!$D104+Input!D$126*Input_National_Capacity!$E104+Input!D$127*Input_National_Capacity!$F104+Input!D$128*Input_National_Capacity!$G104+Input!D$129*Input_National_Capacity!$H104</f>
        <v>151.33706880247559</v>
      </c>
      <c r="E104" s="53">
        <f>Input!E$124*Input_National_Capacity!$C104+Input!E$125*Input_National_Capacity!$D104+Input!E$126*Input_National_Capacity!$E104+Input!E$127*Input_National_Capacity!$F104+Input!E$128*Input_National_Capacity!$G104+Input!E$129*Input_National_Capacity!$H104</f>
        <v>152.08637204398462</v>
      </c>
      <c r="F104" s="53">
        <f>Input!F$124*Input_National_Capacity!$C104+Input!F$125*Input_National_Capacity!$D104+Input!F$126*Input_National_Capacity!$E104+Input!F$127*Input_National_Capacity!$F104+Input!F$128*Input_National_Capacity!$G104+Input!F$129*Input_National_Capacity!$H104</f>
        <v>152.75039505814667</v>
      </c>
      <c r="G104" s="53">
        <f>Input!G$124*Input_National_Capacity!$C104+Input!G$125*Input_National_Capacity!$D104+Input!G$126*Input_National_Capacity!$E104+Input!G$127*Input_National_Capacity!$F104+Input!G$128*Input_National_Capacity!$G104+Input!G$129*Input_National_Capacity!$H104</f>
        <v>153.32026266737554</v>
      </c>
      <c r="H104" s="53">
        <f>Input!H$124*Input_National_Capacity!$C104+Input!H$125*Input_National_Capacity!$D104+Input!H$126*Input_National_Capacity!$E104+Input!H$127*Input_National_Capacity!$F104+Input!H$128*Input_National_Capacity!$G104+Input!H$129*Input_National_Capacity!$H104</f>
        <v>153.78697104438692</v>
      </c>
      <c r="I104" s="65">
        <f>Input!I$124*Input_National_Capacity!$C104+Input!I$125*Input_National_Capacity!$D104+Input!I$126*Input_National_Capacity!$E104+Input!I$127*Input_National_Capacity!$F104+Input!I$128*Input_National_Capacity!$G104+Input!I$129*Input_National_Capacity!$H104</f>
        <v>154.14592370011911</v>
      </c>
    </row>
    <row r="105" spans="1:9" s="5" customFormat="1" ht="15" customHeight="1" x14ac:dyDescent="0.25">
      <c r="A105" s="46" t="str">
        <f>Input_National_Capacity!A105</f>
        <v>A8_Zorongo</v>
      </c>
      <c r="B105" s="4" t="str">
        <f>Input_National_Capacity!B105</f>
        <v>Salida Nacional / National exit</v>
      </c>
      <c r="C105" s="52">
        <f>Input!C$124*Input_National_Capacity!$C105+Input!C$125*Input_National_Capacity!$D105+Input!C$126*Input_National_Capacity!$E105+Input!C$127*Input_National_Capacity!$F105+Input!C$128*Input_National_Capacity!$G105+Input!C$129*Input_National_Capacity!$H105</f>
        <v>48.882451438867591</v>
      </c>
      <c r="D105" s="53">
        <f>Input!D$124*Input_National_Capacity!$C105+Input!D$125*Input_National_Capacity!$D105+Input!D$126*Input_National_Capacity!$E105+Input!D$127*Input_National_Capacity!$F105+Input!D$128*Input_National_Capacity!$G105+Input!D$129*Input_National_Capacity!$H105</f>
        <v>49.072734650627964</v>
      </c>
      <c r="E105" s="53">
        <f>Input!E$124*Input_National_Capacity!$C105+Input!E$125*Input_National_Capacity!$D105+Input!E$126*Input_National_Capacity!$E105+Input!E$127*Input_National_Capacity!$F105+Input!E$128*Input_National_Capacity!$G105+Input!E$129*Input_National_Capacity!$H105</f>
        <v>49.315704594703078</v>
      </c>
      <c r="F105" s="53">
        <f>Input!F$124*Input_National_Capacity!$C105+Input!F$125*Input_National_Capacity!$D105+Input!F$126*Input_National_Capacity!$E105+Input!F$127*Input_National_Capacity!$F105+Input!F$128*Input_National_Capacity!$G105+Input!F$129*Input_National_Capacity!$H105</f>
        <v>49.531021472674425</v>
      </c>
      <c r="G105" s="53">
        <f>Input!G$124*Input_National_Capacity!$C105+Input!G$125*Input_National_Capacity!$D105+Input!G$126*Input_National_Capacity!$E105+Input!G$127*Input_National_Capacity!$F105+Input!G$128*Input_National_Capacity!$G105+Input!G$129*Input_National_Capacity!$H105</f>
        <v>49.715807409094111</v>
      </c>
      <c r="H105" s="53">
        <f>Input!H$124*Input_National_Capacity!$C105+Input!H$125*Input_National_Capacity!$D105+Input!H$126*Input_National_Capacity!$E105+Input!H$127*Input_National_Capacity!$F105+Input!H$128*Input_National_Capacity!$G105+Input!H$129*Input_National_Capacity!$H105</f>
        <v>49.867142812412894</v>
      </c>
      <c r="I105" s="65">
        <f>Input!I$124*Input_National_Capacity!$C105+Input!I$125*Input_National_Capacity!$D105+Input!I$126*Input_National_Capacity!$E105+Input!I$127*Input_National_Capacity!$F105+Input!I$128*Input_National_Capacity!$G105+Input!I$129*Input_National_Capacity!$H105</f>
        <v>49.983537219720162</v>
      </c>
    </row>
    <row r="106" spans="1:9" s="5" customFormat="1" ht="15" customHeight="1" x14ac:dyDescent="0.25">
      <c r="A106" s="46" t="str">
        <f>Input_National_Capacity!A106</f>
        <v>A9_Juslibol</v>
      </c>
      <c r="B106" s="4" t="str">
        <f>Input_National_Capacity!B106</f>
        <v>Salida Nacional / National exit</v>
      </c>
      <c r="C106" s="52">
        <f>Input!C$124*Input_National_Capacity!$C106+Input!C$125*Input_National_Capacity!$D106+Input!C$126*Input_National_Capacity!$E106+Input!C$127*Input_National_Capacity!$F106+Input!C$128*Input_National_Capacity!$G106+Input!C$129*Input_National_Capacity!$H106</f>
        <v>26642.844688062512</v>
      </c>
      <c r="D106" s="53">
        <f>Input!D$124*Input_National_Capacity!$C106+Input!D$125*Input_National_Capacity!$D106+Input!D$126*Input_National_Capacity!$E106+Input!D$127*Input_National_Capacity!$F106+Input!D$128*Input_National_Capacity!$G106+Input!D$129*Input_National_Capacity!$H106</f>
        <v>26746.556468230032</v>
      </c>
      <c r="E106" s="53">
        <f>Input!E$124*Input_National_Capacity!$C106+Input!E$125*Input_National_Capacity!$D106+Input!E$126*Input_National_Capacity!$E106+Input!E$127*Input_National_Capacity!$F106+Input!E$128*Input_National_Capacity!$G106+Input!E$129*Input_National_Capacity!$H106</f>
        <v>26878.984574704111</v>
      </c>
      <c r="F106" s="53">
        <f>Input!F$124*Input_National_Capacity!$C106+Input!F$125*Input_National_Capacity!$D106+Input!F$126*Input_National_Capacity!$E106+Input!F$127*Input_National_Capacity!$F106+Input!F$128*Input_National_Capacity!$G106+Input!F$129*Input_National_Capacity!$H106</f>
        <v>26996.340680415866</v>
      </c>
      <c r="G106" s="53">
        <f>Input!G$124*Input_National_Capacity!$C106+Input!G$125*Input_National_Capacity!$D106+Input!G$126*Input_National_Capacity!$E106+Input!G$127*Input_National_Capacity!$F106+Input!G$128*Input_National_Capacity!$G106+Input!G$129*Input_National_Capacity!$H106</f>
        <v>27097.056230877253</v>
      </c>
      <c r="H106" s="53">
        <f>Input!H$124*Input_National_Capacity!$C106+Input!H$125*Input_National_Capacity!$D106+Input!H$126*Input_National_Capacity!$E106+Input!H$127*Input_National_Capacity!$F106+Input!H$128*Input_National_Capacity!$G106+Input!H$129*Input_National_Capacity!$H106</f>
        <v>27179.5399346962</v>
      </c>
      <c r="I106" s="65">
        <f>Input!I$124*Input_National_Capacity!$C106+Input!I$125*Input_National_Capacity!$D106+Input!I$126*Input_National_Capacity!$E106+Input!I$127*Input_National_Capacity!$F106+Input!I$128*Input_National_Capacity!$G106+Input!I$129*Input_National_Capacity!$H106</f>
        <v>27242.979431390122</v>
      </c>
    </row>
    <row r="107" spans="1:9" s="5" customFormat="1" ht="15" customHeight="1" x14ac:dyDescent="0.25">
      <c r="A107" s="46" t="str">
        <f>Input_National_Capacity!A107</f>
        <v>A9A_Ramal Utebo-Sobradiel</v>
      </c>
      <c r="B107" s="4" t="str">
        <f>Input_National_Capacity!B107</f>
        <v>Salida Nacional / National exit</v>
      </c>
      <c r="C107" s="52">
        <f>Input!C$124*Input_National_Capacity!$C107+Input!C$125*Input_National_Capacity!$D107+Input!C$126*Input_National_Capacity!$E107+Input!C$127*Input_National_Capacity!$F107+Input!C$128*Input_National_Capacity!$G107+Input!C$129*Input_National_Capacity!$H107</f>
        <v>781.31503573801047</v>
      </c>
      <c r="D107" s="53">
        <f>Input!D$124*Input_National_Capacity!$C107+Input!D$125*Input_National_Capacity!$D107+Input!D$126*Input_National_Capacity!$E107+Input!D$127*Input_National_Capacity!$F107+Input!D$128*Input_National_Capacity!$G107+Input!D$129*Input_National_Capacity!$H107</f>
        <v>784.35643669112824</v>
      </c>
      <c r="E107" s="53">
        <f>Input!E$124*Input_National_Capacity!$C107+Input!E$125*Input_National_Capacity!$D107+Input!E$126*Input_National_Capacity!$E107+Input!E$127*Input_National_Capacity!$F107+Input!E$128*Input_National_Capacity!$G107+Input!E$129*Input_National_Capacity!$H107</f>
        <v>788.23995858805506</v>
      </c>
      <c r="F107" s="53">
        <f>Input!F$124*Input_National_Capacity!$C107+Input!F$125*Input_National_Capacity!$D107+Input!F$126*Input_National_Capacity!$E107+Input!F$127*Input_National_Capacity!$F107+Input!F$128*Input_National_Capacity!$G107+Input!F$129*Input_National_Capacity!$H107</f>
        <v>791.68148636040041</v>
      </c>
      <c r="G107" s="53">
        <f>Input!G$124*Input_National_Capacity!$C107+Input!G$125*Input_National_Capacity!$D107+Input!G$126*Input_National_Capacity!$E107+Input!G$127*Input_National_Capacity!$F107+Input!G$128*Input_National_Capacity!$G107+Input!G$129*Input_National_Capacity!$H107</f>
        <v>794.63502134622615</v>
      </c>
      <c r="H107" s="53">
        <f>Input!H$124*Input_National_Capacity!$C107+Input!H$125*Input_National_Capacity!$D107+Input!H$126*Input_National_Capacity!$E107+Input!H$127*Input_National_Capacity!$F107+Input!H$128*Input_National_Capacity!$G107+Input!H$129*Input_National_Capacity!$H107</f>
        <v>797.05389811226382</v>
      </c>
      <c r="I107" s="65">
        <f>Input!I$124*Input_National_Capacity!$C107+Input!I$125*Input_National_Capacity!$D107+Input!I$126*Input_National_Capacity!$E107+Input!I$127*Input_National_Capacity!$F107+Input!I$128*Input_National_Capacity!$G107+Input!I$129*Input_National_Capacity!$H107</f>
        <v>798.91429377222198</v>
      </c>
    </row>
    <row r="108" spans="1:9" s="5" customFormat="1" ht="15" customHeight="1" x14ac:dyDescent="0.25">
      <c r="A108" s="46" t="str">
        <f>Input_National_Capacity!A108</f>
        <v>A9B_Zaragoza Plaza</v>
      </c>
      <c r="B108" s="4" t="str">
        <f>Input_National_Capacity!B108</f>
        <v>Salida Nacional / National exit</v>
      </c>
      <c r="C108" s="52">
        <f>Input!C$124*Input_National_Capacity!$C108+Input!C$125*Input_National_Capacity!$D108+Input!C$126*Input_National_Capacity!$E108+Input!C$127*Input_National_Capacity!$F108+Input!C$128*Input_National_Capacity!$G108+Input!C$129*Input_National_Capacity!$H108</f>
        <v>278.14628179747916</v>
      </c>
      <c r="D108" s="53">
        <f>Input!D$124*Input_National_Capacity!$C108+Input!D$125*Input_National_Capacity!$D108+Input!D$126*Input_National_Capacity!$E108+Input!D$127*Input_National_Capacity!$F108+Input!D$128*Input_National_Capacity!$G108+Input!D$129*Input_National_Capacity!$H108</f>
        <v>279.22901325389603</v>
      </c>
      <c r="E108" s="53">
        <f>Input!E$124*Input_National_Capacity!$C108+Input!E$125*Input_National_Capacity!$D108+Input!E$126*Input_National_Capacity!$E108+Input!E$127*Input_National_Capacity!$F108+Input!E$128*Input_National_Capacity!$G108+Input!E$129*Input_National_Capacity!$H108</f>
        <v>280.61153774977873</v>
      </c>
      <c r="F108" s="53">
        <f>Input!F$124*Input_National_Capacity!$C108+Input!F$125*Input_National_Capacity!$D108+Input!F$126*Input_National_Capacity!$E108+Input!F$127*Input_National_Capacity!$F108+Input!F$128*Input_National_Capacity!$G108+Input!F$129*Input_National_Capacity!$H108</f>
        <v>281.83671339570293</v>
      </c>
      <c r="G108" s="53">
        <f>Input!G$124*Input_National_Capacity!$C108+Input!G$125*Input_National_Capacity!$D108+Input!G$126*Input_National_Capacity!$E108+Input!G$127*Input_National_Capacity!$F108+Input!G$128*Input_National_Capacity!$G108+Input!G$129*Input_National_Capacity!$H108</f>
        <v>282.88816477816636</v>
      </c>
      <c r="H108" s="53">
        <f>Input!H$124*Input_National_Capacity!$C108+Input!H$125*Input_National_Capacity!$D108+Input!H$126*Input_National_Capacity!$E108+Input!H$127*Input_National_Capacity!$F108+Input!H$128*Input_National_Capacity!$G108+Input!H$129*Input_National_Capacity!$H108</f>
        <v>283.74927911466983</v>
      </c>
      <c r="I108" s="65">
        <f>Input!I$124*Input_National_Capacity!$C108+Input!I$125*Input_National_Capacity!$D108+Input!I$126*Input_National_Capacity!$E108+Input!I$127*Input_National_Capacity!$F108+Input!I$128*Input_National_Capacity!$G108+Input!I$129*Input_National_Capacity!$H108</f>
        <v>284.41157551473941</v>
      </c>
    </row>
    <row r="109" spans="1:9" s="5" customFormat="1" ht="15" customHeight="1" x14ac:dyDescent="0.25">
      <c r="A109" s="46" t="str">
        <f>Input_National_Capacity!A109</f>
        <v>Abegondo (I15)</v>
      </c>
      <c r="B109" s="4" t="str">
        <f>Input_National_Capacity!B109</f>
        <v>Salida Nacional / National exit</v>
      </c>
      <c r="C109" s="52">
        <f>Input!C$124*Input_National_Capacity!$C109+Input!C$125*Input_National_Capacity!$D109+Input!C$126*Input_National_Capacity!$E109+Input!C$127*Input_National_Capacity!$F109+Input!C$128*Input_National_Capacity!$G109+Input!C$129*Input_National_Capacity!$H109</f>
        <v>5724.0239610667213</v>
      </c>
      <c r="D109" s="53">
        <f>Input!D$124*Input_National_Capacity!$C109+Input!D$125*Input_National_Capacity!$D109+Input!D$126*Input_National_Capacity!$E109+Input!D$127*Input_National_Capacity!$F109+Input!D$128*Input_National_Capacity!$G109+Input!D$129*Input_National_Capacity!$H109</f>
        <v>5789.7727744576623</v>
      </c>
      <c r="E109" s="53">
        <f>Input!E$124*Input_National_Capacity!$C109+Input!E$125*Input_National_Capacity!$D109+Input!E$126*Input_National_Capacity!$E109+Input!E$127*Input_National_Capacity!$F109+Input!E$128*Input_National_Capacity!$G109+Input!E$129*Input_National_Capacity!$H109</f>
        <v>5869.4524610947446</v>
      </c>
      <c r="F109" s="53">
        <f>Input!F$124*Input_National_Capacity!$C109+Input!F$125*Input_National_Capacity!$D109+Input!F$126*Input_National_Capacity!$E109+Input!F$127*Input_National_Capacity!$F109+Input!F$128*Input_National_Capacity!$G109+Input!F$129*Input_National_Capacity!$H109</f>
        <v>5935.803283564378</v>
      </c>
      <c r="G109" s="53">
        <f>Input!G$124*Input_National_Capacity!$C109+Input!G$125*Input_National_Capacity!$D109+Input!G$126*Input_National_Capacity!$E109+Input!G$127*Input_National_Capacity!$F109+Input!G$128*Input_National_Capacity!$G109+Input!G$129*Input_National_Capacity!$H109</f>
        <v>5988.5801384095339</v>
      </c>
      <c r="H109" s="53">
        <f>Input!H$124*Input_National_Capacity!$C109+Input!H$125*Input_National_Capacity!$D109+Input!H$126*Input_National_Capacity!$E109+Input!H$127*Input_National_Capacity!$F109+Input!H$128*Input_National_Capacity!$G109+Input!H$129*Input_National_Capacity!$H109</f>
        <v>6027.3536544521694</v>
      </c>
      <c r="I109" s="65">
        <f>Input!I$124*Input_National_Capacity!$C109+Input!I$125*Input_National_Capacity!$D109+Input!I$126*Input_National_Capacity!$E109+Input!I$127*Input_National_Capacity!$F109+Input!I$128*Input_National_Capacity!$G109+Input!I$129*Input_National_Capacity!$H109</f>
        <v>6051.7589512585182</v>
      </c>
    </row>
    <row r="110" spans="1:9" s="5" customFormat="1" ht="15" customHeight="1" x14ac:dyDescent="0.25">
      <c r="A110" s="46" t="str">
        <f>Input_National_Capacity!A110</f>
        <v>Andosilla</v>
      </c>
      <c r="B110" s="4" t="str">
        <f>Input_National_Capacity!B110</f>
        <v>Salida Nacional / National exit</v>
      </c>
      <c r="C110" s="52">
        <f>Input!C$124*Input_National_Capacity!$C110+Input!C$125*Input_National_Capacity!$D110+Input!C$126*Input_National_Capacity!$E110+Input!C$127*Input_National_Capacity!$F110+Input!C$128*Input_National_Capacity!$G110+Input!C$129*Input_National_Capacity!$H110</f>
        <v>20682.092619690775</v>
      </c>
      <c r="D110" s="53">
        <f>Input!D$124*Input_National_Capacity!$C110+Input!D$125*Input_National_Capacity!$D110+Input!D$126*Input_National_Capacity!$E110+Input!D$127*Input_National_Capacity!$F110+Input!D$128*Input_National_Capacity!$G110+Input!D$129*Input_National_Capacity!$H110</f>
        <v>20909.34635506204</v>
      </c>
      <c r="E110" s="53">
        <f>Input!E$124*Input_National_Capacity!$C110+Input!E$125*Input_National_Capacity!$D110+Input!E$126*Input_National_Capacity!$E110+Input!E$127*Input_National_Capacity!$F110+Input!E$128*Input_National_Capacity!$G110+Input!E$129*Input_National_Capacity!$H110</f>
        <v>21185.122374036906</v>
      </c>
      <c r="F110" s="53">
        <f>Input!F$124*Input_National_Capacity!$C110+Input!F$125*Input_National_Capacity!$D110+Input!F$126*Input_National_Capacity!$E110+Input!F$127*Input_National_Capacity!$F110+Input!F$128*Input_National_Capacity!$G110+Input!F$129*Input_National_Capacity!$H110</f>
        <v>21414.742348020205</v>
      </c>
      <c r="G110" s="53">
        <f>Input!G$124*Input_National_Capacity!$C110+Input!G$125*Input_National_Capacity!$D110+Input!G$126*Input_National_Capacity!$E110+Input!G$127*Input_National_Capacity!$F110+Input!G$128*Input_National_Capacity!$G110+Input!G$129*Input_National_Capacity!$H110</f>
        <v>21597.598207005492</v>
      </c>
      <c r="H110" s="53">
        <f>Input!H$124*Input_National_Capacity!$C110+Input!H$125*Input_National_Capacity!$D110+Input!H$126*Input_National_Capacity!$E110+Input!H$127*Input_National_Capacity!$F110+Input!H$128*Input_National_Capacity!$G110+Input!H$129*Input_National_Capacity!$H110</f>
        <v>21732.328406216391</v>
      </c>
      <c r="I110" s="65">
        <f>Input!I$124*Input_National_Capacity!$C110+Input!I$125*Input_National_Capacity!$D110+Input!I$126*Input_National_Capacity!$E110+Input!I$127*Input_National_Capacity!$F110+Input!I$128*Input_National_Capacity!$G110+Input!I$129*Input_National_Capacity!$H110</f>
        <v>21817.717019908639</v>
      </c>
    </row>
    <row r="111" spans="1:9" s="5" customFormat="1" ht="15" customHeight="1" x14ac:dyDescent="0.25">
      <c r="A111" s="46" t="str">
        <f>Input_National_Capacity!A111</f>
        <v>B02_Briviesca</v>
      </c>
      <c r="B111" s="4" t="str">
        <f>Input_National_Capacity!B111</f>
        <v>Salida Nacional / National exit</v>
      </c>
      <c r="C111" s="52">
        <f>Input!C$124*Input_National_Capacity!$C111+Input!C$125*Input_National_Capacity!$D111+Input!C$126*Input_National_Capacity!$E111+Input!C$127*Input_National_Capacity!$F111+Input!C$128*Input_National_Capacity!$G111+Input!C$129*Input_National_Capacity!$H111</f>
        <v>3053.9965807377839</v>
      </c>
      <c r="D111" s="53">
        <f>Input!D$124*Input_National_Capacity!$C111+Input!D$125*Input_National_Capacity!$D111+Input!D$126*Input_National_Capacity!$E111+Input!D$127*Input_National_Capacity!$F111+Input!D$128*Input_National_Capacity!$G111+Input!D$129*Input_National_Capacity!$H111</f>
        <v>3074.0105484696046</v>
      </c>
      <c r="E111" s="53">
        <f>Input!E$124*Input_National_Capacity!$C111+Input!E$125*Input_National_Capacity!$D111+Input!E$126*Input_National_Capacity!$E111+Input!E$127*Input_National_Capacity!$F111+Input!E$128*Input_National_Capacity!$G111+Input!E$129*Input_National_Capacity!$H111</f>
        <v>3097.0006781939815</v>
      </c>
      <c r="F111" s="53">
        <f>Input!F$124*Input_National_Capacity!$C111+Input!F$125*Input_National_Capacity!$D111+Input!F$126*Input_National_Capacity!$E111+Input!F$127*Input_National_Capacity!$F111+Input!F$128*Input_National_Capacity!$G111+Input!F$129*Input_National_Capacity!$H111</f>
        <v>3116.4644157662387</v>
      </c>
      <c r="G111" s="53">
        <f>Input!G$124*Input_National_Capacity!$C111+Input!G$125*Input_National_Capacity!$D111+Input!G$126*Input_National_Capacity!$E111+Input!G$127*Input_National_Capacity!$F111+Input!G$128*Input_National_Capacity!$G111+Input!G$129*Input_National_Capacity!$H111</f>
        <v>3132.5620567992123</v>
      </c>
      <c r="H111" s="53">
        <f>Input!H$124*Input_National_Capacity!$C111+Input!H$125*Input_National_Capacity!$D111+Input!H$126*Input_National_Capacity!$E111+Input!H$127*Input_National_Capacity!$F111+Input!H$128*Input_National_Capacity!$G111+Input!H$129*Input_National_Capacity!$H111</f>
        <v>3145.0696282665053</v>
      </c>
      <c r="I111" s="65">
        <f>Input!I$124*Input_National_Capacity!$C111+Input!I$125*Input_National_Capacity!$D111+Input!I$126*Input_National_Capacity!$E111+Input!I$127*Input_National_Capacity!$F111+Input!I$128*Input_National_Capacity!$G111+Input!I$129*Input_National_Capacity!$H111</f>
        <v>3155.4140479060625</v>
      </c>
    </row>
    <row r="112" spans="1:9" s="5" customFormat="1" ht="15" customHeight="1" x14ac:dyDescent="0.25">
      <c r="A112" s="46" t="str">
        <f>Input_National_Capacity!A112</f>
        <v>B04_Burgos</v>
      </c>
      <c r="B112" s="4" t="str">
        <f>Input_National_Capacity!B112</f>
        <v>Salida Nacional / National exit</v>
      </c>
      <c r="C112" s="52">
        <f>Input!C$124*Input_National_Capacity!$C112+Input!C$125*Input_National_Capacity!$D112+Input!C$126*Input_National_Capacity!$E112+Input!C$127*Input_National_Capacity!$F112+Input!C$128*Input_National_Capacity!$G112+Input!C$129*Input_National_Capacity!$H112</f>
        <v>0</v>
      </c>
      <c r="D112" s="53">
        <f>Input!D$124*Input_National_Capacity!$C112+Input!D$125*Input_National_Capacity!$D112+Input!D$126*Input_National_Capacity!$E112+Input!D$127*Input_National_Capacity!$F112+Input!D$128*Input_National_Capacity!$G112+Input!D$129*Input_National_Capacity!$H112</f>
        <v>0</v>
      </c>
      <c r="E112" s="53">
        <f>Input!E$124*Input_National_Capacity!$C112+Input!E$125*Input_National_Capacity!$D112+Input!E$126*Input_National_Capacity!$E112+Input!E$127*Input_National_Capacity!$F112+Input!E$128*Input_National_Capacity!$G112+Input!E$129*Input_National_Capacity!$H112</f>
        <v>0</v>
      </c>
      <c r="F112" s="53">
        <f>Input!F$124*Input_National_Capacity!$C112+Input!F$125*Input_National_Capacity!$D112+Input!F$126*Input_National_Capacity!$E112+Input!F$127*Input_National_Capacity!$F112+Input!F$128*Input_National_Capacity!$G112+Input!F$129*Input_National_Capacity!$H112</f>
        <v>0</v>
      </c>
      <c r="G112" s="53">
        <f>Input!G$124*Input_National_Capacity!$C112+Input!G$125*Input_National_Capacity!$D112+Input!G$126*Input_National_Capacity!$E112+Input!G$127*Input_National_Capacity!$F112+Input!G$128*Input_National_Capacity!$G112+Input!G$129*Input_National_Capacity!$H112</f>
        <v>0</v>
      </c>
      <c r="H112" s="53">
        <f>Input!H$124*Input_National_Capacity!$C112+Input!H$125*Input_National_Capacity!$D112+Input!H$126*Input_National_Capacity!$E112+Input!H$127*Input_National_Capacity!$F112+Input!H$128*Input_National_Capacity!$G112+Input!H$129*Input_National_Capacity!$H112</f>
        <v>0</v>
      </c>
      <c r="I112" s="65">
        <f>Input!I$124*Input_National_Capacity!$C112+Input!I$125*Input_National_Capacity!$D112+Input!I$126*Input_National_Capacity!$E112+Input!I$127*Input_National_Capacity!$F112+Input!I$128*Input_National_Capacity!$G112+Input!I$129*Input_National_Capacity!$H112</f>
        <v>0</v>
      </c>
    </row>
    <row r="113" spans="1:9" s="5" customFormat="1" ht="15" customHeight="1" x14ac:dyDescent="0.25">
      <c r="A113" s="46" t="str">
        <f>Input_National_Capacity!A113</f>
        <v>B05_Villalonquejar</v>
      </c>
      <c r="B113" s="4" t="str">
        <f>Input_National_Capacity!B113</f>
        <v>Salida Nacional / National exit</v>
      </c>
      <c r="C113" s="52">
        <f>Input!C$124*Input_National_Capacity!$C113+Input!C$125*Input_National_Capacity!$D113+Input!C$126*Input_National_Capacity!$E113+Input!C$127*Input_National_Capacity!$F113+Input!C$128*Input_National_Capacity!$G113+Input!C$129*Input_National_Capacity!$H113</f>
        <v>15413.951065838659</v>
      </c>
      <c r="D113" s="53">
        <f>Input!D$124*Input_National_Capacity!$C113+Input!D$125*Input_National_Capacity!$D113+Input!D$126*Input_National_Capacity!$E113+Input!D$127*Input_National_Capacity!$F113+Input!D$128*Input_National_Capacity!$G113+Input!D$129*Input_National_Capacity!$H113</f>
        <v>15638.191259462345</v>
      </c>
      <c r="E113" s="53">
        <f>Input!E$124*Input_National_Capacity!$C113+Input!E$125*Input_National_Capacity!$D113+Input!E$126*Input_National_Capacity!$E113+Input!E$127*Input_National_Capacity!$F113+Input!E$128*Input_National_Capacity!$G113+Input!E$129*Input_National_Capacity!$H113</f>
        <v>15908.242283744024</v>
      </c>
      <c r="F113" s="53">
        <f>Input!F$124*Input_National_Capacity!$C113+Input!F$125*Input_National_Capacity!$D113+Input!F$126*Input_National_Capacity!$E113+Input!F$127*Input_National_Capacity!$F113+Input!F$128*Input_National_Capacity!$G113+Input!F$129*Input_National_Capacity!$H113</f>
        <v>16133.229190869095</v>
      </c>
      <c r="G113" s="53">
        <f>Input!G$124*Input_National_Capacity!$C113+Input!G$125*Input_National_Capacity!$D113+Input!G$126*Input_National_Capacity!$E113+Input!G$127*Input_National_Capacity!$F113+Input!G$128*Input_National_Capacity!$G113+Input!G$129*Input_National_Capacity!$H113</f>
        <v>16311.221721787795</v>
      </c>
      <c r="H113" s="53">
        <f>Input!H$124*Input_National_Capacity!$C113+Input!H$125*Input_National_Capacity!$D113+Input!H$126*Input_National_Capacity!$E113+Input!H$127*Input_National_Capacity!$F113+Input!H$128*Input_National_Capacity!$G113+Input!H$129*Input_National_Capacity!$H113</f>
        <v>16440.194687923868</v>
      </c>
      <c r="I113" s="65">
        <f>Input!I$124*Input_National_Capacity!$C113+Input!I$125*Input_National_Capacity!$D113+Input!I$126*Input_National_Capacity!$E113+Input!I$127*Input_National_Capacity!$F113+Input!I$128*Input_National_Capacity!$G113+Input!I$129*Input_National_Capacity!$H113</f>
        <v>16518.696570585769</v>
      </c>
    </row>
    <row r="114" spans="1:9" s="5" customFormat="1" ht="15" customHeight="1" x14ac:dyDescent="0.25">
      <c r="A114" s="46" t="str">
        <f>Input_National_Capacity!A114</f>
        <v>B08_Lerma</v>
      </c>
      <c r="B114" s="4" t="str">
        <f>Input_National_Capacity!B114</f>
        <v>Salida Nacional / National exit</v>
      </c>
      <c r="C114" s="52">
        <f>Input!C$124*Input_National_Capacity!$C114+Input!C$125*Input_National_Capacity!$D114+Input!C$126*Input_National_Capacity!$E114+Input!C$127*Input_National_Capacity!$F114+Input!C$128*Input_National_Capacity!$G114+Input!C$129*Input_National_Capacity!$H114</f>
        <v>87.230856795130421</v>
      </c>
      <c r="D114" s="53">
        <f>Input!D$124*Input_National_Capacity!$C114+Input!D$125*Input_National_Capacity!$D114+Input!D$126*Input_National_Capacity!$E114+Input!D$127*Input_National_Capacity!$F114+Input!D$128*Input_National_Capacity!$G114+Input!D$129*Input_National_Capacity!$H114</f>
        <v>87.468318450416561</v>
      </c>
      <c r="E114" s="53">
        <f>Input!E$124*Input_National_Capacity!$C114+Input!E$125*Input_National_Capacity!$D114+Input!E$126*Input_National_Capacity!$E114+Input!E$127*Input_National_Capacity!$F114+Input!E$128*Input_National_Capacity!$G114+Input!E$129*Input_National_Capacity!$H114</f>
        <v>87.783655700863505</v>
      </c>
      <c r="F114" s="53">
        <f>Input!F$124*Input_National_Capacity!$C114+Input!F$125*Input_National_Capacity!$D114+Input!F$126*Input_National_Capacity!$E114+Input!F$127*Input_National_Capacity!$F114+Input!F$128*Input_National_Capacity!$G114+Input!F$129*Input_National_Capacity!$H114</f>
        <v>88.044458179324153</v>
      </c>
      <c r="G114" s="53">
        <f>Input!G$124*Input_National_Capacity!$C114+Input!G$125*Input_National_Capacity!$D114+Input!G$126*Input_National_Capacity!$E114+Input!G$127*Input_National_Capacity!$F114+Input!G$128*Input_National_Capacity!$G114+Input!G$129*Input_National_Capacity!$H114</f>
        <v>88.267570055546614</v>
      </c>
      <c r="H114" s="53">
        <f>Input!H$124*Input_National_Capacity!$C114+Input!H$125*Input_National_Capacity!$D114+Input!H$126*Input_National_Capacity!$E114+Input!H$127*Input_National_Capacity!$F114+Input!H$128*Input_National_Capacity!$G114+Input!H$129*Input_National_Capacity!$H114</f>
        <v>88.460526167044236</v>
      </c>
      <c r="I114" s="65">
        <f>Input!I$124*Input_National_Capacity!$C114+Input!I$125*Input_National_Capacity!$D114+Input!I$126*Input_National_Capacity!$E114+Input!I$127*Input_National_Capacity!$F114+Input!I$128*Input_National_Capacity!$G114+Input!I$129*Input_National_Capacity!$H114</f>
        <v>88.625363538091605</v>
      </c>
    </row>
    <row r="115" spans="1:9" s="5" customFormat="1" ht="15" customHeight="1" x14ac:dyDescent="0.25">
      <c r="A115" s="46" t="str">
        <f>Input_National_Capacity!A115</f>
        <v>B10_Aranda de Duero</v>
      </c>
      <c r="B115" s="4" t="str">
        <f>Input_National_Capacity!B115</f>
        <v>Salida Nacional / National exit</v>
      </c>
      <c r="C115" s="52">
        <f>Input!C$124*Input_National_Capacity!$C115+Input!C$125*Input_National_Capacity!$D115+Input!C$126*Input_National_Capacity!$E115+Input!C$127*Input_National_Capacity!$F115+Input!C$128*Input_National_Capacity!$G115+Input!C$129*Input_National_Capacity!$H115</f>
        <v>9834.2273986121636</v>
      </c>
      <c r="D115" s="53">
        <f>Input!D$124*Input_National_Capacity!$C115+Input!D$125*Input_National_Capacity!$D115+Input!D$126*Input_National_Capacity!$E115+Input!D$127*Input_National_Capacity!$F115+Input!D$128*Input_National_Capacity!$G115+Input!D$129*Input_National_Capacity!$H115</f>
        <v>9952.9680580720506</v>
      </c>
      <c r="E115" s="53">
        <f>Input!E$124*Input_National_Capacity!$C115+Input!E$125*Input_National_Capacity!$D115+Input!E$126*Input_National_Capacity!$E115+Input!E$127*Input_National_Capacity!$F115+Input!E$128*Input_National_Capacity!$G115+Input!E$129*Input_National_Capacity!$H115</f>
        <v>10093.68662925476</v>
      </c>
      <c r="F115" s="53">
        <f>Input!F$124*Input_National_Capacity!$C115+Input!F$125*Input_National_Capacity!$D115+Input!F$126*Input_National_Capacity!$E115+Input!F$127*Input_National_Capacity!$F115+Input!F$128*Input_National_Capacity!$G115+Input!F$129*Input_National_Capacity!$H115</f>
        <v>10210.446188334281</v>
      </c>
      <c r="G115" s="53">
        <f>Input!G$124*Input_National_Capacity!$C115+Input!G$125*Input_National_Capacity!$D115+Input!G$126*Input_National_Capacity!$E115+Input!G$127*Input_National_Capacity!$F115+Input!G$128*Input_National_Capacity!$G115+Input!G$129*Input_National_Capacity!$H115</f>
        <v>10303.278741658507</v>
      </c>
      <c r="H115" s="53">
        <f>Input!H$124*Input_National_Capacity!$C115+Input!H$125*Input_National_Capacity!$D115+Input!H$126*Input_National_Capacity!$E115+Input!H$127*Input_National_Capacity!$F115+Input!H$128*Input_National_Capacity!$G115+Input!H$129*Input_National_Capacity!$H115</f>
        <v>10371.333923166399</v>
      </c>
      <c r="I115" s="65">
        <f>Input!I$124*Input_National_Capacity!$C115+Input!I$125*Input_National_Capacity!$D115+Input!I$126*Input_National_Capacity!$E115+Input!I$127*Input_National_Capacity!$F115+Input!I$128*Input_National_Capacity!$G115+Input!I$129*Input_National_Capacity!$H115</f>
        <v>10416.562768127726</v>
      </c>
    </row>
    <row r="116" spans="1:9" s="5" customFormat="1" ht="15" customHeight="1" x14ac:dyDescent="0.25">
      <c r="A116" s="46" t="str">
        <f>Input_National_Capacity!A116</f>
        <v>B18_Algete</v>
      </c>
      <c r="B116" s="4" t="str">
        <f>Input_National_Capacity!B116</f>
        <v>Salida Nacional / National exit</v>
      </c>
      <c r="C116" s="52">
        <f>Input!C$124*Input_National_Capacity!$C116+Input!C$125*Input_National_Capacity!$D116+Input!C$126*Input_National_Capacity!$E116+Input!C$127*Input_National_Capacity!$F116+Input!C$128*Input_National_Capacity!$G116+Input!C$129*Input_National_Capacity!$H116</f>
        <v>28001.494651131121</v>
      </c>
      <c r="D116" s="53">
        <f>Input!D$124*Input_National_Capacity!$C116+Input!D$125*Input_National_Capacity!$D116+Input!D$126*Input_National_Capacity!$E116+Input!D$127*Input_National_Capacity!$F116+Input!D$128*Input_National_Capacity!$G116+Input!D$129*Input_National_Capacity!$H116</f>
        <v>28154.708489813835</v>
      </c>
      <c r="E116" s="53">
        <f>Input!E$124*Input_National_Capacity!$C116+Input!E$125*Input_National_Capacity!$D116+Input!E$126*Input_National_Capacity!$E116+Input!E$127*Input_National_Capacity!$F116+Input!E$128*Input_National_Capacity!$G116+Input!E$129*Input_National_Capacity!$H116</f>
        <v>28345.589466035053</v>
      </c>
      <c r="F116" s="53">
        <f>Input!F$124*Input_National_Capacity!$C116+Input!F$125*Input_National_Capacity!$D116+Input!F$126*Input_National_Capacity!$E116+Input!F$127*Input_National_Capacity!$F116+Input!F$128*Input_National_Capacity!$G116+Input!F$129*Input_National_Capacity!$H116</f>
        <v>28504.020098446967</v>
      </c>
      <c r="G116" s="53">
        <f>Input!G$124*Input_National_Capacity!$C116+Input!G$125*Input_National_Capacity!$D116+Input!G$126*Input_National_Capacity!$E116+Input!G$127*Input_National_Capacity!$F116+Input!G$128*Input_National_Capacity!$G116+Input!G$129*Input_National_Capacity!$H116</f>
        <v>28633.512783812006</v>
      </c>
      <c r="H116" s="53">
        <f>Input!H$124*Input_National_Capacity!$C116+Input!H$125*Input_National_Capacity!$D116+Input!H$126*Input_National_Capacity!$E116+Input!H$127*Input_National_Capacity!$F116+Input!H$128*Input_National_Capacity!$G116+Input!H$129*Input_National_Capacity!$H116</f>
        <v>28735.066719537368</v>
      </c>
      <c r="I116" s="65">
        <f>Input!I$124*Input_National_Capacity!$C116+Input!I$125*Input_National_Capacity!$D116+Input!I$126*Input_National_Capacity!$E116+Input!I$127*Input_National_Capacity!$F116+Input!I$128*Input_National_Capacity!$G116+Input!I$129*Input_National_Capacity!$H116</f>
        <v>28809.340149210602</v>
      </c>
    </row>
    <row r="117" spans="1:9" s="5" customFormat="1" ht="15" customHeight="1" x14ac:dyDescent="0.25">
      <c r="A117" s="46" t="str">
        <f>Input_National_Capacity!A117</f>
        <v>B19_San Fernando</v>
      </c>
      <c r="B117" s="4" t="str">
        <f>Input_National_Capacity!B117</f>
        <v>Salida Nacional / National exit</v>
      </c>
      <c r="C117" s="52">
        <f>Input!C$124*Input_National_Capacity!$C117+Input!C$125*Input_National_Capacity!$D117+Input!C$126*Input_National_Capacity!$E117+Input!C$127*Input_National_Capacity!$F117+Input!C$128*Input_National_Capacity!$G117+Input!C$129*Input_National_Capacity!$H117</f>
        <v>22916.356459548282</v>
      </c>
      <c r="D117" s="53">
        <f>Input!D$124*Input_National_Capacity!$C117+Input!D$125*Input_National_Capacity!$D117+Input!D$126*Input_National_Capacity!$E117+Input!D$127*Input_National_Capacity!$F117+Input!D$128*Input_National_Capacity!$G117+Input!D$129*Input_National_Capacity!$H117</f>
        <v>23039.090254211049</v>
      </c>
      <c r="E117" s="53">
        <f>Input!E$124*Input_National_Capacity!$C117+Input!E$125*Input_National_Capacity!$D117+Input!E$126*Input_National_Capacity!$E117+Input!E$127*Input_National_Capacity!$F117+Input!E$128*Input_National_Capacity!$G117+Input!E$129*Input_National_Capacity!$H117</f>
        <v>23192.143357698154</v>
      </c>
      <c r="F117" s="53">
        <f>Input!F$124*Input_National_Capacity!$C117+Input!F$125*Input_National_Capacity!$D117+Input!F$126*Input_National_Capacity!$E117+Input!F$127*Input_National_Capacity!$F117+Input!F$128*Input_National_Capacity!$G117+Input!F$129*Input_National_Capacity!$H117</f>
        <v>23319.156274440465</v>
      </c>
      <c r="G117" s="53">
        <f>Input!G$124*Input_National_Capacity!$C117+Input!G$125*Input_National_Capacity!$D117+Input!G$126*Input_National_Capacity!$E117+Input!G$127*Input_National_Capacity!$F117+Input!G$128*Input_National_Capacity!$G117+Input!G$129*Input_National_Capacity!$H117</f>
        <v>23423.083306548371</v>
      </c>
      <c r="H117" s="53">
        <f>Input!H$124*Input_National_Capacity!$C117+Input!H$125*Input_National_Capacity!$D117+Input!H$126*Input_National_Capacity!$E117+Input!H$127*Input_National_Capacity!$F117+Input!H$128*Input_National_Capacity!$G117+Input!H$129*Input_National_Capacity!$H117</f>
        <v>23504.791020083314</v>
      </c>
      <c r="I117" s="65">
        <f>Input!I$124*Input_National_Capacity!$C117+Input!I$125*Input_National_Capacity!$D117+Input!I$126*Input_National_Capacity!$E117+Input!I$127*Input_National_Capacity!$F117+Input!I$128*Input_National_Capacity!$G117+Input!I$129*Input_National_Capacity!$H117</f>
        <v>23564.880314433762</v>
      </c>
    </row>
    <row r="118" spans="1:9" s="5" customFormat="1" ht="15" customHeight="1" x14ac:dyDescent="0.25">
      <c r="A118" s="46" t="str">
        <f>Input_National_Capacity!A118</f>
        <v>B20_Rivas</v>
      </c>
      <c r="B118" s="4" t="str">
        <f>Input_National_Capacity!B118</f>
        <v>Salida Nacional / National exit</v>
      </c>
      <c r="C118" s="52">
        <f>Input!C$124*Input_National_Capacity!$C118+Input!C$125*Input_National_Capacity!$D118+Input!C$126*Input_National_Capacity!$E118+Input!C$127*Input_National_Capacity!$F118+Input!C$128*Input_National_Capacity!$G118+Input!C$129*Input_National_Capacity!$H118</f>
        <v>25334.996940208599</v>
      </c>
      <c r="D118" s="53">
        <f>Input!D$124*Input_National_Capacity!$C118+Input!D$125*Input_National_Capacity!$D118+Input!D$126*Input_National_Capacity!$E118+Input!D$127*Input_National_Capacity!$F118+Input!D$128*Input_National_Capacity!$G118+Input!D$129*Input_National_Capacity!$H118</f>
        <v>25497.913306015696</v>
      </c>
      <c r="E118" s="53">
        <f>Input!E$124*Input_National_Capacity!$C118+Input!E$125*Input_National_Capacity!$D118+Input!E$126*Input_National_Capacity!$E118+Input!E$127*Input_National_Capacity!$F118+Input!E$128*Input_National_Capacity!$G118+Input!E$129*Input_National_Capacity!$H118</f>
        <v>25699.206319975317</v>
      </c>
      <c r="F118" s="53">
        <f>Input!F$124*Input_National_Capacity!$C118+Input!F$125*Input_National_Capacity!$D118+Input!F$126*Input_National_Capacity!$E118+Input!F$127*Input_National_Capacity!$F118+Input!F$128*Input_National_Capacity!$G118+Input!F$129*Input_National_Capacity!$H118</f>
        <v>25866.417120260729</v>
      </c>
      <c r="G118" s="53">
        <f>Input!G$124*Input_National_Capacity!$C118+Input!G$125*Input_National_Capacity!$D118+Input!G$126*Input_National_Capacity!$E118+Input!G$127*Input_National_Capacity!$F118+Input!G$128*Input_National_Capacity!$G118+Input!G$129*Input_National_Capacity!$H118</f>
        <v>26002.064570223341</v>
      </c>
      <c r="H118" s="53">
        <f>Input!H$124*Input_National_Capacity!$C118+Input!H$125*Input_National_Capacity!$D118+Input!H$126*Input_National_Capacity!$E118+Input!H$127*Input_National_Capacity!$F118+Input!H$128*Input_National_Capacity!$G118+Input!H$129*Input_National_Capacity!$H118</f>
        <v>26106.605430177256</v>
      </c>
      <c r="I118" s="65">
        <f>Input!I$124*Input_National_Capacity!$C118+Input!I$125*Input_National_Capacity!$D118+Input!I$126*Input_National_Capacity!$E118+Input!I$127*Input_National_Capacity!$F118+Input!I$128*Input_National_Capacity!$G118+Input!I$129*Input_National_Capacity!$H118</f>
        <v>26180.371584212349</v>
      </c>
    </row>
    <row r="119" spans="1:9" s="5" customFormat="1" ht="15" customHeight="1" x14ac:dyDescent="0.25">
      <c r="A119" s="46" t="str">
        <f>Input_National_Capacity!A119</f>
        <v>BI Madrid</v>
      </c>
      <c r="B119" s="4" t="str">
        <f>Input_National_Capacity!B119</f>
        <v>Salida Nacional / National exit</v>
      </c>
      <c r="C119" s="52">
        <f>Input!C$124*Input_National_Capacity!$C119+Input!C$125*Input_National_Capacity!$D119+Input!C$126*Input_National_Capacity!$E119+Input!C$127*Input_National_Capacity!$F119+Input!C$128*Input_National_Capacity!$G119+Input!C$129*Input_National_Capacity!$H119</f>
        <v>14.586719852264128</v>
      </c>
      <c r="D119" s="53">
        <f>Input!D$124*Input_National_Capacity!$C119+Input!D$125*Input_National_Capacity!$D119+Input!D$126*Input_National_Capacity!$E119+Input!D$127*Input_National_Capacity!$F119+Input!D$128*Input_National_Capacity!$G119+Input!D$129*Input_National_Capacity!$H119</f>
        <v>14.918744438120761</v>
      </c>
      <c r="E119" s="53">
        <f>Input!E$124*Input_National_Capacity!$C119+Input!E$125*Input_National_Capacity!$D119+Input!E$126*Input_National_Capacity!$E119+Input!E$127*Input_National_Capacity!$F119+Input!E$128*Input_National_Capacity!$G119+Input!E$129*Input_National_Capacity!$H119</f>
        <v>15.315188835016471</v>
      </c>
      <c r="F119" s="53">
        <f>Input!F$124*Input_National_Capacity!$C119+Input!F$125*Input_National_Capacity!$D119+Input!F$126*Input_National_Capacity!$E119+Input!F$127*Input_National_Capacity!$F119+Input!F$128*Input_National_Capacity!$G119+Input!F$129*Input_National_Capacity!$H119</f>
        <v>15.645699796716986</v>
      </c>
      <c r="G119" s="53">
        <f>Input!G$124*Input_National_Capacity!$C119+Input!G$125*Input_National_Capacity!$D119+Input!G$126*Input_National_Capacity!$E119+Input!G$127*Input_National_Capacity!$F119+Input!G$128*Input_National_Capacity!$G119+Input!G$129*Input_National_Capacity!$H119</f>
        <v>15.905225333347872</v>
      </c>
      <c r="H119" s="53">
        <f>Input!H$124*Input_National_Capacity!$C119+Input!H$125*Input_National_Capacity!$D119+Input!H$126*Input_National_Capacity!$E119+Input!H$127*Input_National_Capacity!$F119+Input!H$128*Input_National_Capacity!$G119+Input!H$129*Input_National_Capacity!$H119</f>
        <v>16.089642525338505</v>
      </c>
      <c r="I119" s="65">
        <f>Input!I$124*Input_National_Capacity!$C119+Input!I$125*Input_National_Capacity!$D119+Input!I$126*Input_National_Capacity!$E119+Input!I$127*Input_National_Capacity!$F119+Input!I$128*Input_National_Capacity!$G119+Input!I$129*Input_National_Capacity!$H119</f>
        <v>16.196387014910883</v>
      </c>
    </row>
    <row r="120" spans="1:9" s="5" customFormat="1" ht="15" customHeight="1" x14ac:dyDescent="0.25">
      <c r="A120" s="46" t="str">
        <f>Input_National_Capacity!A120</f>
        <v>B22_Getafe</v>
      </c>
      <c r="B120" s="4" t="str">
        <f>Input_National_Capacity!B120</f>
        <v>Salida Nacional / National exit</v>
      </c>
      <c r="C120" s="52">
        <f>Input!C$124*Input_National_Capacity!$C120+Input!C$125*Input_National_Capacity!$D120+Input!C$126*Input_National_Capacity!$E120+Input!C$127*Input_National_Capacity!$F120+Input!C$128*Input_National_Capacity!$G120+Input!C$129*Input_National_Capacity!$H120</f>
        <v>2.443818571513555</v>
      </c>
      <c r="D120" s="53">
        <f>Input!D$124*Input_National_Capacity!$C120+Input!D$125*Input_National_Capacity!$D120+Input!D$126*Input_National_Capacity!$E120+Input!D$127*Input_National_Capacity!$F120+Input!D$128*Input_National_Capacity!$G120+Input!D$129*Input_National_Capacity!$H120</f>
        <v>2.45690700148621</v>
      </c>
      <c r="E120" s="53">
        <f>Input!E$124*Input_National_Capacity!$C120+Input!E$125*Input_National_Capacity!$D120+Input!E$126*Input_National_Capacity!$E120+Input!E$127*Input_National_Capacity!$F120+Input!E$128*Input_National_Capacity!$G120+Input!E$129*Input_National_Capacity!$H120</f>
        <v>2.4732287067882641</v>
      </c>
      <c r="F120" s="53">
        <f>Input!F$124*Input_National_Capacity!$C120+Input!F$125*Input_National_Capacity!$D120+Input!F$126*Input_National_Capacity!$E120+Input!F$127*Input_National_Capacity!$F120+Input!F$128*Input_National_Capacity!$G120+Input!F$129*Input_National_Capacity!$H120</f>
        <v>2.4867734657600873</v>
      </c>
      <c r="G120" s="53">
        <f>Input!G$124*Input_National_Capacity!$C120+Input!G$125*Input_National_Capacity!$D120+Input!G$126*Input_National_Capacity!$E120+Input!G$127*Input_National_Capacity!$F120+Input!G$128*Input_National_Capacity!$G120+Input!G$129*Input_National_Capacity!$H120</f>
        <v>2.4978563275403145</v>
      </c>
      <c r="H120" s="53">
        <f>Input!H$124*Input_National_Capacity!$C120+Input!H$125*Input_National_Capacity!$D120+Input!H$126*Input_National_Capacity!$E120+Input!H$127*Input_National_Capacity!$F120+Input!H$128*Input_National_Capacity!$G120+Input!H$129*Input_National_Capacity!$H120</f>
        <v>2.5065697034264454</v>
      </c>
      <c r="I120" s="65">
        <f>Input!I$124*Input_National_Capacity!$C120+Input!I$125*Input_National_Capacity!$D120+Input!I$126*Input_National_Capacity!$E120+Input!I$127*Input_National_Capacity!$F120+Input!I$128*Input_National_Capacity!$G120+Input!I$129*Input_National_Capacity!$H120</f>
        <v>2.512977673809607</v>
      </c>
    </row>
    <row r="121" spans="1:9" s="5" customFormat="1" ht="15" customHeight="1" x14ac:dyDescent="0.25">
      <c r="A121" s="46" t="str">
        <f>Input_National_Capacity!A121</f>
        <v>C1.01_Arrieta</v>
      </c>
      <c r="B121" s="4" t="str">
        <f>Input_National_Capacity!B121</f>
        <v>Salida Nacional / National exit</v>
      </c>
      <c r="C121" s="52">
        <f>Input!C$124*Input_National_Capacity!$C121+Input!C$125*Input_National_Capacity!$D121+Input!C$126*Input_National_Capacity!$E121+Input!C$127*Input_National_Capacity!$F121+Input!C$128*Input_National_Capacity!$G121+Input!C$129*Input_National_Capacity!$H121</f>
        <v>46.363201736367799</v>
      </c>
      <c r="D121" s="53">
        <f>Input!D$124*Input_National_Capacity!$C121+Input!D$125*Input_National_Capacity!$D121+Input!D$126*Input_National_Capacity!$E121+Input!D$127*Input_National_Capacity!$F121+Input!D$128*Input_National_Capacity!$G121+Input!D$129*Input_National_Capacity!$H121</f>
        <v>47.093667473514031</v>
      </c>
      <c r="E121" s="53">
        <f>Input!E$124*Input_National_Capacity!$C121+Input!E$125*Input_National_Capacity!$D121+Input!E$126*Input_National_Capacity!$E121+Input!E$127*Input_National_Capacity!$F121+Input!E$128*Input_National_Capacity!$G121+Input!E$129*Input_National_Capacity!$H121</f>
        <v>48.110457666876854</v>
      </c>
      <c r="F121" s="53">
        <f>Input!F$124*Input_National_Capacity!$C121+Input!F$125*Input_National_Capacity!$D121+Input!F$126*Input_National_Capacity!$E121+Input!F$127*Input_National_Capacity!$F121+Input!F$128*Input_National_Capacity!$G121+Input!F$129*Input_National_Capacity!$H121</f>
        <v>49.391300764176265</v>
      </c>
      <c r="G121" s="53">
        <f>Input!G$124*Input_National_Capacity!$C121+Input!G$125*Input_National_Capacity!$D121+Input!G$126*Input_National_Capacity!$E121+Input!G$127*Input_National_Capacity!$F121+Input!G$128*Input_National_Capacity!$G121+Input!G$129*Input_National_Capacity!$H121</f>
        <v>50.151743096106735</v>
      </c>
      <c r="H121" s="53">
        <f>Input!H$124*Input_National_Capacity!$C121+Input!H$125*Input_National_Capacity!$D121+Input!H$126*Input_National_Capacity!$E121+Input!H$127*Input_National_Capacity!$F121+Input!H$128*Input_National_Capacity!$G121+Input!H$129*Input_National_Capacity!$H121</f>
        <v>50.632372126438064</v>
      </c>
      <c r="I121" s="65">
        <f>Input!I$124*Input_National_Capacity!$C121+Input!I$125*Input_National_Capacity!$D121+Input!I$126*Input_National_Capacity!$E121+Input!I$127*Input_National_Capacity!$F121+Input!I$128*Input_National_Capacity!$G121+Input!I$129*Input_National_Capacity!$H121</f>
        <v>50.517612051920011</v>
      </c>
    </row>
    <row r="122" spans="1:9" s="5" customFormat="1" ht="15" customHeight="1" x14ac:dyDescent="0.25">
      <c r="A122" s="46" t="str">
        <f>Input_National_Capacity!A122</f>
        <v>C2X.01_Sollube</v>
      </c>
      <c r="B122" s="4" t="str">
        <f>Input_National_Capacity!B122</f>
        <v>Salida Nacional / National exit</v>
      </c>
      <c r="C122" s="52">
        <f>Input!C$124*Input_National_Capacity!$C122+Input!C$125*Input_National_Capacity!$D122+Input!C$126*Input_National_Capacity!$E122+Input!C$127*Input_National_Capacity!$F122+Input!C$128*Input_National_Capacity!$G122+Input!C$129*Input_National_Capacity!$H122</f>
        <v>688.41586329090842</v>
      </c>
      <c r="D122" s="53">
        <f>Input!D$124*Input_National_Capacity!$C122+Input!D$125*Input_National_Capacity!$D122+Input!D$126*Input_National_Capacity!$E122+Input!D$127*Input_National_Capacity!$F122+Input!D$128*Input_National_Capacity!$G122+Input!D$129*Input_National_Capacity!$H122</f>
        <v>699.83474529357966</v>
      </c>
      <c r="E122" s="53">
        <f>Input!E$124*Input_National_Capacity!$C122+Input!E$125*Input_National_Capacity!$D122+Input!E$126*Input_National_Capacity!$E122+Input!E$127*Input_National_Capacity!$F122+Input!E$128*Input_National_Capacity!$G122+Input!E$129*Input_National_Capacity!$H122</f>
        <v>713.54646921083827</v>
      </c>
      <c r="F122" s="53">
        <f>Input!F$124*Input_National_Capacity!$C122+Input!F$125*Input_National_Capacity!$D122+Input!F$126*Input_National_Capacity!$E122+Input!F$127*Input_National_Capacity!$F122+Input!F$128*Input_National_Capacity!$G122+Input!F$129*Input_National_Capacity!$H122</f>
        <v>724.97268640915593</v>
      </c>
      <c r="G122" s="53">
        <f>Input!G$124*Input_National_Capacity!$C122+Input!G$125*Input_National_Capacity!$D122+Input!G$126*Input_National_Capacity!$E122+Input!G$127*Input_National_Capacity!$F122+Input!G$128*Input_National_Capacity!$G122+Input!G$129*Input_National_Capacity!$H122</f>
        <v>733.98939737840874</v>
      </c>
      <c r="H122" s="53">
        <f>Input!H$124*Input_National_Capacity!$C122+Input!H$125*Input_National_Capacity!$D122+Input!H$126*Input_National_Capacity!$E122+Input!H$127*Input_National_Capacity!$F122+Input!H$128*Input_National_Capacity!$G122+Input!H$129*Input_National_Capacity!$H122</f>
        <v>740.48030120695853</v>
      </c>
      <c r="I122" s="65">
        <f>Input!I$124*Input_National_Capacity!$C122+Input!I$125*Input_National_Capacity!$D122+Input!I$126*Input_National_Capacity!$E122+Input!I$127*Input_National_Capacity!$F122+Input!I$128*Input_National_Capacity!$G122+Input!I$129*Input_National_Capacity!$H122</f>
        <v>744.36661868562999</v>
      </c>
    </row>
    <row r="123" spans="1:9" s="5" customFormat="1" ht="15" customHeight="1" x14ac:dyDescent="0.25">
      <c r="A123" s="46" t="str">
        <f>Input_National_Capacity!A123</f>
        <v>Cas Tresorer</v>
      </c>
      <c r="B123" s="4" t="str">
        <f>Input_National_Capacity!B123</f>
        <v>Salida Nacional / National exit</v>
      </c>
      <c r="C123" s="52">
        <f>Input!C$124*Input_National_Capacity!$C123+Input!C$125*Input_National_Capacity!$D123+Input!C$126*Input_National_Capacity!$E123+Input!C$127*Input_National_Capacity!$F123+Input!C$128*Input_National_Capacity!$G123+Input!C$129*Input_National_Capacity!$H123</f>
        <v>34821.518711293218</v>
      </c>
      <c r="D123" s="53">
        <f>Input!D$124*Input_National_Capacity!$C123+Input!D$125*Input_National_Capacity!$D123+Input!D$126*Input_National_Capacity!$E123+Input!D$127*Input_National_Capacity!$F123+Input!D$128*Input_National_Capacity!$G123+Input!D$129*Input_National_Capacity!$H123</f>
        <v>35676.05186674407</v>
      </c>
      <c r="E123" s="53">
        <f>Input!E$124*Input_National_Capacity!$C123+Input!E$125*Input_National_Capacity!$D123+Input!E$126*Input_National_Capacity!$E123+Input!E$127*Input_National_Capacity!$F123+Input!E$128*Input_National_Capacity!$G123+Input!E$129*Input_National_Capacity!$H123</f>
        <v>37196.327324265272</v>
      </c>
      <c r="F123" s="53">
        <f>Input!F$124*Input_National_Capacity!$C123+Input!F$125*Input_National_Capacity!$D123+Input!F$126*Input_National_Capacity!$E123+Input!F$127*Input_National_Capacity!$F123+Input!F$128*Input_National_Capacity!$G123+Input!F$129*Input_National_Capacity!$H123</f>
        <v>40030.205704160049</v>
      </c>
      <c r="G123" s="53">
        <f>Input!G$124*Input_National_Capacity!$C123+Input!G$125*Input_National_Capacity!$D123+Input!G$126*Input_National_Capacity!$E123+Input!G$127*Input_National_Capacity!$F123+Input!G$128*Input_National_Capacity!$G123+Input!G$129*Input_National_Capacity!$H123</f>
        <v>41356.207407574635</v>
      </c>
      <c r="H123" s="53">
        <f>Input!H$124*Input_National_Capacity!$C123+Input!H$125*Input_National_Capacity!$D123+Input!H$126*Input_National_Capacity!$E123+Input!H$127*Input_National_Capacity!$F123+Input!H$128*Input_National_Capacity!$G123+Input!H$129*Input_National_Capacity!$H123</f>
        <v>42058.307273184822</v>
      </c>
      <c r="I123" s="65">
        <f>Input!I$124*Input_National_Capacity!$C123+Input!I$125*Input_National_Capacity!$D123+Input!I$126*Input_National_Capacity!$E123+Input!I$127*Input_National_Capacity!$F123+Input!I$128*Input_National_Capacity!$G123+Input!I$129*Input_National_Capacity!$H123</f>
        <v>41007.400015427804</v>
      </c>
    </row>
    <row r="124" spans="1:9" s="5" customFormat="1" ht="15" customHeight="1" x14ac:dyDescent="0.25">
      <c r="A124" s="46" t="str">
        <f>Input_National_Capacity!A124</f>
        <v>cc Escatron</v>
      </c>
      <c r="B124" s="4" t="str">
        <f>Input_National_Capacity!B124</f>
        <v>Salida Nacional / National exit</v>
      </c>
      <c r="C124" s="52">
        <f>Input!C$124*Input_National_Capacity!$C124+Input!C$125*Input_National_Capacity!$D124+Input!C$126*Input_National_Capacity!$E124+Input!C$127*Input_National_Capacity!$F124+Input!C$128*Input_National_Capacity!$G124+Input!C$129*Input_National_Capacity!$H124</f>
        <v>6.5374750319470394</v>
      </c>
      <c r="D124" s="53">
        <f>Input!D$124*Input_National_Capacity!$C124+Input!D$125*Input_National_Capacity!$D124+Input!D$126*Input_National_Capacity!$E124+Input!D$127*Input_National_Capacity!$F124+Input!D$128*Input_National_Capacity!$G124+Input!D$129*Input_National_Capacity!$H124</f>
        <v>6.6979071260796559</v>
      </c>
      <c r="E124" s="53">
        <f>Input!E$124*Input_National_Capacity!$C124+Input!E$125*Input_National_Capacity!$D124+Input!E$126*Input_National_Capacity!$E124+Input!E$127*Input_National_Capacity!$F124+Input!E$128*Input_National_Capacity!$G124+Input!E$129*Input_National_Capacity!$H124</f>
        <v>6.9833272689410135</v>
      </c>
      <c r="F124" s="53">
        <f>Input!F$124*Input_National_Capacity!$C124+Input!F$125*Input_National_Capacity!$D124+Input!F$126*Input_National_Capacity!$E124+Input!F$127*Input_National_Capacity!$F124+Input!F$128*Input_National_Capacity!$G124+Input!F$129*Input_National_Capacity!$H124</f>
        <v>7.5153663596463876</v>
      </c>
      <c r="G124" s="53">
        <f>Input!G$124*Input_National_Capacity!$C124+Input!G$125*Input_National_Capacity!$D124+Input!G$126*Input_National_Capacity!$E124+Input!G$127*Input_National_Capacity!$F124+Input!G$128*Input_National_Capacity!$G124+Input!G$129*Input_National_Capacity!$H124</f>
        <v>7.7643130842354182</v>
      </c>
      <c r="H124" s="53">
        <f>Input!H$124*Input_National_Capacity!$C124+Input!H$125*Input_National_Capacity!$D124+Input!H$126*Input_National_Capacity!$E124+Input!H$127*Input_National_Capacity!$F124+Input!H$128*Input_National_Capacity!$G124+Input!H$129*Input_National_Capacity!$H124</f>
        <v>7.8961269887183203</v>
      </c>
      <c r="I124" s="65">
        <f>Input!I$124*Input_National_Capacity!$C124+Input!I$125*Input_National_Capacity!$D124+Input!I$126*Input_National_Capacity!$E124+Input!I$127*Input_National_Capacity!$F124+Input!I$128*Input_National_Capacity!$G124+Input!I$129*Input_National_Capacity!$H124</f>
        <v>7.698827151929458</v>
      </c>
    </row>
    <row r="125" spans="1:9" s="5" customFormat="1" ht="15" customHeight="1" x14ac:dyDescent="0.25">
      <c r="A125" s="46" t="str">
        <f>Input_National_Capacity!A125</f>
        <v>cc SAGUNTO</v>
      </c>
      <c r="B125" s="4" t="str">
        <f>Input_National_Capacity!B125</f>
        <v>Salida Nacional / National exit</v>
      </c>
      <c r="C125" s="52">
        <f>Input!C$124*Input_National_Capacity!$C125+Input!C$125*Input_National_Capacity!$D125+Input!C$126*Input_National_Capacity!$E125+Input!C$127*Input_National_Capacity!$F125+Input!C$128*Input_National_Capacity!$G125+Input!C$129*Input_National_Capacity!$H125</f>
        <v>28512.325289911088</v>
      </c>
      <c r="D125" s="53">
        <f>Input!D$124*Input_National_Capacity!$C125+Input!D$125*Input_National_Capacity!$D125+Input!D$126*Input_National_Capacity!$E125+Input!D$127*Input_National_Capacity!$F125+Input!D$128*Input_National_Capacity!$G125+Input!D$129*Input_National_Capacity!$H125</f>
        <v>29212.028467743105</v>
      </c>
      <c r="E125" s="53">
        <f>Input!E$124*Input_National_Capacity!$C125+Input!E$125*Input_National_Capacity!$D125+Input!E$126*Input_National_Capacity!$E125+Input!E$127*Input_National_Capacity!$F125+Input!E$128*Input_National_Capacity!$G125+Input!E$129*Input_National_Capacity!$H125</f>
        <v>30456.85034741187</v>
      </c>
      <c r="F125" s="53">
        <f>Input!F$124*Input_National_Capacity!$C125+Input!F$125*Input_National_Capacity!$D125+Input!F$126*Input_National_Capacity!$E125+Input!F$127*Input_National_Capacity!$F125+Input!F$128*Input_National_Capacity!$G125+Input!F$129*Input_National_Capacity!$H125</f>
        <v>32777.267870539632</v>
      </c>
      <c r="G125" s="53">
        <f>Input!G$124*Input_National_Capacity!$C125+Input!G$125*Input_National_Capacity!$D125+Input!G$126*Input_National_Capacity!$E125+Input!G$127*Input_National_Capacity!$F125+Input!G$128*Input_National_Capacity!$G125+Input!G$129*Input_National_Capacity!$H125</f>
        <v>33863.015801759851</v>
      </c>
      <c r="H125" s="53">
        <f>Input!H$124*Input_National_Capacity!$C125+Input!H$125*Input_National_Capacity!$D125+Input!H$126*Input_National_Capacity!$E125+Input!H$127*Input_National_Capacity!$F125+Input!H$128*Input_National_Capacity!$G125+Input!H$129*Input_National_Capacity!$H125</f>
        <v>34437.904562938107</v>
      </c>
      <c r="I125" s="65">
        <f>Input!I$124*Input_National_Capacity!$C125+Input!I$125*Input_National_Capacity!$D125+Input!I$126*Input_National_Capacity!$E125+Input!I$127*Input_National_Capacity!$F125+Input!I$128*Input_National_Capacity!$G125+Input!I$129*Input_National_Capacity!$H125</f>
        <v>33577.407643457707</v>
      </c>
    </row>
    <row r="126" spans="1:9" s="5" customFormat="1" ht="15" customHeight="1" x14ac:dyDescent="0.25">
      <c r="A126" s="46" t="str">
        <f>Input_National_Capacity!A126</f>
        <v>Conex Olite</v>
      </c>
      <c r="B126" s="4" t="str">
        <f>Input_National_Capacity!B126</f>
        <v>Salida Nacional / National exit</v>
      </c>
      <c r="C126" s="52">
        <f>Input!C$124*Input_National_Capacity!$C126+Input!C$125*Input_National_Capacity!$D126+Input!C$126*Input_National_Capacity!$E126+Input!C$127*Input_National_Capacity!$F126+Input!C$128*Input_National_Capacity!$G126+Input!C$129*Input_National_Capacity!$H126</f>
        <v>0</v>
      </c>
      <c r="D126" s="53">
        <f>Input!D$124*Input_National_Capacity!$C126+Input!D$125*Input_National_Capacity!$D126+Input!D$126*Input_National_Capacity!$E126+Input!D$127*Input_National_Capacity!$F126+Input!D$128*Input_National_Capacity!$G126+Input!D$129*Input_National_Capacity!$H126</f>
        <v>0</v>
      </c>
      <c r="E126" s="53">
        <f>Input!E$124*Input_National_Capacity!$C126+Input!E$125*Input_National_Capacity!$D126+Input!E$126*Input_National_Capacity!$E126+Input!E$127*Input_National_Capacity!$F126+Input!E$128*Input_National_Capacity!$G126+Input!E$129*Input_National_Capacity!$H126</f>
        <v>0</v>
      </c>
      <c r="F126" s="53">
        <f>Input!F$124*Input_National_Capacity!$C126+Input!F$125*Input_National_Capacity!$D126+Input!F$126*Input_National_Capacity!$E126+Input!F$127*Input_National_Capacity!$F126+Input!F$128*Input_National_Capacity!$G126+Input!F$129*Input_National_Capacity!$H126</f>
        <v>0</v>
      </c>
      <c r="G126" s="53">
        <f>Input!G$124*Input_National_Capacity!$C126+Input!G$125*Input_National_Capacity!$D126+Input!G$126*Input_National_Capacity!$E126+Input!G$127*Input_National_Capacity!$F126+Input!G$128*Input_National_Capacity!$G126+Input!G$129*Input_National_Capacity!$H126</f>
        <v>0</v>
      </c>
      <c r="H126" s="53">
        <f>Input!H$124*Input_National_Capacity!$C126+Input!H$125*Input_National_Capacity!$D126+Input!H$126*Input_National_Capacity!$E126+Input!H$127*Input_National_Capacity!$F126+Input!H$128*Input_National_Capacity!$G126+Input!H$129*Input_National_Capacity!$H126</f>
        <v>0</v>
      </c>
      <c r="I126" s="65">
        <f>Input!I$124*Input_National_Capacity!$C126+Input!I$125*Input_National_Capacity!$D126+Input!I$126*Input_National_Capacity!$E126+Input!I$127*Input_National_Capacity!$F126+Input!I$128*Input_National_Capacity!$G126+Input!I$129*Input_National_Capacity!$H126</f>
        <v>0</v>
      </c>
    </row>
    <row r="127" spans="1:9" s="5" customFormat="1" ht="15" customHeight="1" x14ac:dyDescent="0.25">
      <c r="A127" s="46" t="str">
        <f>Input_National_Capacity!A127</f>
        <v>CT Ibiza</v>
      </c>
      <c r="B127" s="4" t="str">
        <f>Input_National_Capacity!B127</f>
        <v>Salida Nacional / National exit</v>
      </c>
      <c r="C127" s="52">
        <f>Input!C$124*Input_National_Capacity!$C127+Input!C$125*Input_National_Capacity!$D127+Input!C$126*Input_National_Capacity!$E127+Input!C$127*Input_National_Capacity!$F127+Input!C$128*Input_National_Capacity!$G127+Input!C$129*Input_National_Capacity!$H127</f>
        <v>15401.861965910812</v>
      </c>
      <c r="D127" s="53">
        <f>Input!D$124*Input_National_Capacity!$C127+Input!D$125*Input_National_Capacity!$D127+Input!D$126*Input_National_Capacity!$E127+Input!D$127*Input_National_Capacity!$F127+Input!D$128*Input_National_Capacity!$G127+Input!D$129*Input_National_Capacity!$H127</f>
        <v>15779.829446728349</v>
      </c>
      <c r="E127" s="53">
        <f>Input!E$124*Input_National_Capacity!$C127+Input!E$125*Input_National_Capacity!$D127+Input!E$126*Input_National_Capacity!$E127+Input!E$127*Input_National_Capacity!$F127+Input!E$128*Input_National_Capacity!$G127+Input!E$129*Input_National_Capacity!$H127</f>
        <v>16452.260564424247</v>
      </c>
      <c r="F127" s="53">
        <f>Input!F$124*Input_National_Capacity!$C127+Input!F$125*Input_National_Capacity!$D127+Input!F$126*Input_National_Capacity!$E127+Input!F$127*Input_National_Capacity!$F127+Input!F$128*Input_National_Capacity!$G127+Input!F$129*Input_National_Capacity!$H127</f>
        <v>17705.709731796804</v>
      </c>
      <c r="G127" s="53">
        <f>Input!G$124*Input_National_Capacity!$C127+Input!G$125*Input_National_Capacity!$D127+Input!G$126*Input_National_Capacity!$E127+Input!G$127*Input_National_Capacity!$F127+Input!G$128*Input_National_Capacity!$G127+Input!G$129*Input_National_Capacity!$H127</f>
        <v>18292.211870657578</v>
      </c>
      <c r="H127" s="53">
        <f>Input!H$124*Input_National_Capacity!$C127+Input!H$125*Input_National_Capacity!$D127+Input!H$126*Input_National_Capacity!$E127+Input!H$127*Input_National_Capacity!$F127+Input!H$128*Input_National_Capacity!$G127+Input!H$129*Input_National_Capacity!$H127</f>
        <v>18602.75677555013</v>
      </c>
      <c r="I127" s="65">
        <f>Input!I$124*Input_National_Capacity!$C127+Input!I$125*Input_National_Capacity!$D127+Input!I$126*Input_National_Capacity!$E127+Input!I$127*Input_National_Capacity!$F127+Input!I$128*Input_National_Capacity!$G127+Input!I$129*Input_National_Capacity!$H127</f>
        <v>18137.931313537807</v>
      </c>
    </row>
    <row r="128" spans="1:9" s="5" customFormat="1" ht="15" customHeight="1" x14ac:dyDescent="0.25">
      <c r="A128" s="46" t="str">
        <f>Input_National_Capacity!A128</f>
        <v>CT Son Reus</v>
      </c>
      <c r="B128" s="4" t="str">
        <f>Input_National_Capacity!B128</f>
        <v>Salida Nacional / National exit</v>
      </c>
      <c r="C128" s="52">
        <f>Input!C$124*Input_National_Capacity!$C128+Input!C$125*Input_National_Capacity!$D128+Input!C$126*Input_National_Capacity!$E128+Input!C$127*Input_National_Capacity!$F128+Input!C$128*Input_National_Capacity!$G128+Input!C$129*Input_National_Capacity!$H128</f>
        <v>32348.382472640751</v>
      </c>
      <c r="D128" s="53">
        <f>Input!D$124*Input_National_Capacity!$C128+Input!D$125*Input_National_Capacity!$D128+Input!D$126*Input_National_Capacity!$E128+Input!D$127*Input_National_Capacity!$F128+Input!D$128*Input_National_Capacity!$G128+Input!D$129*Input_National_Capacity!$H128</f>
        <v>33142.223935365684</v>
      </c>
      <c r="E128" s="53">
        <f>Input!E$124*Input_National_Capacity!$C128+Input!E$125*Input_National_Capacity!$D128+Input!E$126*Input_National_Capacity!$E128+Input!E$127*Input_National_Capacity!$F128+Input!E$128*Input_National_Capacity!$G128+Input!E$129*Input_National_Capacity!$H128</f>
        <v>34554.524540959763</v>
      </c>
      <c r="F128" s="53">
        <f>Input!F$124*Input_National_Capacity!$C128+Input!F$125*Input_National_Capacity!$D128+Input!F$126*Input_National_Capacity!$E128+Input!F$127*Input_National_Capacity!$F128+Input!F$128*Input_National_Capacity!$G128+Input!F$129*Input_National_Capacity!$H128</f>
        <v>37187.131765068378</v>
      </c>
      <c r="G128" s="53">
        <f>Input!G$124*Input_National_Capacity!$C128+Input!G$125*Input_National_Capacity!$D128+Input!G$126*Input_National_Capacity!$E128+Input!G$127*Input_National_Capacity!$F128+Input!G$128*Input_National_Capacity!$G128+Input!G$129*Input_National_Capacity!$H128</f>
        <v>38418.956563322135</v>
      </c>
      <c r="H128" s="53">
        <f>Input!H$124*Input_National_Capacity!$C128+Input!H$125*Input_National_Capacity!$D128+Input!H$126*Input_National_Capacity!$E128+Input!H$127*Input_National_Capacity!$F128+Input!H$128*Input_National_Capacity!$G128+Input!H$129*Input_National_Capacity!$H128</f>
        <v>39071.191038649093</v>
      </c>
      <c r="I128" s="65">
        <f>Input!I$124*Input_National_Capacity!$C128+Input!I$125*Input_National_Capacity!$D128+Input!I$126*Input_National_Capacity!$E128+Input!I$127*Input_National_Capacity!$F128+Input!I$128*Input_National_Capacity!$G128+Input!I$129*Input_National_Capacity!$H128</f>
        <v>38094.922593867755</v>
      </c>
    </row>
    <row r="129" spans="1:9" s="5" customFormat="1" ht="15" customHeight="1" x14ac:dyDescent="0.25">
      <c r="A129" s="46" t="str">
        <f>Input_National_Capacity!A129</f>
        <v>ctcc Barcelona</v>
      </c>
      <c r="B129" s="4" t="str">
        <f>Input_National_Capacity!B129</f>
        <v>Salida Nacional / National exit</v>
      </c>
      <c r="C129" s="52">
        <f>Input!C$124*Input_National_Capacity!$C129+Input!C$125*Input_National_Capacity!$D129+Input!C$126*Input_National_Capacity!$E129+Input!C$127*Input_National_Capacity!$F129+Input!C$128*Input_National_Capacity!$G129+Input!C$129*Input_National_Capacity!$H129</f>
        <v>23189.193615919743</v>
      </c>
      <c r="D129" s="53">
        <f>Input!D$124*Input_National_Capacity!$C129+Input!D$125*Input_National_Capacity!$D129+Input!D$126*Input_National_Capacity!$E129+Input!D$127*Input_National_Capacity!$F129+Input!D$128*Input_National_Capacity!$G129+Input!D$129*Input_National_Capacity!$H129</f>
        <v>23758.265141985779</v>
      </c>
      <c r="E129" s="53">
        <f>Input!E$124*Input_National_Capacity!$C129+Input!E$125*Input_National_Capacity!$D129+Input!E$126*Input_National_Capacity!$E129+Input!E$127*Input_National_Capacity!$F129+Input!E$128*Input_National_Capacity!$G129+Input!E$129*Input_National_Capacity!$H129</f>
        <v>24770.683992130784</v>
      </c>
      <c r="F129" s="53">
        <f>Input!F$124*Input_National_Capacity!$C129+Input!F$125*Input_National_Capacity!$D129+Input!F$126*Input_National_Capacity!$E129+Input!F$127*Input_National_Capacity!$F129+Input!F$128*Input_National_Capacity!$G129+Input!F$129*Input_National_Capacity!$H129</f>
        <v>26657.889285506924</v>
      </c>
      <c r="G129" s="53">
        <f>Input!G$124*Input_National_Capacity!$C129+Input!G$125*Input_National_Capacity!$D129+Input!G$126*Input_National_Capacity!$E129+Input!G$127*Input_National_Capacity!$F129+Input!G$128*Input_National_Capacity!$G129+Input!G$129*Input_National_Capacity!$H129</f>
        <v>27540.93262690914</v>
      </c>
      <c r="H129" s="53">
        <f>Input!H$124*Input_National_Capacity!$C129+Input!H$125*Input_National_Capacity!$D129+Input!H$126*Input_National_Capacity!$E129+Input!H$127*Input_National_Capacity!$F129+Input!H$128*Input_National_Capacity!$G129+Input!H$129*Input_National_Capacity!$H129</f>
        <v>28008.492064977698</v>
      </c>
      <c r="I129" s="65">
        <f>Input!I$124*Input_National_Capacity!$C129+Input!I$125*Input_National_Capacity!$D129+Input!I$126*Input_National_Capacity!$E129+Input!I$127*Input_National_Capacity!$F129+Input!I$128*Input_National_Capacity!$G129+Input!I$129*Input_National_Capacity!$H129</f>
        <v>27308.646315154056</v>
      </c>
    </row>
    <row r="130" spans="1:9" s="5" customFormat="1" ht="15" customHeight="1" x14ac:dyDescent="0.25">
      <c r="A130" s="46" t="str">
        <f>Input_National_Capacity!A130</f>
        <v>D01A_Montorio</v>
      </c>
      <c r="B130" s="4" t="str">
        <f>Input_National_Capacity!B130</f>
        <v>Salida Nacional / National exit</v>
      </c>
      <c r="C130" s="52">
        <f>Input!C$124*Input_National_Capacity!$C130+Input!C$125*Input_National_Capacity!$D130+Input!C$126*Input_National_Capacity!$E130+Input!C$127*Input_National_Capacity!$F130+Input!C$128*Input_National_Capacity!$G130+Input!C$129*Input_National_Capacity!$H130</f>
        <v>105.37294464360011</v>
      </c>
      <c r="D130" s="53">
        <f>Input!D$124*Input_National_Capacity!$C130+Input!D$125*Input_National_Capacity!$D130+Input!D$126*Input_National_Capacity!$E130+Input!D$127*Input_National_Capacity!$F130+Input!D$128*Input_National_Capacity!$G130+Input!D$129*Input_National_Capacity!$H130</f>
        <v>107.77145566322147</v>
      </c>
      <c r="E130" s="53">
        <f>Input!E$124*Input_National_Capacity!$C130+Input!E$125*Input_National_Capacity!$D130+Input!E$126*Input_National_Capacity!$E130+Input!E$127*Input_National_Capacity!$F130+Input!E$128*Input_National_Capacity!$G130+Input!E$129*Input_National_Capacity!$H130</f>
        <v>110.63532868686585</v>
      </c>
      <c r="F130" s="53">
        <f>Input!F$124*Input_National_Capacity!$C130+Input!F$125*Input_National_Capacity!$D130+Input!F$126*Input_National_Capacity!$E130+Input!F$127*Input_National_Capacity!$F130+Input!F$128*Input_National_Capacity!$G130+Input!F$129*Input_National_Capacity!$H130</f>
        <v>113.02290544326496</v>
      </c>
      <c r="G130" s="53">
        <f>Input!G$124*Input_National_Capacity!$C130+Input!G$125*Input_National_Capacity!$D130+Input!G$126*Input_National_Capacity!$E130+Input!G$127*Input_National_Capacity!$F130+Input!G$128*Input_National_Capacity!$G130+Input!G$129*Input_National_Capacity!$H130</f>
        <v>114.89769088385613</v>
      </c>
      <c r="H130" s="53">
        <f>Input!H$124*Input_National_Capacity!$C130+Input!H$125*Input_National_Capacity!$D130+Input!H$126*Input_National_Capacity!$E130+Input!H$127*Input_National_Capacity!$F130+Input!H$128*Input_National_Capacity!$G130+Input!H$129*Input_National_Capacity!$H130</f>
        <v>116.22990146716563</v>
      </c>
      <c r="I130" s="65">
        <f>Input!I$124*Input_National_Capacity!$C130+Input!I$125*Input_National_Capacity!$D130+Input!I$126*Input_National_Capacity!$E130+Input!I$127*Input_National_Capacity!$F130+Input!I$128*Input_National_Capacity!$G130+Input!I$129*Input_National_Capacity!$H130</f>
        <v>117.00101253974675</v>
      </c>
    </row>
    <row r="131" spans="1:9" s="5" customFormat="1" ht="15" customHeight="1" x14ac:dyDescent="0.25">
      <c r="A131" s="46" t="str">
        <f>Input_National_Capacity!A131</f>
        <v>D03A_Aguilar</v>
      </c>
      <c r="B131" s="4" t="str">
        <f>Input_National_Capacity!B131</f>
        <v>Salida Nacional / National exit</v>
      </c>
      <c r="C131" s="52">
        <f>Input!C$124*Input_National_Capacity!$C131+Input!C$125*Input_National_Capacity!$D131+Input!C$126*Input_National_Capacity!$E131+Input!C$127*Input_National_Capacity!$F131+Input!C$128*Input_National_Capacity!$G131+Input!C$129*Input_National_Capacity!$H131</f>
        <v>859.96269842492154</v>
      </c>
      <c r="D131" s="53">
        <f>Input!D$124*Input_National_Capacity!$C131+Input!D$125*Input_National_Capacity!$D131+Input!D$126*Input_National_Capacity!$E131+Input!D$127*Input_National_Capacity!$F131+Input!D$128*Input_National_Capacity!$G131+Input!D$129*Input_National_Capacity!$H131</f>
        <v>876.65437794823049</v>
      </c>
      <c r="E131" s="53">
        <f>Input!E$124*Input_National_Capacity!$C131+Input!E$125*Input_National_Capacity!$D131+Input!E$126*Input_National_Capacity!$E131+Input!E$127*Input_National_Capacity!$F131+Input!E$128*Input_National_Capacity!$G131+Input!E$129*Input_National_Capacity!$H131</f>
        <v>896.63704548236547</v>
      </c>
      <c r="F131" s="53">
        <f>Input!F$124*Input_National_Capacity!$C131+Input!F$125*Input_National_Capacity!$D131+Input!F$126*Input_National_Capacity!$E131+Input!F$127*Input_National_Capacity!$F131+Input!F$128*Input_National_Capacity!$G131+Input!F$129*Input_National_Capacity!$H131</f>
        <v>913.29290945071034</v>
      </c>
      <c r="G131" s="53">
        <f>Input!G$124*Input_National_Capacity!$C131+Input!G$125*Input_National_Capacity!$D131+Input!G$126*Input_National_Capacity!$E131+Input!G$127*Input_National_Capacity!$F131+Input!G$128*Input_National_Capacity!$G131+Input!G$129*Input_National_Capacity!$H131</f>
        <v>926.40173146133611</v>
      </c>
      <c r="H131" s="53">
        <f>Input!H$124*Input_National_Capacity!$C131+Input!H$125*Input_National_Capacity!$D131+Input!H$126*Input_National_Capacity!$E131+Input!H$127*Input_National_Capacity!$F131+Input!H$128*Input_National_Capacity!$G131+Input!H$129*Input_National_Capacity!$H131</f>
        <v>935.77353135977489</v>
      </c>
      <c r="I131" s="65">
        <f>Input!I$124*Input_National_Capacity!$C131+Input!I$125*Input_National_Capacity!$D131+Input!I$126*Input_National_Capacity!$E131+Input!I$127*Input_National_Capacity!$F131+Input!I$128*Input_National_Capacity!$G131+Input!I$129*Input_National_Capacity!$H131</f>
        <v>941.28577662567182</v>
      </c>
    </row>
    <row r="132" spans="1:9" s="5" customFormat="1" ht="15" customHeight="1" x14ac:dyDescent="0.25">
      <c r="A132" s="46" t="str">
        <f>Input_National_Capacity!A132</f>
        <v>D04_Reinosa</v>
      </c>
      <c r="B132" s="4" t="str">
        <f>Input_National_Capacity!B132</f>
        <v>Salida Nacional / National exit</v>
      </c>
      <c r="C132" s="52">
        <f>Input!C$124*Input_National_Capacity!$C132+Input!C$125*Input_National_Capacity!$D132+Input!C$126*Input_National_Capacity!$E132+Input!C$127*Input_National_Capacity!$F132+Input!C$128*Input_National_Capacity!$G132+Input!C$129*Input_National_Capacity!$H132</f>
        <v>1622.6258151555351</v>
      </c>
      <c r="D132" s="53">
        <f>Input!D$124*Input_National_Capacity!$C132+Input!D$125*Input_National_Capacity!$D132+Input!D$126*Input_National_Capacity!$E132+Input!D$127*Input_National_Capacity!$F132+Input!D$128*Input_National_Capacity!$G132+Input!D$129*Input_National_Capacity!$H132</f>
        <v>1652.340514427586</v>
      </c>
      <c r="E132" s="53">
        <f>Input!E$124*Input_National_Capacity!$C132+Input!E$125*Input_National_Capacity!$D132+Input!E$126*Input_National_Capacity!$E132+Input!E$127*Input_National_Capacity!$F132+Input!E$128*Input_National_Capacity!$G132+Input!E$129*Input_National_Capacity!$H132</f>
        <v>1687.9518428981839</v>
      </c>
      <c r="F132" s="53">
        <f>Input!F$124*Input_National_Capacity!$C132+Input!F$125*Input_National_Capacity!$D132+Input!F$126*Input_National_Capacity!$E132+Input!F$127*Input_National_Capacity!$F132+Input!F$128*Input_National_Capacity!$G132+Input!F$129*Input_National_Capacity!$H132</f>
        <v>1717.6319488712948</v>
      </c>
      <c r="G132" s="53">
        <f>Input!G$124*Input_National_Capacity!$C132+Input!G$125*Input_National_Capacity!$D132+Input!G$126*Input_National_Capacity!$E132+Input!G$127*Input_National_Capacity!$F132+Input!G$128*Input_National_Capacity!$G132+Input!G$129*Input_National_Capacity!$H132</f>
        <v>1741.0131914496556</v>
      </c>
      <c r="H132" s="53">
        <f>Input!H$124*Input_National_Capacity!$C132+Input!H$125*Input_National_Capacity!$D132+Input!H$126*Input_National_Capacity!$E132+Input!H$127*Input_National_Capacity!$F132+Input!H$128*Input_National_Capacity!$G132+Input!H$129*Input_National_Capacity!$H132</f>
        <v>1757.7698852377241</v>
      </c>
      <c r="I132" s="65">
        <f>Input!I$124*Input_National_Capacity!$C132+Input!I$125*Input_National_Capacity!$D132+Input!I$126*Input_National_Capacity!$E132+Input!I$127*Input_National_Capacity!$F132+Input!I$128*Input_National_Capacity!$G132+Input!I$129*Input_National_Capacity!$H132</f>
        <v>1767.6885193028629</v>
      </c>
    </row>
    <row r="133" spans="1:9" s="5" customFormat="1" ht="15" customHeight="1" x14ac:dyDescent="0.25">
      <c r="A133" s="46" t="str">
        <f>Input_National_Capacity!A133</f>
        <v>D06_Corrales</v>
      </c>
      <c r="B133" s="4" t="str">
        <f>Input_National_Capacity!B133</f>
        <v>Salida Nacional / National exit</v>
      </c>
      <c r="C133" s="52">
        <f>Input!C$124*Input_National_Capacity!$C133+Input!C$125*Input_National_Capacity!$D133+Input!C$126*Input_National_Capacity!$E133+Input!C$127*Input_National_Capacity!$F133+Input!C$128*Input_National_Capacity!$G133+Input!C$129*Input_National_Capacity!$H133</f>
        <v>0</v>
      </c>
      <c r="D133" s="53">
        <f>Input!D$124*Input_National_Capacity!$C133+Input!D$125*Input_National_Capacity!$D133+Input!D$126*Input_National_Capacity!$E133+Input!D$127*Input_National_Capacity!$F133+Input!D$128*Input_National_Capacity!$G133+Input!D$129*Input_National_Capacity!$H133</f>
        <v>0</v>
      </c>
      <c r="E133" s="53">
        <f>Input!E$124*Input_National_Capacity!$C133+Input!E$125*Input_National_Capacity!$D133+Input!E$126*Input_National_Capacity!$E133+Input!E$127*Input_National_Capacity!$F133+Input!E$128*Input_National_Capacity!$G133+Input!E$129*Input_National_Capacity!$H133</f>
        <v>0</v>
      </c>
      <c r="F133" s="53">
        <f>Input!F$124*Input_National_Capacity!$C133+Input!F$125*Input_National_Capacity!$D133+Input!F$126*Input_National_Capacity!$E133+Input!F$127*Input_National_Capacity!$F133+Input!F$128*Input_National_Capacity!$G133+Input!F$129*Input_National_Capacity!$H133</f>
        <v>0</v>
      </c>
      <c r="G133" s="53">
        <f>Input!G$124*Input_National_Capacity!$C133+Input!G$125*Input_National_Capacity!$D133+Input!G$126*Input_National_Capacity!$E133+Input!G$127*Input_National_Capacity!$F133+Input!G$128*Input_National_Capacity!$G133+Input!G$129*Input_National_Capacity!$H133</f>
        <v>0</v>
      </c>
      <c r="H133" s="53">
        <f>Input!H$124*Input_National_Capacity!$C133+Input!H$125*Input_National_Capacity!$D133+Input!H$126*Input_National_Capacity!$E133+Input!H$127*Input_National_Capacity!$F133+Input!H$128*Input_National_Capacity!$G133+Input!H$129*Input_National_Capacity!$H133</f>
        <v>0</v>
      </c>
      <c r="I133" s="65">
        <f>Input!I$124*Input_National_Capacity!$C133+Input!I$125*Input_National_Capacity!$D133+Input!I$126*Input_National_Capacity!$E133+Input!I$127*Input_National_Capacity!$F133+Input!I$128*Input_National_Capacity!$G133+Input!I$129*Input_National_Capacity!$H133</f>
        <v>0</v>
      </c>
    </row>
    <row r="134" spans="1:9" s="5" customFormat="1" ht="15" customHeight="1" x14ac:dyDescent="0.25">
      <c r="A134" s="46" t="str">
        <f>Input_National_Capacity!A134</f>
        <v>D06A_Reocin</v>
      </c>
      <c r="B134" s="4" t="str">
        <f>Input_National_Capacity!B134</f>
        <v>Salida Nacional / National exit</v>
      </c>
      <c r="C134" s="52">
        <f>Input!C$124*Input_National_Capacity!$C134+Input!C$125*Input_National_Capacity!$D134+Input!C$126*Input_National_Capacity!$E134+Input!C$127*Input_National_Capacity!$F134+Input!C$128*Input_National_Capacity!$G134+Input!C$129*Input_National_Capacity!$H134</f>
        <v>45.014968137412616</v>
      </c>
      <c r="D134" s="53">
        <f>Input!D$124*Input_National_Capacity!$C134+Input!D$125*Input_National_Capacity!$D134+Input!D$126*Input_National_Capacity!$E134+Input!D$127*Input_National_Capacity!$F134+Input!D$128*Input_National_Capacity!$G134+Input!D$129*Input_National_Capacity!$H134</f>
        <v>45.561531426762727</v>
      </c>
      <c r="E134" s="53">
        <f>Input!E$124*Input_National_Capacity!$C134+Input!E$125*Input_National_Capacity!$D134+Input!E$126*Input_National_Capacity!$E134+Input!E$127*Input_National_Capacity!$F134+Input!E$128*Input_National_Capacity!$G134+Input!E$129*Input_National_Capacity!$H134</f>
        <v>46.222837123458845</v>
      </c>
      <c r="F134" s="53">
        <f>Input!F$124*Input_National_Capacity!$C134+Input!F$125*Input_National_Capacity!$D134+Input!F$126*Input_National_Capacity!$E134+Input!F$127*Input_National_Capacity!$F134+Input!F$128*Input_National_Capacity!$G134+Input!F$129*Input_National_Capacity!$H134</f>
        <v>46.773588096864728</v>
      </c>
      <c r="G134" s="53">
        <f>Input!G$124*Input_National_Capacity!$C134+Input!G$125*Input_National_Capacity!$D134+Input!G$126*Input_National_Capacity!$E134+Input!G$127*Input_National_Capacity!$F134+Input!G$128*Input_National_Capacity!$G134+Input!G$129*Input_National_Capacity!$H134</f>
        <v>47.211062700352954</v>
      </c>
      <c r="H134" s="53">
        <f>Input!H$124*Input_National_Capacity!$C134+Input!H$125*Input_National_Capacity!$D134+Input!H$126*Input_National_Capacity!$E134+Input!H$127*Input_National_Capacity!$F134+Input!H$128*Input_National_Capacity!$G134+Input!H$129*Input_National_Capacity!$H134</f>
        <v>47.531341028307779</v>
      </c>
      <c r="I134" s="65">
        <f>Input!I$124*Input_National_Capacity!$C134+Input!I$125*Input_National_Capacity!$D134+Input!I$126*Input_National_Capacity!$E134+Input!I$127*Input_National_Capacity!$F134+Input!I$128*Input_National_Capacity!$G134+Input!I$129*Input_National_Capacity!$H134</f>
        <v>47.731260412545211</v>
      </c>
    </row>
    <row r="135" spans="1:9" s="5" customFormat="1" ht="15" customHeight="1" x14ac:dyDescent="0.25">
      <c r="A135" s="46" t="str">
        <f>Input_National_Capacity!A135</f>
        <v>D07.14_Cicero</v>
      </c>
      <c r="B135" s="4" t="str">
        <f>Input_National_Capacity!B135</f>
        <v>Salida Nacional / National exit</v>
      </c>
      <c r="C135" s="52">
        <f>Input!C$124*Input_National_Capacity!$C135+Input!C$125*Input_National_Capacity!$D135+Input!C$126*Input_National_Capacity!$E135+Input!C$127*Input_National_Capacity!$F135+Input!C$128*Input_National_Capacity!$G135+Input!C$129*Input_National_Capacity!$H135</f>
        <v>1108.2731533101633</v>
      </c>
      <c r="D135" s="53">
        <f>Input!D$124*Input_National_Capacity!$C135+Input!D$125*Input_National_Capacity!$D135+Input!D$126*Input_National_Capacity!$E135+Input!D$127*Input_National_Capacity!$F135+Input!D$128*Input_National_Capacity!$G135+Input!D$129*Input_National_Capacity!$H135</f>
        <v>1119.0576301156148</v>
      </c>
      <c r="E135" s="53">
        <f>Input!E$124*Input_National_Capacity!$C135+Input!E$125*Input_National_Capacity!$D135+Input!E$126*Input_National_Capacity!$E135+Input!E$127*Input_National_Capacity!$F135+Input!E$128*Input_National_Capacity!$G135+Input!E$129*Input_National_Capacity!$H135</f>
        <v>1132.1972693203979</v>
      </c>
      <c r="F135" s="53">
        <f>Input!F$124*Input_National_Capacity!$C135+Input!F$125*Input_National_Capacity!$D135+Input!F$126*Input_National_Capacity!$E135+Input!F$127*Input_National_Capacity!$F135+Input!F$128*Input_National_Capacity!$G135+Input!F$129*Input_National_Capacity!$H135</f>
        <v>1143.1343593469662</v>
      </c>
      <c r="G135" s="53">
        <f>Input!G$124*Input_National_Capacity!$C135+Input!G$125*Input_National_Capacity!$D135+Input!G$126*Input_National_Capacity!$E135+Input!G$127*Input_National_Capacity!$F135+Input!G$128*Input_National_Capacity!$G135+Input!G$129*Input_National_Capacity!$H135</f>
        <v>1151.8738178858534</v>
      </c>
      <c r="H135" s="53">
        <f>Input!H$124*Input_National_Capacity!$C135+Input!H$125*Input_National_Capacity!$D135+Input!H$126*Input_National_Capacity!$E135+Input!H$127*Input_National_Capacity!$F135+Input!H$128*Input_National_Capacity!$G135+Input!H$129*Input_National_Capacity!$H135</f>
        <v>1158.3683397192465</v>
      </c>
      <c r="I135" s="65">
        <f>Input!I$124*Input_National_Capacity!$C135+Input!I$125*Input_National_Capacity!$D135+Input!I$126*Input_National_Capacity!$E135+Input!I$127*Input_National_Capacity!$F135+Input!I$128*Input_National_Capacity!$G135+Input!I$129*Input_National_Capacity!$H135</f>
        <v>1162.5666131783787</v>
      </c>
    </row>
    <row r="136" spans="1:9" s="5" customFormat="1" ht="15" customHeight="1" x14ac:dyDescent="0.25">
      <c r="A136" s="46" t="str">
        <f>Input_National_Capacity!A136</f>
        <v>D07_Villapresente</v>
      </c>
      <c r="B136" s="4" t="str">
        <f>Input_National_Capacity!B136</f>
        <v>Salida Nacional / National exit</v>
      </c>
      <c r="C136" s="52">
        <f>Input!C$124*Input_National_Capacity!$C136+Input!C$125*Input_National_Capacity!$D136+Input!C$126*Input_National_Capacity!$E136+Input!C$127*Input_National_Capacity!$F136+Input!C$128*Input_National_Capacity!$G136+Input!C$129*Input_National_Capacity!$H136</f>
        <v>25368.533794426781</v>
      </c>
      <c r="D136" s="53">
        <f>Input!D$124*Input_National_Capacity!$C136+Input!D$125*Input_National_Capacity!$D136+Input!D$126*Input_National_Capacity!$E136+Input!D$127*Input_National_Capacity!$F136+Input!D$128*Input_National_Capacity!$G136+Input!D$129*Input_National_Capacity!$H136</f>
        <v>25651.819880736952</v>
      </c>
      <c r="E136" s="53">
        <f>Input!E$124*Input_National_Capacity!$C136+Input!E$125*Input_National_Capacity!$D136+Input!E$126*Input_National_Capacity!$E136+Input!E$127*Input_National_Capacity!$F136+Input!E$128*Input_National_Capacity!$G136+Input!E$129*Input_National_Capacity!$H136</f>
        <v>25983.299861975447</v>
      </c>
      <c r="F136" s="53">
        <f>Input!F$124*Input_National_Capacity!$C136+Input!F$125*Input_National_Capacity!$D136+Input!F$126*Input_National_Capacity!$E136+Input!F$127*Input_National_Capacity!$F136+Input!F$128*Input_National_Capacity!$G136+Input!F$129*Input_National_Capacity!$H136</f>
        <v>26257.544980245541</v>
      </c>
      <c r="G136" s="53">
        <f>Input!G$124*Input_National_Capacity!$C136+Input!G$125*Input_National_Capacity!$D136+Input!G$126*Input_National_Capacity!$E136+Input!G$127*Input_National_Capacity!$F136+Input!G$128*Input_National_Capacity!$G136+Input!G$129*Input_National_Capacity!$H136</f>
        <v>26476.169363909015</v>
      </c>
      <c r="H136" s="53">
        <f>Input!H$124*Input_National_Capacity!$C136+Input!H$125*Input_National_Capacity!$D136+Input!H$126*Input_National_Capacity!$E136+Input!H$127*Input_National_Capacity!$F136+Input!H$128*Input_National_Capacity!$G136+Input!H$129*Input_National_Capacity!$H136</f>
        <v>26637.393935783664</v>
      </c>
      <c r="I136" s="65">
        <f>Input!I$124*Input_National_Capacity!$C136+Input!I$125*Input_National_Capacity!$D136+Input!I$126*Input_National_Capacity!$E136+Input!I$127*Input_National_Capacity!$F136+Input!I$128*Input_National_Capacity!$G136+Input!I$129*Input_National_Capacity!$H136</f>
        <v>26750.428547632058</v>
      </c>
    </row>
    <row r="137" spans="1:9" s="5" customFormat="1" ht="15" customHeight="1" x14ac:dyDescent="0.25">
      <c r="A137" s="46" t="str">
        <f>Input_National_Capacity!A137</f>
        <v>D07A_Ruiloba</v>
      </c>
      <c r="B137" s="4" t="str">
        <f>Input_National_Capacity!B137</f>
        <v>Salida Nacional / National exit</v>
      </c>
      <c r="C137" s="52">
        <f>Input!C$124*Input_National_Capacity!$C137+Input!C$125*Input_National_Capacity!$D137+Input!C$126*Input_National_Capacity!$E137+Input!C$127*Input_National_Capacity!$F137+Input!C$128*Input_National_Capacity!$G137+Input!C$129*Input_National_Capacity!$H137</f>
        <v>57.330163008105785</v>
      </c>
      <c r="D137" s="53">
        <f>Input!D$124*Input_National_Capacity!$C137+Input!D$125*Input_National_Capacity!$D137+Input!D$126*Input_National_Capacity!$E137+Input!D$127*Input_National_Capacity!$F137+Input!D$128*Input_National_Capacity!$G137+Input!D$129*Input_National_Capacity!$H137</f>
        <v>57.486228371967812</v>
      </c>
      <c r="E137" s="53">
        <f>Input!E$124*Input_National_Capacity!$C137+Input!E$125*Input_National_Capacity!$D137+Input!E$126*Input_National_Capacity!$E137+Input!E$127*Input_National_Capacity!$F137+Input!E$128*Input_National_Capacity!$G137+Input!E$129*Input_National_Capacity!$H137</f>
        <v>57.69347540168701</v>
      </c>
      <c r="F137" s="53">
        <f>Input!F$124*Input_National_Capacity!$C137+Input!F$125*Input_National_Capacity!$D137+Input!F$126*Input_National_Capacity!$E137+Input!F$127*Input_National_Capacity!$F137+Input!F$128*Input_National_Capacity!$G137+Input!F$129*Input_National_Capacity!$H137</f>
        <v>57.864880901442483</v>
      </c>
      <c r="G137" s="53">
        <f>Input!G$124*Input_National_Capacity!$C137+Input!G$125*Input_National_Capacity!$D137+Input!G$126*Input_National_Capacity!$E137+Input!G$127*Input_National_Capacity!$F137+Input!G$128*Input_National_Capacity!$G137+Input!G$129*Input_National_Capacity!$H137</f>
        <v>58.011515254271529</v>
      </c>
      <c r="H137" s="53">
        <f>Input!H$124*Input_National_Capacity!$C137+Input!H$125*Input_National_Capacity!$D137+Input!H$126*Input_National_Capacity!$E137+Input!H$127*Input_National_Capacity!$F137+Input!H$128*Input_National_Capacity!$G137+Input!H$129*Input_National_Capacity!$H137</f>
        <v>58.138330531938124</v>
      </c>
      <c r="I137" s="65">
        <f>Input!I$124*Input_National_Capacity!$C137+Input!I$125*Input_National_Capacity!$D137+Input!I$126*Input_National_Capacity!$E137+Input!I$127*Input_National_Capacity!$F137+Input!I$128*Input_National_Capacity!$G137+Input!I$129*Input_National_Capacity!$H137</f>
        <v>58.246665514525397</v>
      </c>
    </row>
    <row r="138" spans="1:9" s="5" customFormat="1" ht="15" customHeight="1" x14ac:dyDescent="0.25">
      <c r="A138" s="46" t="str">
        <f>Input_National_Capacity!A138</f>
        <v>D08A_San Vicente Barquera</v>
      </c>
      <c r="B138" s="4" t="str">
        <f>Input_National_Capacity!B138</f>
        <v>Salida Nacional / National exit</v>
      </c>
      <c r="C138" s="52">
        <f>Input!C$124*Input_National_Capacity!$C138+Input!C$125*Input_National_Capacity!$D138+Input!C$126*Input_National_Capacity!$E138+Input!C$127*Input_National_Capacity!$F138+Input!C$128*Input_National_Capacity!$G138+Input!C$129*Input_National_Capacity!$H138</f>
        <v>45.351469968826301</v>
      </c>
      <c r="D138" s="53">
        <f>Input!D$124*Input_National_Capacity!$C138+Input!D$125*Input_National_Capacity!$D138+Input!D$126*Input_National_Capacity!$E138+Input!D$127*Input_National_Capacity!$F138+Input!D$128*Input_National_Capacity!$G138+Input!D$129*Input_National_Capacity!$H138</f>
        <v>45.474926684994401</v>
      </c>
      <c r="E138" s="53">
        <f>Input!E$124*Input_National_Capacity!$C138+Input!E$125*Input_National_Capacity!$D138+Input!E$126*Input_National_Capacity!$E138+Input!E$127*Input_National_Capacity!$F138+Input!E$128*Input_National_Capacity!$G138+Input!E$129*Input_National_Capacity!$H138</f>
        <v>45.638871054786442</v>
      </c>
      <c r="F138" s="53">
        <f>Input!F$124*Input_National_Capacity!$C138+Input!F$125*Input_National_Capacity!$D138+Input!F$126*Input_National_Capacity!$E138+Input!F$127*Input_National_Capacity!$F138+Input!F$128*Input_National_Capacity!$G138+Input!F$129*Input_National_Capacity!$H138</f>
        <v>45.774462704395958</v>
      </c>
      <c r="G138" s="53">
        <f>Input!G$124*Input_National_Capacity!$C138+Input!G$125*Input_National_Capacity!$D138+Input!G$126*Input_National_Capacity!$E138+Input!G$127*Input_National_Capacity!$F138+Input!G$128*Input_National_Capacity!$G138+Input!G$129*Input_National_Capacity!$H138</f>
        <v>45.890458946161139</v>
      </c>
      <c r="H138" s="53">
        <f>Input!H$124*Input_National_Capacity!$C138+Input!H$125*Input_National_Capacity!$D138+Input!H$126*Input_National_Capacity!$E138+Input!H$127*Input_National_Capacity!$F138+Input!H$128*Input_National_Capacity!$G138+Input!H$129*Input_National_Capacity!$H138</f>
        <v>45.990777154847748</v>
      </c>
      <c r="I138" s="65">
        <f>Input!I$124*Input_National_Capacity!$C138+Input!I$125*Input_National_Capacity!$D138+Input!I$126*Input_National_Capacity!$E138+Input!I$127*Input_National_Capacity!$F138+Input!I$128*Input_National_Capacity!$G138+Input!I$129*Input_National_Capacity!$H138</f>
        <v>46.076476382821085</v>
      </c>
    </row>
    <row r="139" spans="1:9" s="5" customFormat="1" ht="15" customHeight="1" x14ac:dyDescent="0.25">
      <c r="A139" s="46" t="str">
        <f>Input_National_Capacity!A139</f>
        <v>D10A_Llanes</v>
      </c>
      <c r="B139" s="4" t="str">
        <f>Input_National_Capacity!B139</f>
        <v>Salida Nacional / National exit</v>
      </c>
      <c r="C139" s="52">
        <f>Input!C$124*Input_National_Capacity!$C139+Input!C$125*Input_National_Capacity!$D139+Input!C$126*Input_National_Capacity!$E139+Input!C$127*Input_National_Capacity!$F139+Input!C$128*Input_National_Capacity!$G139+Input!C$129*Input_National_Capacity!$H139</f>
        <v>94.240105203748016</v>
      </c>
      <c r="D139" s="53">
        <f>Input!D$124*Input_National_Capacity!$C139+Input!D$125*Input_National_Capacity!$D139+Input!D$126*Input_National_Capacity!$E139+Input!D$127*Input_National_Capacity!$F139+Input!D$128*Input_National_Capacity!$G139+Input!D$129*Input_National_Capacity!$H139</f>
        <v>94.496647581046673</v>
      </c>
      <c r="E139" s="53">
        <f>Input!E$124*Input_National_Capacity!$C139+Input!E$125*Input_National_Capacity!$D139+Input!E$126*Input_National_Capacity!$E139+Input!E$127*Input_National_Capacity!$F139+Input!E$128*Input_National_Capacity!$G139+Input!E$129*Input_National_Capacity!$H139</f>
        <v>94.837323079930925</v>
      </c>
      <c r="F139" s="53">
        <f>Input!F$124*Input_National_Capacity!$C139+Input!F$125*Input_National_Capacity!$D139+Input!F$126*Input_National_Capacity!$E139+Input!F$127*Input_National_Capacity!$F139+Input!F$128*Input_National_Capacity!$G139+Input!F$129*Input_National_Capacity!$H139</f>
        <v>95.119081782189838</v>
      </c>
      <c r="G139" s="53">
        <f>Input!G$124*Input_National_Capacity!$C139+Input!G$125*Input_National_Capacity!$D139+Input!G$126*Input_National_Capacity!$E139+Input!G$127*Input_National_Capacity!$F139+Input!G$128*Input_National_Capacity!$G139+Input!G$129*Input_National_Capacity!$H139</f>
        <v>95.360121334704985</v>
      </c>
      <c r="H139" s="53">
        <f>Input!H$124*Input_National_Capacity!$C139+Input!H$125*Input_National_Capacity!$D139+Input!H$126*Input_National_Capacity!$E139+Input!H$127*Input_National_Capacity!$F139+Input!H$128*Input_National_Capacity!$G139+Input!H$129*Input_National_Capacity!$H139</f>
        <v>95.568582020697662</v>
      </c>
      <c r="I139" s="65">
        <f>Input!I$124*Input_National_Capacity!$C139+Input!I$125*Input_National_Capacity!$D139+Input!I$126*Input_National_Capacity!$E139+Input!I$127*Input_National_Capacity!$F139+Input!I$128*Input_National_Capacity!$G139+Input!I$129*Input_National_Capacity!$H139</f>
        <v>95.746664545159121</v>
      </c>
    </row>
    <row r="140" spans="1:9" s="5" customFormat="1" ht="15" customHeight="1" x14ac:dyDescent="0.25">
      <c r="A140" s="46" t="str">
        <f>Input_National_Capacity!A140</f>
        <v>D12A_Ribadesella</v>
      </c>
      <c r="B140" s="4" t="str">
        <f>Input_National_Capacity!B140</f>
        <v>Salida Nacional / National exit</v>
      </c>
      <c r="C140" s="52">
        <f>Input!C$124*Input_National_Capacity!$C140+Input!C$125*Input_National_Capacity!$D140+Input!C$126*Input_National_Capacity!$E140+Input!C$127*Input_National_Capacity!$F140+Input!C$128*Input_National_Capacity!$G140+Input!C$129*Input_National_Capacity!$H140</f>
        <v>380.17064102461296</v>
      </c>
      <c r="D140" s="53">
        <f>Input!D$124*Input_National_Capacity!$C140+Input!D$125*Input_National_Capacity!$D140+Input!D$126*Input_National_Capacity!$E140+Input!D$127*Input_National_Capacity!$F140+Input!D$128*Input_National_Capacity!$G140+Input!D$129*Input_National_Capacity!$H140</f>
        <v>387.62917895195403</v>
      </c>
      <c r="E140" s="53">
        <f>Input!E$124*Input_National_Capacity!$C140+Input!E$125*Input_National_Capacity!$D140+Input!E$126*Input_National_Capacity!$E140+Input!E$127*Input_National_Capacity!$F140+Input!E$128*Input_National_Capacity!$G140+Input!E$129*Input_National_Capacity!$H140</f>
        <v>396.55657104287923</v>
      </c>
      <c r="F140" s="53">
        <f>Input!F$124*Input_National_Capacity!$C140+Input!F$125*Input_National_Capacity!$D140+Input!F$126*Input_National_Capacity!$E140+Input!F$127*Input_National_Capacity!$F140+Input!F$128*Input_National_Capacity!$G140+Input!F$129*Input_National_Capacity!$H140</f>
        <v>403.99780231679597</v>
      </c>
      <c r="G140" s="53">
        <f>Input!G$124*Input_National_Capacity!$C140+Input!G$125*Input_National_Capacity!$D140+Input!G$126*Input_National_Capacity!$E140+Input!G$127*Input_National_Capacity!$F140+Input!G$128*Input_National_Capacity!$G140+Input!G$129*Input_National_Capacity!$H140</f>
        <v>409.85336986538522</v>
      </c>
      <c r="H140" s="53">
        <f>Input!H$124*Input_National_Capacity!$C140+Input!H$125*Input_National_Capacity!$D140+Input!H$126*Input_National_Capacity!$E140+Input!H$127*Input_National_Capacity!$F140+Input!H$128*Input_National_Capacity!$G140+Input!H$129*Input_National_Capacity!$H140</f>
        <v>414.03782343590535</v>
      </c>
      <c r="I140" s="65">
        <f>Input!I$124*Input_National_Capacity!$C140+Input!I$125*Input_National_Capacity!$D140+Input!I$126*Input_National_Capacity!$E140+Input!I$127*Input_National_Capacity!$F140+Input!I$128*Input_National_Capacity!$G140+Input!I$129*Input_National_Capacity!$H140</f>
        <v>416.49620390688085</v>
      </c>
    </row>
    <row r="141" spans="1:9" s="5" customFormat="1" ht="15" customHeight="1" x14ac:dyDescent="0.25">
      <c r="A141" s="46" t="str">
        <f>Input_National_Capacity!A141</f>
        <v>D13_Huerges</v>
      </c>
      <c r="B141" s="4" t="str">
        <f>Input_National_Capacity!B141</f>
        <v>Salida Nacional / National exit</v>
      </c>
      <c r="C141" s="52">
        <f>Input!C$124*Input_National_Capacity!$C141+Input!C$125*Input_National_Capacity!$D141+Input!C$126*Input_National_Capacity!$E141+Input!C$127*Input_National_Capacity!$F141+Input!C$128*Input_National_Capacity!$G141+Input!C$129*Input_National_Capacity!$H141</f>
        <v>159.8758231324006</v>
      </c>
      <c r="D141" s="53">
        <f>Input!D$124*Input_National_Capacity!$C141+Input!D$125*Input_National_Capacity!$D141+Input!D$126*Input_National_Capacity!$E141+Input!D$127*Input_National_Capacity!$F141+Input!D$128*Input_National_Capacity!$G141+Input!D$129*Input_National_Capacity!$H141</f>
        <v>160.31104042816114</v>
      </c>
      <c r="E141" s="53">
        <f>Input!E$124*Input_National_Capacity!$C141+Input!E$125*Input_National_Capacity!$D141+Input!E$126*Input_National_Capacity!$E141+Input!E$127*Input_National_Capacity!$F141+Input!E$128*Input_National_Capacity!$G141+Input!E$129*Input_National_Capacity!$H141</f>
        <v>160.88898731910959</v>
      </c>
      <c r="F141" s="53">
        <f>Input!F$124*Input_National_Capacity!$C141+Input!F$125*Input_National_Capacity!$D141+Input!F$126*Input_National_Capacity!$E141+Input!F$127*Input_National_Capacity!$F141+Input!F$128*Input_National_Capacity!$G141+Input!F$129*Input_National_Capacity!$H141</f>
        <v>161.36698343712081</v>
      </c>
      <c r="G141" s="53">
        <f>Input!G$124*Input_National_Capacity!$C141+Input!G$125*Input_National_Capacity!$D141+Input!G$126*Input_National_Capacity!$E141+Input!G$127*Input_National_Capacity!$F141+Input!G$128*Input_National_Capacity!$G141+Input!G$129*Input_National_Capacity!$H141</f>
        <v>161.77590060441926</v>
      </c>
      <c r="H141" s="53">
        <f>Input!H$124*Input_National_Capacity!$C141+Input!H$125*Input_National_Capacity!$D141+Input!H$126*Input_National_Capacity!$E141+Input!H$127*Input_National_Capacity!$F141+Input!H$128*Input_National_Capacity!$G141+Input!H$129*Input_National_Capacity!$H141</f>
        <v>162.12954859421905</v>
      </c>
      <c r="I141" s="65">
        <f>Input!I$124*Input_National_Capacity!$C141+Input!I$125*Input_National_Capacity!$D141+Input!I$126*Input_National_Capacity!$E141+Input!I$127*Input_National_Capacity!$F141+Input!I$128*Input_National_Capacity!$G141+Input!I$129*Input_National_Capacity!$H141</f>
        <v>162.43166084379916</v>
      </c>
    </row>
    <row r="142" spans="1:9" s="5" customFormat="1" ht="15" customHeight="1" x14ac:dyDescent="0.25">
      <c r="A142" s="46" t="str">
        <f>Input_National_Capacity!A142</f>
        <v>D13A_Piloña</v>
      </c>
      <c r="B142" s="4" t="str">
        <f>Input_National_Capacity!B142</f>
        <v>Salida Nacional / National exit</v>
      </c>
      <c r="C142" s="52">
        <f>Input!C$124*Input_National_Capacity!$C142+Input!C$125*Input_National_Capacity!$D142+Input!C$126*Input_National_Capacity!$E142+Input!C$127*Input_National_Capacity!$F142+Input!C$128*Input_National_Capacity!$G142+Input!C$129*Input_National_Capacity!$H142</f>
        <v>518.27164334725012</v>
      </c>
      <c r="D142" s="53">
        <f>Input!D$124*Input_National_Capacity!$C142+Input!D$125*Input_National_Capacity!$D142+Input!D$126*Input_National_Capacity!$E142+Input!D$127*Input_National_Capacity!$F142+Input!D$128*Input_National_Capacity!$G142+Input!D$129*Input_National_Capacity!$H142</f>
        <v>529.40300650689892</v>
      </c>
      <c r="E142" s="53">
        <f>Input!E$124*Input_National_Capacity!$C142+Input!E$125*Input_National_Capacity!$D142+Input!E$126*Input_National_Capacity!$E142+Input!E$127*Input_National_Capacity!$F142+Input!E$128*Input_National_Capacity!$G142+Input!E$129*Input_National_Capacity!$H142</f>
        <v>542.70619931139061</v>
      </c>
      <c r="F142" s="53">
        <f>Input!F$124*Input_National_Capacity!$C142+Input!F$125*Input_National_Capacity!$D142+Input!F$126*Input_National_Capacity!$E142+Input!F$127*Input_National_Capacity!$F142+Input!F$128*Input_National_Capacity!$G142+Input!F$129*Input_National_Capacity!$H142</f>
        <v>553.79611642711563</v>
      </c>
      <c r="G142" s="53">
        <f>Input!G$124*Input_National_Capacity!$C142+Input!G$125*Input_National_Capacity!$D142+Input!G$126*Input_National_Capacity!$E142+Input!G$127*Input_National_Capacity!$F142+Input!G$128*Input_National_Capacity!$G142+Input!G$129*Input_National_Capacity!$H142</f>
        <v>562.51117546734486</v>
      </c>
      <c r="H142" s="53">
        <f>Input!H$124*Input_National_Capacity!$C142+Input!H$125*Input_National_Capacity!$D142+Input!H$126*Input_National_Capacity!$E142+Input!H$127*Input_National_Capacity!$F142+Input!H$128*Input_National_Capacity!$G142+Input!H$129*Input_National_Capacity!$H142</f>
        <v>568.71714423100912</v>
      </c>
      <c r="I142" s="65">
        <f>Input!I$124*Input_National_Capacity!$C142+Input!I$125*Input_National_Capacity!$D142+Input!I$126*Input_National_Capacity!$E142+Input!I$127*Input_National_Capacity!$F142+Input!I$128*Input_National_Capacity!$G142+Input!I$129*Input_National_Capacity!$H142</f>
        <v>572.32952469108125</v>
      </c>
    </row>
    <row r="143" spans="1:9" s="5" customFormat="1" ht="15" customHeight="1" x14ac:dyDescent="0.25">
      <c r="A143" s="46" t="str">
        <f>Input_National_Capacity!A143</f>
        <v>D14_Villarriba</v>
      </c>
      <c r="B143" s="4" t="str">
        <f>Input_National_Capacity!B143</f>
        <v>Salida Nacional / National exit</v>
      </c>
      <c r="C143" s="52">
        <f>Input!C$124*Input_National_Capacity!$C143+Input!C$125*Input_National_Capacity!$D143+Input!C$126*Input_National_Capacity!$E143+Input!C$127*Input_National_Capacity!$F143+Input!C$128*Input_National_Capacity!$G143+Input!C$129*Input_National_Capacity!$H143</f>
        <v>31.766135972101374</v>
      </c>
      <c r="D143" s="53">
        <f>Input!D$124*Input_National_Capacity!$C143+Input!D$125*Input_National_Capacity!$D143+Input!D$126*Input_National_Capacity!$E143+Input!D$127*Input_National_Capacity!$F143+Input!D$128*Input_National_Capacity!$G143+Input!D$129*Input_National_Capacity!$H143</f>
        <v>31.852610409096705</v>
      </c>
      <c r="E143" s="53">
        <f>Input!E$124*Input_National_Capacity!$C143+Input!E$125*Input_National_Capacity!$D143+Input!E$126*Input_National_Capacity!$E143+Input!E$127*Input_National_Capacity!$F143+Input!E$128*Input_National_Capacity!$G143+Input!E$129*Input_National_Capacity!$H143</f>
        <v>31.967444154204728</v>
      </c>
      <c r="F143" s="53">
        <f>Input!F$124*Input_National_Capacity!$C143+Input!F$125*Input_National_Capacity!$D143+Input!F$126*Input_National_Capacity!$E143+Input!F$127*Input_National_Capacity!$F143+Input!F$128*Input_National_Capacity!$G143+Input!F$129*Input_National_Capacity!$H143</f>
        <v>32.062418424744102</v>
      </c>
      <c r="G143" s="53">
        <f>Input!G$124*Input_National_Capacity!$C143+Input!G$125*Input_National_Capacity!$D143+Input!G$126*Input_National_Capacity!$E143+Input!G$127*Input_National_Capacity!$F143+Input!G$128*Input_National_Capacity!$G143+Input!G$129*Input_National_Capacity!$H143</f>
        <v>32.143667221987016</v>
      </c>
      <c r="H143" s="53">
        <f>Input!H$124*Input_National_Capacity!$C143+Input!H$125*Input_National_Capacity!$D143+Input!H$126*Input_National_Capacity!$E143+Input!H$127*Input_National_Capacity!$F143+Input!H$128*Input_National_Capacity!$G143+Input!H$129*Input_National_Capacity!$H143</f>
        <v>32.213934445073882</v>
      </c>
      <c r="I143" s="65">
        <f>Input!I$124*Input_National_Capacity!$C143+Input!I$125*Input_National_Capacity!$D143+Input!I$126*Input_National_Capacity!$E143+Input!I$127*Input_National_Capacity!$F143+Input!I$128*Input_National_Capacity!$G143+Input!I$129*Input_National_Capacity!$H143</f>
        <v>32.273961900201051</v>
      </c>
    </row>
    <row r="144" spans="1:9" s="5" customFormat="1" ht="15" customHeight="1" x14ac:dyDescent="0.25">
      <c r="A144" s="46" t="str">
        <f>Input_National_Capacity!A144</f>
        <v>D15_Careses</v>
      </c>
      <c r="B144" s="4" t="str">
        <f>Input_National_Capacity!B144</f>
        <v>Salida Nacional / National exit</v>
      </c>
      <c r="C144" s="52">
        <f>Input!C$124*Input_National_Capacity!$C144+Input!C$125*Input_National_Capacity!$D144+Input!C$126*Input_National_Capacity!$E144+Input!C$127*Input_National_Capacity!$F144+Input!C$128*Input_National_Capacity!$G144+Input!C$129*Input_National_Capacity!$H144</f>
        <v>105.92851611329139</v>
      </c>
      <c r="D144" s="53">
        <f>Input!D$124*Input_National_Capacity!$C144+Input!D$125*Input_National_Capacity!$D144+Input!D$126*Input_National_Capacity!$E144+Input!D$127*Input_National_Capacity!$F144+Input!D$128*Input_National_Capacity!$G144+Input!D$129*Input_National_Capacity!$H144</f>
        <v>106.21687692622417</v>
      </c>
      <c r="E144" s="53">
        <f>Input!E$124*Input_National_Capacity!$C144+Input!E$125*Input_National_Capacity!$D144+Input!E$126*Input_National_Capacity!$E144+Input!E$127*Input_National_Capacity!$F144+Input!E$128*Input_National_Capacity!$G144+Input!E$129*Input_National_Capacity!$H144</f>
        <v>106.59980572277998</v>
      </c>
      <c r="F144" s="53">
        <f>Input!F$124*Input_National_Capacity!$C144+Input!F$125*Input_National_Capacity!$D144+Input!F$126*Input_National_Capacity!$E144+Input!F$127*Input_National_Capacity!$F144+Input!F$128*Input_National_Capacity!$G144+Input!F$129*Input_National_Capacity!$H144</f>
        <v>106.91651039079542</v>
      </c>
      <c r="G144" s="53">
        <f>Input!G$124*Input_National_Capacity!$C144+Input!G$125*Input_National_Capacity!$D144+Input!G$126*Input_National_Capacity!$E144+Input!G$127*Input_National_Capacity!$F144+Input!G$128*Input_National_Capacity!$G144+Input!G$129*Input_National_Capacity!$H144</f>
        <v>107.18744559473367</v>
      </c>
      <c r="H144" s="53">
        <f>Input!H$124*Input_National_Capacity!$C144+Input!H$125*Input_National_Capacity!$D144+Input!H$126*Input_National_Capacity!$E144+Input!H$127*Input_National_Capacity!$F144+Input!H$128*Input_National_Capacity!$G144+Input!H$129*Input_National_Capacity!$H144</f>
        <v>107.42176124078928</v>
      </c>
      <c r="I144" s="65">
        <f>Input!I$124*Input_National_Capacity!$C144+Input!I$125*Input_National_Capacity!$D144+Input!I$126*Input_National_Capacity!$E144+Input!I$127*Input_National_Capacity!$F144+Input!I$128*Input_National_Capacity!$G144+Input!I$129*Input_National_Capacity!$H144</f>
        <v>107.62193098297205</v>
      </c>
    </row>
    <row r="145" spans="1:9" s="5" customFormat="1" ht="15" customHeight="1" x14ac:dyDescent="0.25">
      <c r="A145" s="46" t="str">
        <f>Input_National_Capacity!A145</f>
        <v>D16_Llanera</v>
      </c>
      <c r="B145" s="4" t="str">
        <f>Input_National_Capacity!B145</f>
        <v>Salida Nacional / National exit</v>
      </c>
      <c r="C145" s="52">
        <f>Input!C$124*Input_National_Capacity!$C145+Input!C$125*Input_National_Capacity!$D145+Input!C$126*Input_National_Capacity!$E145+Input!C$127*Input_National_Capacity!$F145+Input!C$128*Input_National_Capacity!$G145+Input!C$129*Input_National_Capacity!$H145</f>
        <v>0</v>
      </c>
      <c r="D145" s="53">
        <f>Input!D$124*Input_National_Capacity!$C145+Input!D$125*Input_National_Capacity!$D145+Input!D$126*Input_National_Capacity!$E145+Input!D$127*Input_National_Capacity!$F145+Input!D$128*Input_National_Capacity!$G145+Input!D$129*Input_National_Capacity!$H145</f>
        <v>0</v>
      </c>
      <c r="E145" s="53">
        <f>Input!E$124*Input_National_Capacity!$C145+Input!E$125*Input_National_Capacity!$D145+Input!E$126*Input_National_Capacity!$E145+Input!E$127*Input_National_Capacity!$F145+Input!E$128*Input_National_Capacity!$G145+Input!E$129*Input_National_Capacity!$H145</f>
        <v>0</v>
      </c>
      <c r="F145" s="53">
        <f>Input!F$124*Input_National_Capacity!$C145+Input!F$125*Input_National_Capacity!$D145+Input!F$126*Input_National_Capacity!$E145+Input!F$127*Input_National_Capacity!$F145+Input!F$128*Input_National_Capacity!$G145+Input!F$129*Input_National_Capacity!$H145</f>
        <v>0</v>
      </c>
      <c r="G145" s="53">
        <f>Input!G$124*Input_National_Capacity!$C145+Input!G$125*Input_National_Capacity!$D145+Input!G$126*Input_National_Capacity!$E145+Input!G$127*Input_National_Capacity!$F145+Input!G$128*Input_National_Capacity!$G145+Input!G$129*Input_National_Capacity!$H145</f>
        <v>0</v>
      </c>
      <c r="H145" s="53">
        <f>Input!H$124*Input_National_Capacity!$C145+Input!H$125*Input_National_Capacity!$D145+Input!H$126*Input_National_Capacity!$E145+Input!H$127*Input_National_Capacity!$F145+Input!H$128*Input_National_Capacity!$G145+Input!H$129*Input_National_Capacity!$H145</f>
        <v>0</v>
      </c>
      <c r="I145" s="65">
        <f>Input!I$124*Input_National_Capacity!$C145+Input!I$125*Input_National_Capacity!$D145+Input!I$126*Input_National_Capacity!$E145+Input!I$127*Input_National_Capacity!$F145+Input!I$128*Input_National_Capacity!$G145+Input!I$129*Input_National_Capacity!$H145</f>
        <v>0</v>
      </c>
    </row>
    <row r="146" spans="1:9" s="5" customFormat="1" ht="15" customHeight="1" x14ac:dyDescent="0.25">
      <c r="A146" s="46" t="str">
        <f>Input_National_Capacity!A146</f>
        <v>E01_Calahorra</v>
      </c>
      <c r="B146" s="4" t="str">
        <f>Input_National_Capacity!B146</f>
        <v>Salida Nacional / National exit</v>
      </c>
      <c r="C146" s="52">
        <f>Input!C$124*Input_National_Capacity!$C146+Input!C$125*Input_National_Capacity!$D146+Input!C$126*Input_National_Capacity!$E146+Input!C$127*Input_National_Capacity!$F146+Input!C$128*Input_National_Capacity!$G146+Input!C$129*Input_National_Capacity!$H146</f>
        <v>901.47500584660838</v>
      </c>
      <c r="D146" s="53">
        <f>Input!D$124*Input_National_Capacity!$C146+Input!D$125*Input_National_Capacity!$D146+Input!D$126*Input_National_Capacity!$E146+Input!D$127*Input_National_Capacity!$F146+Input!D$128*Input_National_Capacity!$G146+Input!D$129*Input_National_Capacity!$H146</f>
        <v>912.25646830725941</v>
      </c>
      <c r="E146" s="53">
        <f>Input!E$124*Input_National_Capacity!$C146+Input!E$125*Input_National_Capacity!$D146+Input!E$126*Input_National_Capacity!$E146+Input!E$127*Input_National_Capacity!$F146+Input!E$128*Input_National_Capacity!$G146+Input!E$129*Input_National_Capacity!$H146</f>
        <v>925.30692609805396</v>
      </c>
      <c r="F146" s="53">
        <f>Input!F$124*Input_National_Capacity!$C146+Input!F$125*Input_National_Capacity!$D146+Input!F$126*Input_National_Capacity!$E146+Input!F$127*Input_National_Capacity!$F146+Input!F$128*Input_National_Capacity!$G146+Input!F$129*Input_National_Capacity!$H146</f>
        <v>936.17529199678484</v>
      </c>
      <c r="G146" s="53">
        <f>Input!G$124*Input_National_Capacity!$C146+Input!G$125*Input_National_Capacity!$D146+Input!G$126*Input_National_Capacity!$E146+Input!G$127*Input_National_Capacity!$F146+Input!G$128*Input_National_Capacity!$G146+Input!G$129*Input_National_Capacity!$H146</f>
        <v>944.81147869001097</v>
      </c>
      <c r="H146" s="53">
        <f>Input!H$124*Input_National_Capacity!$C146+Input!H$125*Input_National_Capacity!$D146+Input!H$126*Input_National_Capacity!$E146+Input!H$127*Input_National_Capacity!$F146+Input!H$128*Input_National_Capacity!$G146+Input!H$129*Input_National_Capacity!$H146</f>
        <v>951.14000711958329</v>
      </c>
      <c r="I146" s="65">
        <f>Input!I$124*Input_National_Capacity!$C146+Input!I$125*Input_National_Capacity!$D146+Input!I$126*Input_National_Capacity!$E146+Input!I$127*Input_National_Capacity!$F146+Input!I$128*Input_National_Capacity!$G146+Input!I$129*Input_National_Capacity!$H146</f>
        <v>955.09917189945293</v>
      </c>
    </row>
    <row r="147" spans="1:9" s="5" customFormat="1" ht="15" customHeight="1" x14ac:dyDescent="0.25">
      <c r="A147" s="46" t="str">
        <f>Input_National_Capacity!A147</f>
        <v>E02_San Adrian</v>
      </c>
      <c r="B147" s="4" t="str">
        <f>Input_National_Capacity!B147</f>
        <v>Salida Nacional / National exit</v>
      </c>
      <c r="C147" s="52">
        <f>Input!C$124*Input_National_Capacity!$C147+Input!C$125*Input_National_Capacity!$D147+Input!C$126*Input_National_Capacity!$E147+Input!C$127*Input_National_Capacity!$F147+Input!C$128*Input_National_Capacity!$G147+Input!C$129*Input_National_Capacity!$H147</f>
        <v>4250.260374471075</v>
      </c>
      <c r="D147" s="53">
        <f>Input!D$124*Input_National_Capacity!$C147+Input!D$125*Input_National_Capacity!$D147+Input!D$126*Input_National_Capacity!$E147+Input!D$127*Input_National_Capacity!$F147+Input!D$128*Input_National_Capacity!$G147+Input!D$129*Input_National_Capacity!$H147</f>
        <v>4318.3616699050581</v>
      </c>
      <c r="E147" s="53">
        <f>Input!E$124*Input_National_Capacity!$C147+Input!E$125*Input_National_Capacity!$D147+Input!E$126*Input_National_Capacity!$E147+Input!E$127*Input_National_Capacity!$F147+Input!E$128*Input_National_Capacity!$G147+Input!E$129*Input_National_Capacity!$H147</f>
        <v>4400.1971720709571</v>
      </c>
      <c r="F147" s="53">
        <f>Input!F$124*Input_National_Capacity!$C147+Input!F$125*Input_National_Capacity!$D147+Input!F$126*Input_National_Capacity!$E147+Input!F$127*Input_National_Capacity!$F147+Input!F$128*Input_National_Capacity!$G147+Input!F$129*Input_National_Capacity!$H147</f>
        <v>4468.3882005935366</v>
      </c>
      <c r="G147" s="53">
        <f>Input!G$124*Input_National_Capacity!$C147+Input!G$125*Input_National_Capacity!$D147+Input!G$126*Input_National_Capacity!$E147+Input!G$127*Input_National_Capacity!$F147+Input!G$128*Input_National_Capacity!$G147+Input!G$129*Input_National_Capacity!$H147</f>
        <v>4522.2337512933236</v>
      </c>
      <c r="H147" s="53">
        <f>Input!H$124*Input_National_Capacity!$C147+Input!H$125*Input_National_Capacity!$D147+Input!H$126*Input_National_Capacity!$E147+Input!H$127*Input_National_Capacity!$F147+Input!H$128*Input_National_Capacity!$G147+Input!H$129*Input_National_Capacity!$H147</f>
        <v>4561.0599542204363</v>
      </c>
      <c r="I147" s="65">
        <f>Input!I$124*Input_National_Capacity!$C147+Input!I$125*Input_National_Capacity!$D147+Input!I$126*Input_National_Capacity!$E147+Input!I$127*Input_National_Capacity!$F147+Input!I$128*Input_National_Capacity!$G147+Input!I$129*Input_National_Capacity!$H147</f>
        <v>4584.4042652418175</v>
      </c>
    </row>
    <row r="148" spans="1:9" s="5" customFormat="1" ht="15" customHeight="1" x14ac:dyDescent="0.25">
      <c r="A148" s="46" t="str">
        <f>Input_National_Capacity!A148</f>
        <v>E15_Aibar</v>
      </c>
      <c r="B148" s="4" t="str">
        <f>Input_National_Capacity!B148</f>
        <v>Salida Nacional / National exit</v>
      </c>
      <c r="C148" s="52">
        <f>Input!C$124*Input_National_Capacity!$C148+Input!C$125*Input_National_Capacity!$D148+Input!C$126*Input_National_Capacity!$E148+Input!C$127*Input_National_Capacity!$F148+Input!C$128*Input_National_Capacity!$G148+Input!C$129*Input_National_Capacity!$H148</f>
        <v>4225.8198538038969</v>
      </c>
      <c r="D148" s="53">
        <f>Input!D$124*Input_National_Capacity!$C148+Input!D$125*Input_National_Capacity!$D148+Input!D$126*Input_National_Capacity!$E148+Input!D$127*Input_National_Capacity!$F148+Input!D$128*Input_National_Capacity!$G148+Input!D$129*Input_National_Capacity!$H148</f>
        <v>4318.1715382543734</v>
      </c>
      <c r="E148" s="53">
        <f>Input!E$124*Input_National_Capacity!$C148+Input!E$125*Input_National_Capacity!$D148+Input!E$126*Input_National_Capacity!$E148+Input!E$127*Input_National_Capacity!$F148+Input!E$128*Input_National_Capacity!$G148+Input!E$129*Input_National_Capacity!$H148</f>
        <v>4428.5112126504209</v>
      </c>
      <c r="F148" s="53">
        <f>Input!F$124*Input_National_Capacity!$C148+Input!F$125*Input_National_Capacity!$D148+Input!F$126*Input_National_Capacity!$E148+Input!F$127*Input_National_Capacity!$F148+Input!F$128*Input_National_Capacity!$G148+Input!F$129*Input_National_Capacity!$H148</f>
        <v>4520.495493886644</v>
      </c>
      <c r="G148" s="53">
        <f>Input!G$124*Input_National_Capacity!$C148+Input!G$125*Input_National_Capacity!$D148+Input!G$126*Input_National_Capacity!$E148+Input!G$127*Input_National_Capacity!$F148+Input!G$128*Input_National_Capacity!$G148+Input!G$129*Input_National_Capacity!$H148</f>
        <v>4592.7640874053159</v>
      </c>
      <c r="H148" s="53">
        <f>Input!H$124*Input_National_Capacity!$C148+Input!H$125*Input_National_Capacity!$D148+Input!H$126*Input_National_Capacity!$E148+Input!H$127*Input_National_Capacity!$F148+Input!H$128*Input_National_Capacity!$G148+Input!H$129*Input_National_Capacity!$H148</f>
        <v>4644.1932253279529</v>
      </c>
      <c r="I148" s="65">
        <f>Input!I$124*Input_National_Capacity!$C148+Input!I$125*Input_National_Capacity!$D148+Input!I$126*Input_National_Capacity!$E148+Input!I$127*Input_National_Capacity!$F148+Input!I$128*Input_National_Capacity!$G148+Input!I$129*Input_National_Capacity!$H148</f>
        <v>4674.0781354691344</v>
      </c>
    </row>
    <row r="149" spans="1:9" s="5" customFormat="1" ht="15" customHeight="1" x14ac:dyDescent="0.25">
      <c r="A149" s="46" t="str">
        <f>Input_National_Capacity!A149</f>
        <v>EC Arbós</v>
      </c>
      <c r="B149" s="4" t="str">
        <f>Input_National_Capacity!B149</f>
        <v>Salida Nacional / National exit</v>
      </c>
      <c r="C149" s="52">
        <f>Input!C$124*Input_National_Capacity!$C149+Input!C$125*Input_National_Capacity!$D149+Input!C$126*Input_National_Capacity!$E149+Input!C$127*Input_National_Capacity!$F149+Input!C$128*Input_National_Capacity!$G149+Input!C$129*Input_National_Capacity!$H149</f>
        <v>5024.1826905644266</v>
      </c>
      <c r="D149" s="53">
        <f>Input!D$124*Input_National_Capacity!$C149+Input!D$125*Input_National_Capacity!$D149+Input!D$126*Input_National_Capacity!$E149+Input!D$127*Input_National_Capacity!$F149+Input!D$128*Input_National_Capacity!$G149+Input!D$129*Input_National_Capacity!$H149</f>
        <v>5068.0638242609766</v>
      </c>
      <c r="E149" s="53">
        <f>Input!E$124*Input_National_Capacity!$C149+Input!E$125*Input_National_Capacity!$D149+Input!E$126*Input_National_Capacity!$E149+Input!E$127*Input_National_Capacity!$F149+Input!E$128*Input_National_Capacity!$G149+Input!E$129*Input_National_Capacity!$H149</f>
        <v>5121.7231906465831</v>
      </c>
      <c r="F149" s="53">
        <f>Input!F$124*Input_National_Capacity!$C149+Input!F$125*Input_National_Capacity!$D149+Input!F$126*Input_National_Capacity!$E149+Input!F$127*Input_National_Capacity!$F149+Input!F$128*Input_National_Capacity!$G149+Input!F$129*Input_National_Capacity!$H149</f>
        <v>5166.61857292074</v>
      </c>
      <c r="G149" s="53">
        <f>Input!G$124*Input_National_Capacity!$C149+Input!G$125*Input_National_Capacity!$D149+Input!G$126*Input_National_Capacity!$E149+Input!G$127*Input_National_Capacity!$F149+Input!G$128*Input_National_Capacity!$G149+Input!G$129*Input_National_Capacity!$H149</f>
        <v>5202.716965869713</v>
      </c>
      <c r="H149" s="53">
        <f>Input!H$124*Input_National_Capacity!$C149+Input!H$125*Input_National_Capacity!$D149+Input!H$126*Input_National_Capacity!$E149+Input!H$127*Input_National_Capacity!$F149+Input!H$128*Input_National_Capacity!$G149+Input!H$129*Input_National_Capacity!$H149</f>
        <v>5229.7887412047075</v>
      </c>
      <c r="I149" s="65">
        <f>Input!I$124*Input_National_Capacity!$C149+Input!I$125*Input_National_Capacity!$D149+Input!I$126*Input_National_Capacity!$E149+Input!I$127*Input_National_Capacity!$F149+Input!I$128*Input_National_Capacity!$G149+Input!I$129*Input_National_Capacity!$H149</f>
        <v>5247.6146586757623</v>
      </c>
    </row>
    <row r="150" spans="1:9" s="5" customFormat="1" ht="15" customHeight="1" x14ac:dyDescent="0.25">
      <c r="A150" s="46" t="str">
        <f>Input_National_Capacity!A150</f>
        <v>Esquedas</v>
      </c>
      <c r="B150" s="4" t="str">
        <f>Input_National_Capacity!B150</f>
        <v>Salida Nacional / National exit</v>
      </c>
      <c r="C150" s="52">
        <f>Input!C$124*Input_National_Capacity!$C150+Input!C$125*Input_National_Capacity!$D150+Input!C$126*Input_National_Capacity!$E150+Input!C$127*Input_National_Capacity!$F150+Input!C$128*Input_National_Capacity!$G150+Input!C$129*Input_National_Capacity!$H150</f>
        <v>8211.9577744242451</v>
      </c>
      <c r="D150" s="53">
        <f>Input!D$124*Input_National_Capacity!$C150+Input!D$125*Input_National_Capacity!$D150+Input!D$126*Input_National_Capacity!$E150+Input!D$127*Input_National_Capacity!$F150+Input!D$128*Input_National_Capacity!$G150+Input!D$129*Input_National_Capacity!$H150</f>
        <v>8316.4339292170826</v>
      </c>
      <c r="E150" s="53">
        <f>Input!E$124*Input_National_Capacity!$C150+Input!E$125*Input_National_Capacity!$D150+Input!E$126*Input_National_Capacity!$E150+Input!E$127*Input_National_Capacity!$F150+Input!E$128*Input_National_Capacity!$G150+Input!E$129*Input_National_Capacity!$H150</f>
        <v>8440.283032667503</v>
      </c>
      <c r="F150" s="53">
        <f>Input!F$124*Input_National_Capacity!$C150+Input!F$125*Input_National_Capacity!$D150+Input!F$126*Input_National_Capacity!$E150+Input!F$127*Input_National_Capacity!$F150+Input!F$128*Input_National_Capacity!$G150+Input!F$129*Input_National_Capacity!$H150</f>
        <v>8543.089015372123</v>
      </c>
      <c r="G150" s="53">
        <f>Input!G$124*Input_National_Capacity!$C150+Input!G$125*Input_National_Capacity!$D150+Input!G$126*Input_National_Capacity!$E150+Input!G$127*Input_National_Capacity!$F150+Input!G$128*Input_National_Capacity!$G150+Input!G$129*Input_National_Capacity!$H150</f>
        <v>8624.7179918675065</v>
      </c>
      <c r="H150" s="53">
        <f>Input!H$124*Input_National_Capacity!$C150+Input!H$125*Input_National_Capacity!$D150+Input!H$126*Input_National_Capacity!$E150+Input!H$127*Input_National_Capacity!$F150+Input!H$128*Input_National_Capacity!$G150+Input!H$129*Input_National_Capacity!$H150</f>
        <v>8684.362027805284</v>
      </c>
      <c r="I150" s="65">
        <f>Input!I$124*Input_National_Capacity!$C150+Input!I$125*Input_National_Capacity!$D150+Input!I$126*Input_National_Capacity!$E150+Input!I$127*Input_National_Capacity!$F150+Input!I$128*Input_National_Capacity!$G150+Input!I$129*Input_National_Capacity!$H150</f>
        <v>8723.5224170874535</v>
      </c>
    </row>
    <row r="151" spans="1:9" s="5" customFormat="1" ht="15" customHeight="1" x14ac:dyDescent="0.25">
      <c r="A151" s="46" t="str">
        <f>Input_National_Capacity!A151</f>
        <v>F_00</v>
      </c>
      <c r="B151" s="4" t="str">
        <f>Input_National_Capacity!B151</f>
        <v>Salida Nacional / National exit</v>
      </c>
      <c r="C151" s="52">
        <f>Input!C$124*Input_National_Capacity!$C151+Input!C$125*Input_National_Capacity!$D151+Input!C$126*Input_National_Capacity!$E151+Input!C$127*Input_National_Capacity!$F151+Input!C$128*Input_National_Capacity!$G151+Input!C$129*Input_National_Capacity!$H151</f>
        <v>9840.9708745527569</v>
      </c>
      <c r="D151" s="53">
        <f>Input!D$124*Input_National_Capacity!$C151+Input!D$125*Input_National_Capacity!$D151+Input!D$126*Input_National_Capacity!$E151+Input!D$127*Input_National_Capacity!$F151+Input!D$128*Input_National_Capacity!$G151+Input!D$129*Input_National_Capacity!$H151</f>
        <v>10056.080067310206</v>
      </c>
      <c r="E151" s="53">
        <f>Input!E$124*Input_National_Capacity!$C151+Input!E$125*Input_National_Capacity!$D151+Input!E$126*Input_National_Capacity!$E151+Input!E$127*Input_National_Capacity!$F151+Input!E$128*Input_National_Capacity!$G151+Input!E$129*Input_National_Capacity!$H151</f>
        <v>10418.052621210532</v>
      </c>
      <c r="F151" s="53">
        <f>Input!F$124*Input_National_Capacity!$C151+Input!F$125*Input_National_Capacity!$D151+Input!F$126*Input_National_Capacity!$E151+Input!F$127*Input_National_Capacity!$F151+Input!F$128*Input_National_Capacity!$G151+Input!F$129*Input_National_Capacity!$H151</f>
        <v>11049.784558122656</v>
      </c>
      <c r="G151" s="53">
        <f>Input!G$124*Input_National_Capacity!$C151+Input!G$125*Input_National_Capacity!$D151+Input!G$126*Input_National_Capacity!$E151+Input!G$127*Input_National_Capacity!$F151+Input!G$128*Input_National_Capacity!$G151+Input!G$129*Input_National_Capacity!$H151</f>
        <v>11356.593557457949</v>
      </c>
      <c r="H151" s="53">
        <f>Input!H$124*Input_National_Capacity!$C151+Input!H$125*Input_National_Capacity!$D151+Input!H$126*Input_National_Capacity!$E151+Input!H$127*Input_National_Capacity!$F151+Input!H$128*Input_National_Capacity!$G151+Input!H$129*Input_National_Capacity!$H151</f>
        <v>11524.442850349935</v>
      </c>
      <c r="I151" s="65">
        <f>Input!I$124*Input_National_Capacity!$C151+Input!I$125*Input_National_Capacity!$D151+Input!I$126*Input_National_Capacity!$E151+Input!I$127*Input_National_Capacity!$F151+Input!I$128*Input_National_Capacity!$G151+Input!I$129*Input_National_Capacity!$H151</f>
        <v>11315.737247724021</v>
      </c>
    </row>
    <row r="152" spans="1:9" s="5" customFormat="1" ht="15" customHeight="1" x14ac:dyDescent="0.25">
      <c r="A152" s="46" t="str">
        <f>Input_National_Capacity!A152</f>
        <v>F02_Palos de la Frontera</v>
      </c>
      <c r="B152" s="4" t="str">
        <f>Input_National_Capacity!B152</f>
        <v>Salida Nacional / National exit</v>
      </c>
      <c r="C152" s="52">
        <f>Input!C$124*Input_National_Capacity!$C152+Input!C$125*Input_National_Capacity!$D152+Input!C$126*Input_National_Capacity!$E152+Input!C$127*Input_National_Capacity!$F152+Input!C$128*Input_National_Capacity!$G152+Input!C$129*Input_National_Capacity!$H152</f>
        <v>22923.038769658477</v>
      </c>
      <c r="D152" s="53">
        <f>Input!D$124*Input_National_Capacity!$C152+Input!D$125*Input_National_Capacity!$D152+Input!D$126*Input_National_Capacity!$E152+Input!D$127*Input_National_Capacity!$F152+Input!D$128*Input_National_Capacity!$G152+Input!D$129*Input_National_Capacity!$H152</f>
        <v>23150.466550470941</v>
      </c>
      <c r="E152" s="53">
        <f>Input!E$124*Input_National_Capacity!$C152+Input!E$125*Input_National_Capacity!$D152+Input!E$126*Input_National_Capacity!$E152+Input!E$127*Input_National_Capacity!$F152+Input!E$128*Input_National_Capacity!$G152+Input!E$129*Input_National_Capacity!$H152</f>
        <v>23409.228762224891</v>
      </c>
      <c r="F152" s="53">
        <f>Input!F$124*Input_National_Capacity!$C152+Input!F$125*Input_National_Capacity!$D152+Input!F$126*Input_National_Capacity!$E152+Input!F$127*Input_National_Capacity!$F152+Input!F$128*Input_National_Capacity!$G152+Input!F$129*Input_National_Capacity!$H152</f>
        <v>23624.805416990905</v>
      </c>
      <c r="G152" s="53">
        <f>Input!G$124*Input_National_Capacity!$C152+Input!G$125*Input_National_Capacity!$D152+Input!G$126*Input_National_Capacity!$E152+Input!G$127*Input_National_Capacity!$F152+Input!G$128*Input_National_Capacity!$G152+Input!G$129*Input_National_Capacity!$H152</f>
        <v>23795.776318594537</v>
      </c>
      <c r="H152" s="53">
        <f>Input!H$124*Input_National_Capacity!$C152+Input!H$125*Input_National_Capacity!$D152+Input!H$126*Input_National_Capacity!$E152+Input!H$127*Input_National_Capacity!$F152+Input!H$128*Input_National_Capacity!$G152+Input!H$129*Input_National_Capacity!$H152</f>
        <v>23922.736525915367</v>
      </c>
      <c r="I152" s="65">
        <f>Input!I$124*Input_National_Capacity!$C152+Input!I$125*Input_National_Capacity!$D152+Input!I$126*Input_National_Capacity!$E152+Input!I$127*Input_National_Capacity!$F152+Input!I$128*Input_National_Capacity!$G152+Input!I$129*Input_National_Capacity!$H152</f>
        <v>24019.386072501322</v>
      </c>
    </row>
    <row r="153" spans="1:9" s="5" customFormat="1" ht="15" customHeight="1" x14ac:dyDescent="0.25">
      <c r="A153" s="46" t="str">
        <f>Input_National_Capacity!A153</f>
        <v>F06.2_Palomares del Rio</v>
      </c>
      <c r="B153" s="4" t="str">
        <f>Input_National_Capacity!B153</f>
        <v>Salida Nacional / National exit</v>
      </c>
      <c r="C153" s="52">
        <f>Input!C$124*Input_National_Capacity!$C153+Input!C$125*Input_National_Capacity!$D153+Input!C$126*Input_National_Capacity!$E153+Input!C$127*Input_National_Capacity!$F153+Input!C$128*Input_National_Capacity!$G153+Input!C$129*Input_National_Capacity!$H153</f>
        <v>0</v>
      </c>
      <c r="D153" s="53">
        <f>Input!D$124*Input_National_Capacity!$C153+Input!D$125*Input_National_Capacity!$D153+Input!D$126*Input_National_Capacity!$E153+Input!D$127*Input_National_Capacity!$F153+Input!D$128*Input_National_Capacity!$G153+Input!D$129*Input_National_Capacity!$H153</f>
        <v>0</v>
      </c>
      <c r="E153" s="53">
        <f>Input!E$124*Input_National_Capacity!$C153+Input!E$125*Input_National_Capacity!$D153+Input!E$126*Input_National_Capacity!$E153+Input!E$127*Input_National_Capacity!$F153+Input!E$128*Input_National_Capacity!$G153+Input!E$129*Input_National_Capacity!$H153</f>
        <v>0</v>
      </c>
      <c r="F153" s="53">
        <f>Input!F$124*Input_National_Capacity!$C153+Input!F$125*Input_National_Capacity!$D153+Input!F$126*Input_National_Capacity!$E153+Input!F$127*Input_National_Capacity!$F153+Input!F$128*Input_National_Capacity!$G153+Input!F$129*Input_National_Capacity!$H153</f>
        <v>0</v>
      </c>
      <c r="G153" s="53">
        <f>Input!G$124*Input_National_Capacity!$C153+Input!G$125*Input_National_Capacity!$D153+Input!G$126*Input_National_Capacity!$E153+Input!G$127*Input_National_Capacity!$F153+Input!G$128*Input_National_Capacity!$G153+Input!G$129*Input_National_Capacity!$H153</f>
        <v>0</v>
      </c>
      <c r="H153" s="53">
        <f>Input!H$124*Input_National_Capacity!$C153+Input!H$125*Input_National_Capacity!$D153+Input!H$126*Input_National_Capacity!$E153+Input!H$127*Input_National_Capacity!$F153+Input!H$128*Input_National_Capacity!$G153+Input!H$129*Input_National_Capacity!$H153</f>
        <v>0</v>
      </c>
      <c r="I153" s="65">
        <f>Input!I$124*Input_National_Capacity!$C153+Input!I$125*Input_National_Capacity!$D153+Input!I$126*Input_National_Capacity!$E153+Input!I$127*Input_National_Capacity!$F153+Input!I$128*Input_National_Capacity!$G153+Input!I$129*Input_National_Capacity!$H153</f>
        <v>0</v>
      </c>
    </row>
    <row r="154" spans="1:9" s="5" customFormat="1" ht="15" customHeight="1" x14ac:dyDescent="0.25">
      <c r="A154" s="46" t="str">
        <f>Input_National_Capacity!A154</f>
        <v>F07.01_Alcala de Guadaira</v>
      </c>
      <c r="B154" s="4" t="str">
        <f>Input_National_Capacity!B154</f>
        <v>Salida Nacional / National exit</v>
      </c>
      <c r="C154" s="52">
        <f>Input!C$124*Input_National_Capacity!$C154+Input!C$125*Input_National_Capacity!$D154+Input!C$126*Input_National_Capacity!$E154+Input!C$127*Input_National_Capacity!$F154+Input!C$128*Input_National_Capacity!$G154+Input!C$129*Input_National_Capacity!$H154</f>
        <v>50.595022090424258</v>
      </c>
      <c r="D154" s="53">
        <f>Input!D$124*Input_National_Capacity!$C154+Input!D$125*Input_National_Capacity!$D154+Input!D$126*Input_National_Capacity!$E154+Input!D$127*Input_National_Capacity!$F154+Input!D$128*Input_National_Capacity!$G154+Input!D$129*Input_National_Capacity!$H154</f>
        <v>51.361584053043387</v>
      </c>
      <c r="E154" s="53">
        <f>Input!E$124*Input_National_Capacity!$C154+Input!E$125*Input_National_Capacity!$D154+Input!E$126*Input_National_Capacity!$E154+Input!E$127*Input_National_Capacity!$F154+Input!E$128*Input_National_Capacity!$G154+Input!E$129*Input_National_Capacity!$H154</f>
        <v>52.283881164937611</v>
      </c>
      <c r="F154" s="53">
        <f>Input!F$124*Input_National_Capacity!$C154+Input!F$125*Input_National_Capacity!$D154+Input!F$126*Input_National_Capacity!$E154+Input!F$127*Input_National_Capacity!$F154+Input!F$128*Input_National_Capacity!$G154+Input!F$129*Input_National_Capacity!$H154</f>
        <v>53.052328759858582</v>
      </c>
      <c r="G154" s="53">
        <f>Input!G$124*Input_National_Capacity!$C154+Input!G$125*Input_National_Capacity!$D154+Input!G$126*Input_National_Capacity!$E154+Input!G$127*Input_National_Capacity!$F154+Input!G$128*Input_National_Capacity!$G154+Input!G$129*Input_National_Capacity!$H154</f>
        <v>53.659769588712237</v>
      </c>
      <c r="H154" s="53">
        <f>Input!H$124*Input_National_Capacity!$C154+Input!H$125*Input_National_Capacity!$D154+Input!H$126*Input_National_Capacity!$E154+Input!H$127*Input_National_Capacity!$F154+Input!H$128*Input_National_Capacity!$G154+Input!H$129*Input_National_Capacity!$H154</f>
        <v>54.098994269692454</v>
      </c>
      <c r="I154" s="65">
        <f>Input!I$124*Input_National_Capacity!$C154+Input!I$125*Input_National_Capacity!$D154+Input!I$126*Input_National_Capacity!$E154+Input!I$127*Input_National_Capacity!$F154+Input!I$128*Input_National_Capacity!$G154+Input!I$129*Input_National_Capacity!$H154</f>
        <v>54.364935089224041</v>
      </c>
    </row>
    <row r="155" spans="1:9" s="5" customFormat="1" ht="15" customHeight="1" x14ac:dyDescent="0.25">
      <c r="A155" s="46" t="str">
        <f>Input_National_Capacity!A155</f>
        <v>F07.04_Ecija</v>
      </c>
      <c r="B155" s="4" t="str">
        <f>Input_National_Capacity!B155</f>
        <v>Salida Nacional / National exit</v>
      </c>
      <c r="C155" s="52">
        <f>Input!C$124*Input_National_Capacity!$C155+Input!C$125*Input_National_Capacity!$D155+Input!C$126*Input_National_Capacity!$E155+Input!C$127*Input_National_Capacity!$F155+Input!C$128*Input_National_Capacity!$G155+Input!C$129*Input_National_Capacity!$H155</f>
        <v>17.671570845203007</v>
      </c>
      <c r="D155" s="53">
        <f>Input!D$124*Input_National_Capacity!$C155+Input!D$125*Input_National_Capacity!$D155+Input!D$126*Input_National_Capacity!$E155+Input!D$127*Input_National_Capacity!$F155+Input!D$128*Input_National_Capacity!$G155+Input!D$129*Input_National_Capacity!$H155</f>
        <v>17.719676763436318</v>
      </c>
      <c r="E155" s="53">
        <f>Input!E$124*Input_National_Capacity!$C155+Input!E$125*Input_National_Capacity!$D155+Input!E$126*Input_National_Capacity!$E155+Input!E$127*Input_National_Capacity!$F155+Input!E$128*Input_National_Capacity!$G155+Input!E$129*Input_National_Capacity!$H155</f>
        <v>17.783559026733265</v>
      </c>
      <c r="F155" s="53">
        <f>Input!F$124*Input_National_Capacity!$C155+Input!F$125*Input_National_Capacity!$D155+Input!F$126*Input_National_Capacity!$E155+Input!F$127*Input_National_Capacity!$F155+Input!F$128*Input_National_Capacity!$G155+Input!F$129*Input_National_Capacity!$H155</f>
        <v>17.836393420937899</v>
      </c>
      <c r="G155" s="53">
        <f>Input!G$124*Input_National_Capacity!$C155+Input!G$125*Input_National_Capacity!$D155+Input!G$126*Input_National_Capacity!$E155+Input!G$127*Input_National_Capacity!$F155+Input!G$128*Input_National_Capacity!$G155+Input!G$129*Input_National_Capacity!$H155</f>
        <v>17.881592304359749</v>
      </c>
      <c r="H155" s="53">
        <f>Input!H$124*Input_National_Capacity!$C155+Input!H$125*Input_National_Capacity!$D155+Input!H$126*Input_National_Capacity!$E155+Input!H$127*Input_National_Capacity!$F155+Input!H$128*Input_National_Capacity!$G155+Input!H$129*Input_National_Capacity!$H155</f>
        <v>17.920682114085608</v>
      </c>
      <c r="I155" s="65">
        <f>Input!I$124*Input_National_Capacity!$C155+Input!I$125*Input_National_Capacity!$D155+Input!I$126*Input_National_Capacity!$E155+Input!I$127*Input_National_Capacity!$F155+Input!I$128*Input_National_Capacity!$G155+Input!I$129*Input_National_Capacity!$H155</f>
        <v>17.954075518523236</v>
      </c>
    </row>
    <row r="156" spans="1:9" s="5" customFormat="1" ht="15" customHeight="1" x14ac:dyDescent="0.25">
      <c r="A156" s="46" t="str">
        <f>Input_National_Capacity!A156</f>
        <v>F07_Sevilla</v>
      </c>
      <c r="B156" s="4" t="str">
        <f>Input_National_Capacity!B156</f>
        <v>Salida Nacional / National exit</v>
      </c>
      <c r="C156" s="52">
        <f>Input!C$124*Input_National_Capacity!$C156+Input!C$125*Input_National_Capacity!$D156+Input!C$126*Input_National_Capacity!$E156+Input!C$127*Input_National_Capacity!$F156+Input!C$128*Input_National_Capacity!$G156+Input!C$129*Input_National_Capacity!$H156</f>
        <v>9945.3185684786567</v>
      </c>
      <c r="D156" s="53">
        <f>Input!D$124*Input_National_Capacity!$C156+Input!D$125*Input_National_Capacity!$D156+Input!D$126*Input_National_Capacity!$E156+Input!D$127*Input_National_Capacity!$F156+Input!D$128*Input_National_Capacity!$G156+Input!D$129*Input_National_Capacity!$H156</f>
        <v>10088.01237550774</v>
      </c>
      <c r="E156" s="53">
        <f>Input!E$124*Input_National_Capacity!$C156+Input!E$125*Input_National_Capacity!$D156+Input!E$126*Input_National_Capacity!$E156+Input!E$127*Input_National_Capacity!$F156+Input!E$128*Input_National_Capacity!$G156+Input!E$129*Input_National_Capacity!$H156</f>
        <v>10259.914239788608</v>
      </c>
      <c r="F156" s="53">
        <f>Input!F$124*Input_National_Capacity!$C156+Input!F$125*Input_National_Capacity!$D156+Input!F$126*Input_National_Capacity!$E156+Input!F$127*Input_National_Capacity!$F156+Input!F$128*Input_National_Capacity!$G156+Input!F$129*Input_National_Capacity!$H156</f>
        <v>10403.126702127814</v>
      </c>
      <c r="G156" s="53">
        <f>Input!G$124*Input_National_Capacity!$C156+Input!G$125*Input_National_Capacity!$D156+Input!G$126*Input_National_Capacity!$E156+Input!G$127*Input_National_Capacity!$F156+Input!G$128*Input_National_Capacity!$G156+Input!G$129*Input_National_Capacity!$H156</f>
        <v>10516.457881495971</v>
      </c>
      <c r="H156" s="53">
        <f>Input!H$124*Input_National_Capacity!$C156+Input!H$125*Input_National_Capacity!$D156+Input!H$126*Input_National_Capacity!$E156+Input!H$127*Input_National_Capacity!$F156+Input!H$128*Input_National_Capacity!$G156+Input!H$129*Input_National_Capacity!$H156</f>
        <v>10598.637729424176</v>
      </c>
      <c r="I156" s="65">
        <f>Input!I$124*Input_National_Capacity!$C156+Input!I$125*Input_National_Capacity!$D156+Input!I$126*Input_National_Capacity!$E156+Input!I$127*Input_National_Capacity!$F156+Input!I$128*Input_National_Capacity!$G156+Input!I$129*Input_National_Capacity!$H156</f>
        <v>10648.749474197699</v>
      </c>
    </row>
    <row r="157" spans="1:9" s="5" customFormat="1" ht="15" customHeight="1" x14ac:dyDescent="0.25">
      <c r="A157" s="46" t="str">
        <f>Input_National_Capacity!A157</f>
        <v>F08_Alcala de Guadaira</v>
      </c>
      <c r="B157" s="4" t="str">
        <f>Input_National_Capacity!B157</f>
        <v>Salida Nacional / National exit</v>
      </c>
      <c r="C157" s="52">
        <f>Input!C$124*Input_National_Capacity!$C157+Input!C$125*Input_National_Capacity!$D157+Input!C$126*Input_National_Capacity!$E157+Input!C$127*Input_National_Capacity!$F157+Input!C$128*Input_National_Capacity!$G157+Input!C$129*Input_National_Capacity!$H157</f>
        <v>0</v>
      </c>
      <c r="D157" s="53">
        <f>Input!D$124*Input_National_Capacity!$C157+Input!D$125*Input_National_Capacity!$D157+Input!D$126*Input_National_Capacity!$E157+Input!D$127*Input_National_Capacity!$F157+Input!D$128*Input_National_Capacity!$G157+Input!D$129*Input_National_Capacity!$H157</f>
        <v>0</v>
      </c>
      <c r="E157" s="53">
        <f>Input!E$124*Input_National_Capacity!$C157+Input!E$125*Input_National_Capacity!$D157+Input!E$126*Input_National_Capacity!$E157+Input!E$127*Input_National_Capacity!$F157+Input!E$128*Input_National_Capacity!$G157+Input!E$129*Input_National_Capacity!$H157</f>
        <v>0</v>
      </c>
      <c r="F157" s="53">
        <f>Input!F$124*Input_National_Capacity!$C157+Input!F$125*Input_National_Capacity!$D157+Input!F$126*Input_National_Capacity!$E157+Input!F$127*Input_National_Capacity!$F157+Input!F$128*Input_National_Capacity!$G157+Input!F$129*Input_National_Capacity!$H157</f>
        <v>0</v>
      </c>
      <c r="G157" s="53">
        <f>Input!G$124*Input_National_Capacity!$C157+Input!G$125*Input_National_Capacity!$D157+Input!G$126*Input_National_Capacity!$E157+Input!G$127*Input_National_Capacity!$F157+Input!G$128*Input_National_Capacity!$G157+Input!G$129*Input_National_Capacity!$H157</f>
        <v>0</v>
      </c>
      <c r="H157" s="53">
        <f>Input!H$124*Input_National_Capacity!$C157+Input!H$125*Input_National_Capacity!$D157+Input!H$126*Input_National_Capacity!$E157+Input!H$127*Input_National_Capacity!$F157+Input!H$128*Input_National_Capacity!$G157+Input!H$129*Input_National_Capacity!$H157</f>
        <v>0</v>
      </c>
      <c r="I157" s="65">
        <f>Input!I$124*Input_National_Capacity!$C157+Input!I$125*Input_National_Capacity!$D157+Input!I$126*Input_National_Capacity!$E157+Input!I$127*Input_National_Capacity!$F157+Input!I$128*Input_National_Capacity!$G157+Input!I$129*Input_National_Capacity!$H157</f>
        <v>0</v>
      </c>
    </row>
    <row r="158" spans="1:9" s="5" customFormat="1" ht="15" customHeight="1" x14ac:dyDescent="0.25">
      <c r="A158" s="46" t="str">
        <f>Input_National_Capacity!A158</f>
        <v>F09_Carmona</v>
      </c>
      <c r="B158" s="4" t="str">
        <f>Input_National_Capacity!B158</f>
        <v>Salida Nacional / National exit</v>
      </c>
      <c r="C158" s="52">
        <f>Input!C$124*Input_National_Capacity!$C158+Input!C$125*Input_National_Capacity!$D158+Input!C$126*Input_National_Capacity!$E158+Input!C$127*Input_National_Capacity!$F158+Input!C$128*Input_National_Capacity!$G158+Input!C$129*Input_National_Capacity!$H158</f>
        <v>7.7694647352174107</v>
      </c>
      <c r="D158" s="53">
        <f>Input!D$124*Input_National_Capacity!$C158+Input!D$125*Input_National_Capacity!$D158+Input!D$126*Input_National_Capacity!$E158+Input!D$127*Input_National_Capacity!$F158+Input!D$128*Input_National_Capacity!$G158+Input!D$129*Input_National_Capacity!$H158</f>
        <v>7.7906149339486346</v>
      </c>
      <c r="E158" s="53">
        <f>Input!E$124*Input_National_Capacity!$C158+Input!E$125*Input_National_Capacity!$D158+Input!E$126*Input_National_Capacity!$E158+Input!E$127*Input_National_Capacity!$F158+Input!E$128*Input_National_Capacity!$G158+Input!E$129*Input_National_Capacity!$H158</f>
        <v>7.818701344389404</v>
      </c>
      <c r="F158" s="53">
        <f>Input!F$124*Input_National_Capacity!$C158+Input!F$125*Input_National_Capacity!$D158+Input!F$126*Input_National_Capacity!$E158+Input!F$127*Input_National_Capacity!$F158+Input!F$128*Input_National_Capacity!$G158+Input!F$129*Input_National_Capacity!$H158</f>
        <v>7.8419304600223763</v>
      </c>
      <c r="G158" s="53">
        <f>Input!G$124*Input_National_Capacity!$C158+Input!G$125*Input_National_Capacity!$D158+Input!G$126*Input_National_Capacity!$E158+Input!G$127*Input_National_Capacity!$F158+Input!G$128*Input_National_Capacity!$G158+Input!G$129*Input_National_Capacity!$H158</f>
        <v>7.8618025548063324</v>
      </c>
      <c r="H158" s="53">
        <f>Input!H$124*Input_National_Capacity!$C158+Input!H$125*Input_National_Capacity!$D158+Input!H$126*Input_National_Capacity!$E158+Input!H$127*Input_National_Capacity!$F158+Input!H$128*Input_National_Capacity!$G158+Input!H$129*Input_National_Capacity!$H158</f>
        <v>7.8789887405071841</v>
      </c>
      <c r="I158" s="65">
        <f>Input!I$124*Input_National_Capacity!$C158+Input!I$125*Input_National_Capacity!$D158+Input!I$126*Input_National_Capacity!$E158+Input!I$127*Input_National_Capacity!$F158+Input!I$128*Input_National_Capacity!$G158+Input!I$129*Input_National_Capacity!$H158</f>
        <v>7.893670450494354</v>
      </c>
    </row>
    <row r="159" spans="1:9" s="5" customFormat="1" ht="15" customHeight="1" x14ac:dyDescent="0.25">
      <c r="A159" s="46" t="str">
        <f>Input_National_Capacity!A159</f>
        <v>F11_Palma del Rio</v>
      </c>
      <c r="B159" s="4" t="str">
        <f>Input_National_Capacity!B159</f>
        <v>Salida Nacional / National exit</v>
      </c>
      <c r="C159" s="52">
        <f>Input!C$124*Input_National_Capacity!$C159+Input!C$125*Input_National_Capacity!$D159+Input!C$126*Input_National_Capacity!$E159+Input!C$127*Input_National_Capacity!$F159+Input!C$128*Input_National_Capacity!$G159+Input!C$129*Input_National_Capacity!$H159</f>
        <v>206.5469547152147</v>
      </c>
      <c r="D159" s="53">
        <f>Input!D$124*Input_National_Capacity!$C159+Input!D$125*Input_National_Capacity!$D159+Input!D$126*Input_National_Capacity!$E159+Input!D$127*Input_National_Capacity!$F159+Input!D$128*Input_National_Capacity!$G159+Input!D$129*Input_National_Capacity!$H159</f>
        <v>205.08013885835535</v>
      </c>
      <c r="E159" s="53">
        <f>Input!E$124*Input_National_Capacity!$C159+Input!E$125*Input_National_Capacity!$D159+Input!E$126*Input_National_Capacity!$E159+Input!E$127*Input_National_Capacity!$F159+Input!E$128*Input_National_Capacity!$G159+Input!E$129*Input_National_Capacity!$H159</f>
        <v>203.42713761433151</v>
      </c>
      <c r="F159" s="53">
        <f>Input!F$124*Input_National_Capacity!$C159+Input!F$125*Input_National_Capacity!$D159+Input!F$126*Input_National_Capacity!$E159+Input!F$127*Input_National_Capacity!$F159+Input!F$128*Input_National_Capacity!$G159+Input!F$129*Input_National_Capacity!$H159</f>
        <v>202.23059424331052</v>
      </c>
      <c r="G159" s="53">
        <f>Input!G$124*Input_National_Capacity!$C159+Input!G$125*Input_National_Capacity!$D159+Input!G$126*Input_National_Capacity!$E159+Input!G$127*Input_National_Capacity!$F159+Input!G$128*Input_National_Capacity!$G159+Input!G$129*Input_National_Capacity!$H159</f>
        <v>201.43810326271128</v>
      </c>
      <c r="H159" s="53">
        <f>Input!H$124*Input_National_Capacity!$C159+Input!H$125*Input_National_Capacity!$D159+Input!H$126*Input_National_Capacity!$E159+Input!H$127*Input_National_Capacity!$F159+Input!H$128*Input_National_Capacity!$G159+Input!H$129*Input_National_Capacity!$H159</f>
        <v>201.02187471135969</v>
      </c>
      <c r="I159" s="65">
        <f>Input!I$124*Input_National_Capacity!$C159+Input!I$125*Input_National_Capacity!$D159+Input!I$126*Input_National_Capacity!$E159+Input!I$127*Input_National_Capacity!$F159+Input!I$128*Input_National_Capacity!$G159+Input!I$129*Input_National_Capacity!$H159</f>
        <v>200.97876883760154</v>
      </c>
    </row>
    <row r="160" spans="1:9" s="5" customFormat="1" ht="15" customHeight="1" x14ac:dyDescent="0.25">
      <c r="A160" s="46" t="str">
        <f>Input_National_Capacity!A160</f>
        <v>F13_Cordoba</v>
      </c>
      <c r="B160" s="4" t="str">
        <f>Input_National_Capacity!B160</f>
        <v>Salida Nacional / National exit</v>
      </c>
      <c r="C160" s="52">
        <f>Input!C$124*Input_National_Capacity!$C160+Input!C$125*Input_National_Capacity!$D160+Input!C$126*Input_National_Capacity!$E160+Input!C$127*Input_National_Capacity!$F160+Input!C$128*Input_National_Capacity!$G160+Input!C$129*Input_National_Capacity!$H160</f>
        <v>0</v>
      </c>
      <c r="D160" s="53">
        <f>Input!D$124*Input_National_Capacity!$C160+Input!D$125*Input_National_Capacity!$D160+Input!D$126*Input_National_Capacity!$E160+Input!D$127*Input_National_Capacity!$F160+Input!D$128*Input_National_Capacity!$G160+Input!D$129*Input_National_Capacity!$H160</f>
        <v>0</v>
      </c>
      <c r="E160" s="53">
        <f>Input!E$124*Input_National_Capacity!$C160+Input!E$125*Input_National_Capacity!$D160+Input!E$126*Input_National_Capacity!$E160+Input!E$127*Input_National_Capacity!$F160+Input!E$128*Input_National_Capacity!$G160+Input!E$129*Input_National_Capacity!$H160</f>
        <v>0</v>
      </c>
      <c r="F160" s="53">
        <f>Input!F$124*Input_National_Capacity!$C160+Input!F$125*Input_National_Capacity!$D160+Input!F$126*Input_National_Capacity!$E160+Input!F$127*Input_National_Capacity!$F160+Input!F$128*Input_National_Capacity!$G160+Input!F$129*Input_National_Capacity!$H160</f>
        <v>0</v>
      </c>
      <c r="G160" s="53">
        <f>Input!G$124*Input_National_Capacity!$C160+Input!G$125*Input_National_Capacity!$D160+Input!G$126*Input_National_Capacity!$E160+Input!G$127*Input_National_Capacity!$F160+Input!G$128*Input_National_Capacity!$G160+Input!G$129*Input_National_Capacity!$H160</f>
        <v>0</v>
      </c>
      <c r="H160" s="53">
        <f>Input!H$124*Input_National_Capacity!$C160+Input!H$125*Input_National_Capacity!$D160+Input!H$126*Input_National_Capacity!$E160+Input!H$127*Input_National_Capacity!$F160+Input!H$128*Input_National_Capacity!$G160+Input!H$129*Input_National_Capacity!$H160</f>
        <v>0</v>
      </c>
      <c r="I160" s="65">
        <f>Input!I$124*Input_National_Capacity!$C160+Input!I$125*Input_National_Capacity!$D160+Input!I$126*Input_National_Capacity!$E160+Input!I$127*Input_National_Capacity!$F160+Input!I$128*Input_National_Capacity!$G160+Input!I$129*Input_National_Capacity!$H160</f>
        <v>0</v>
      </c>
    </row>
    <row r="161" spans="1:9" s="5" customFormat="1" ht="15" customHeight="1" x14ac:dyDescent="0.25">
      <c r="A161" s="46" t="str">
        <f>Input_National_Capacity!A161</f>
        <v>F14_Villafranca de Cordoba</v>
      </c>
      <c r="B161" s="4" t="str">
        <f>Input_National_Capacity!B161</f>
        <v>Salida Nacional / National exit</v>
      </c>
      <c r="C161" s="52">
        <f>Input!C$124*Input_National_Capacity!$C161+Input!C$125*Input_National_Capacity!$D161+Input!C$126*Input_National_Capacity!$E161+Input!C$127*Input_National_Capacity!$F161+Input!C$128*Input_National_Capacity!$G161+Input!C$129*Input_National_Capacity!$H161</f>
        <v>2252.0963894065358</v>
      </c>
      <c r="D161" s="53">
        <f>Input!D$124*Input_National_Capacity!$C161+Input!D$125*Input_National_Capacity!$D161+Input!D$126*Input_National_Capacity!$E161+Input!D$127*Input_National_Capacity!$F161+Input!D$128*Input_National_Capacity!$G161+Input!D$129*Input_National_Capacity!$H161</f>
        <v>2277.6532413942346</v>
      </c>
      <c r="E161" s="53">
        <f>Input!E$124*Input_National_Capacity!$C161+Input!E$125*Input_National_Capacity!$D161+Input!E$126*Input_National_Capacity!$E161+Input!E$127*Input_National_Capacity!$F161+Input!E$128*Input_National_Capacity!$G161+Input!E$129*Input_National_Capacity!$H161</f>
        <v>2308.6363251294688</v>
      </c>
      <c r="F161" s="53">
        <f>Input!F$124*Input_National_Capacity!$C161+Input!F$125*Input_National_Capacity!$D161+Input!F$126*Input_National_Capacity!$E161+Input!F$127*Input_National_Capacity!$F161+Input!F$128*Input_National_Capacity!$G161+Input!F$129*Input_National_Capacity!$H161</f>
        <v>2334.4358127198939</v>
      </c>
      <c r="G161" s="53">
        <f>Input!G$124*Input_National_Capacity!$C161+Input!G$125*Input_National_Capacity!$D161+Input!G$126*Input_National_Capacity!$E161+Input!G$127*Input_National_Capacity!$F161+Input!G$128*Input_National_Capacity!$G161+Input!G$129*Input_National_Capacity!$H161</f>
        <v>2354.963661680652</v>
      </c>
      <c r="H161" s="53">
        <f>Input!H$124*Input_National_Capacity!$C161+Input!H$125*Input_National_Capacity!$D161+Input!H$126*Input_National_Capacity!$E161+Input!H$127*Input_National_Capacity!$F161+Input!H$128*Input_National_Capacity!$G161+Input!H$129*Input_National_Capacity!$H161</f>
        <v>2370.0566787810512</v>
      </c>
      <c r="I161" s="65">
        <f>Input!I$124*Input_National_Capacity!$C161+Input!I$125*Input_National_Capacity!$D161+Input!I$126*Input_National_Capacity!$E161+Input!I$127*Input_National_Capacity!$F161+Input!I$128*Input_National_Capacity!$G161+Input!I$129*Input_National_Capacity!$H161</f>
        <v>2379.574401550788</v>
      </c>
    </row>
    <row r="162" spans="1:9" s="5" customFormat="1" ht="15" customHeight="1" x14ac:dyDescent="0.25">
      <c r="A162" s="46" t="str">
        <f>Input_National_Capacity!A162</f>
        <v>F19.01_Puertollano</v>
      </c>
      <c r="B162" s="4" t="str">
        <f>Input_National_Capacity!B162</f>
        <v>Salida Nacional / National exit</v>
      </c>
      <c r="C162" s="52">
        <f>Input!C$124*Input_National_Capacity!$C162+Input!C$125*Input_National_Capacity!$D162+Input!C$126*Input_National_Capacity!$E162+Input!C$127*Input_National_Capacity!$F162+Input!C$128*Input_National_Capacity!$G162+Input!C$129*Input_National_Capacity!$H162</f>
        <v>813.68649682772309</v>
      </c>
      <c r="D162" s="53">
        <f>Input!D$124*Input_National_Capacity!$C162+Input!D$125*Input_National_Capacity!$D162+Input!D$126*Input_National_Capacity!$E162+Input!D$127*Input_National_Capacity!$F162+Input!D$128*Input_National_Capacity!$G162+Input!D$129*Input_National_Capacity!$H162</f>
        <v>818.99269019477606</v>
      </c>
      <c r="E162" s="53">
        <f>Input!E$124*Input_National_Capacity!$C162+Input!E$125*Input_National_Capacity!$D162+Input!E$126*Input_National_Capacity!$E162+Input!E$127*Input_National_Capacity!$F162+Input!E$128*Input_National_Capacity!$G162+Input!E$129*Input_National_Capacity!$H162</f>
        <v>825.56881767903747</v>
      </c>
      <c r="F162" s="53">
        <f>Input!F$124*Input_National_Capacity!$C162+Input!F$125*Input_National_Capacity!$D162+Input!F$126*Input_National_Capacity!$E162+Input!F$127*Input_National_Capacity!$F162+Input!F$128*Input_National_Capacity!$G162+Input!F$129*Input_National_Capacity!$H162</f>
        <v>831.03545376521879</v>
      </c>
      <c r="G162" s="53">
        <f>Input!G$124*Input_National_Capacity!$C162+Input!G$125*Input_National_Capacity!$D162+Input!G$126*Input_National_Capacity!$E162+Input!G$127*Input_National_Capacity!$F162+Input!G$128*Input_National_Capacity!$G162+Input!G$129*Input_National_Capacity!$H162</f>
        <v>835.46651145951932</v>
      </c>
      <c r="H162" s="53">
        <f>Input!H$124*Input_National_Capacity!$C162+Input!H$125*Input_National_Capacity!$D162+Input!H$126*Input_National_Capacity!$E162+Input!H$127*Input_National_Capacity!$F162+Input!H$128*Input_National_Capacity!$G162+Input!H$129*Input_National_Capacity!$H162</f>
        <v>838.87535296218073</v>
      </c>
      <c r="I162" s="65">
        <f>Input!I$124*Input_National_Capacity!$C162+Input!I$125*Input_National_Capacity!$D162+Input!I$126*Input_National_Capacity!$E162+Input!I$127*Input_National_Capacity!$F162+Input!I$128*Input_National_Capacity!$G162+Input!I$129*Input_National_Capacity!$H162</f>
        <v>841.25026016899585</v>
      </c>
    </row>
    <row r="163" spans="1:9" s="5" customFormat="1" ht="15" customHeight="1" x14ac:dyDescent="0.25">
      <c r="A163" s="46" t="str">
        <f>Input_National_Capacity!A163</f>
        <v>F19_Almodovar</v>
      </c>
      <c r="B163" s="4" t="str">
        <f>Input_National_Capacity!B163</f>
        <v>Salida Nacional / National exit</v>
      </c>
      <c r="C163" s="52">
        <f>Input!C$124*Input_National_Capacity!$C163+Input!C$125*Input_National_Capacity!$D163+Input!C$126*Input_National_Capacity!$E163+Input!C$127*Input_National_Capacity!$F163+Input!C$128*Input_National_Capacity!$G163+Input!C$129*Input_National_Capacity!$H163</f>
        <v>24232.550387061961</v>
      </c>
      <c r="D163" s="53">
        <f>Input!D$124*Input_National_Capacity!$C163+Input!D$125*Input_National_Capacity!$D163+Input!D$126*Input_National_Capacity!$E163+Input!D$127*Input_National_Capacity!$F163+Input!D$128*Input_National_Capacity!$G163+Input!D$129*Input_National_Capacity!$H163</f>
        <v>24471.948773015301</v>
      </c>
      <c r="E163" s="53">
        <f>Input!E$124*Input_National_Capacity!$C163+Input!E$125*Input_National_Capacity!$D163+Input!E$126*Input_National_Capacity!$E163+Input!E$127*Input_National_Capacity!$F163+Input!E$128*Input_National_Capacity!$G163+Input!E$129*Input_National_Capacity!$H163</f>
        <v>24743.231172355696</v>
      </c>
      <c r="F163" s="53">
        <f>Input!F$124*Input_National_Capacity!$C163+Input!F$125*Input_National_Capacity!$D163+Input!F$126*Input_National_Capacity!$E163+Input!F$127*Input_National_Capacity!$F163+Input!F$128*Input_National_Capacity!$G163+Input!F$129*Input_National_Capacity!$H163</f>
        <v>24966.093297165338</v>
      </c>
      <c r="G163" s="53">
        <f>Input!G$124*Input_National_Capacity!$C163+Input!G$125*Input_National_Capacity!$D163+Input!G$126*Input_National_Capacity!$E163+Input!G$127*Input_National_Capacity!$F163+Input!G$128*Input_National_Capacity!$G163+Input!G$129*Input_National_Capacity!$H163</f>
        <v>25144.691417360918</v>
      </c>
      <c r="H163" s="53">
        <f>Input!H$124*Input_National_Capacity!$C163+Input!H$125*Input_National_Capacity!$D163+Input!H$126*Input_National_Capacity!$E163+Input!H$127*Input_National_Capacity!$F163+Input!H$128*Input_National_Capacity!$G163+Input!H$129*Input_National_Capacity!$H163</f>
        <v>25277.882507320497</v>
      </c>
      <c r="I163" s="65">
        <f>Input!I$124*Input_National_Capacity!$C163+Input!I$125*Input_National_Capacity!$D163+Input!I$126*Input_National_Capacity!$E163+Input!I$127*Input_National_Capacity!$F163+Input!I$128*Input_National_Capacity!$G163+Input!I$129*Input_National_Capacity!$H163</f>
        <v>25382.4567978247</v>
      </c>
    </row>
    <row r="164" spans="1:9" s="5" customFormat="1" ht="15" customHeight="1" x14ac:dyDescent="0.25">
      <c r="A164" s="46" t="str">
        <f>Input_National_Capacity!A164</f>
        <v>F21_Ciudad Real</v>
      </c>
      <c r="B164" s="4" t="str">
        <f>Input_National_Capacity!B164</f>
        <v>Salida Nacional / National exit</v>
      </c>
      <c r="C164" s="52">
        <f>Input!C$124*Input_National_Capacity!$C164+Input!C$125*Input_National_Capacity!$D164+Input!C$126*Input_National_Capacity!$E164+Input!C$127*Input_National_Capacity!$F164+Input!C$128*Input_National_Capacity!$G164+Input!C$129*Input_National_Capacity!$H164</f>
        <v>2863.7519602489533</v>
      </c>
      <c r="D164" s="53">
        <f>Input!D$124*Input_National_Capacity!$C164+Input!D$125*Input_National_Capacity!$D164+Input!D$126*Input_National_Capacity!$E164+Input!D$127*Input_National_Capacity!$F164+Input!D$128*Input_National_Capacity!$G164+Input!D$129*Input_National_Capacity!$H164</f>
        <v>2889.4006380282453</v>
      </c>
      <c r="E164" s="53">
        <f>Input!E$124*Input_National_Capacity!$C164+Input!E$125*Input_National_Capacity!$D164+Input!E$126*Input_National_Capacity!$E164+Input!E$127*Input_National_Capacity!$F164+Input!E$128*Input_National_Capacity!$G164+Input!E$129*Input_National_Capacity!$H164</f>
        <v>2920.7449854636207</v>
      </c>
      <c r="F164" s="53">
        <f>Input!F$124*Input_National_Capacity!$C164+Input!F$125*Input_National_Capacity!$D164+Input!F$126*Input_National_Capacity!$E164+Input!F$127*Input_National_Capacity!$F164+Input!F$128*Input_National_Capacity!$G164+Input!F$129*Input_National_Capacity!$H164</f>
        <v>2946.8291150934774</v>
      </c>
      <c r="G164" s="53">
        <f>Input!G$124*Input_National_Capacity!$C164+Input!G$125*Input_National_Capacity!$D164+Input!G$126*Input_National_Capacity!$E164+Input!G$127*Input_National_Capacity!$F164+Input!G$128*Input_National_Capacity!$G164+Input!G$129*Input_National_Capacity!$H164</f>
        <v>2967.7254432421123</v>
      </c>
      <c r="H164" s="53">
        <f>Input!H$124*Input_National_Capacity!$C164+Input!H$125*Input_National_Capacity!$D164+Input!H$126*Input_National_Capacity!$E164+Input!H$127*Input_National_Capacity!$F164+Input!H$128*Input_National_Capacity!$G164+Input!H$129*Input_National_Capacity!$H164</f>
        <v>2983.3525808718769</v>
      </c>
      <c r="I164" s="65">
        <f>Input!I$124*Input_National_Capacity!$C164+Input!I$125*Input_National_Capacity!$D164+Input!I$126*Input_National_Capacity!$E164+Input!I$127*Input_National_Capacity!$F164+Input!I$128*Input_National_Capacity!$G164+Input!I$129*Input_National_Capacity!$H164</f>
        <v>2993.5999835003877</v>
      </c>
    </row>
    <row r="165" spans="1:9" s="5" customFormat="1" ht="15" customHeight="1" x14ac:dyDescent="0.25">
      <c r="A165" s="46" t="str">
        <f>Input_National_Capacity!A165</f>
        <v>F25_Mascaraque</v>
      </c>
      <c r="B165" s="4" t="str">
        <f>Input_National_Capacity!B165</f>
        <v>Salida Nacional / National exit</v>
      </c>
      <c r="C165" s="52">
        <f>Input!C$124*Input_National_Capacity!$C165+Input!C$125*Input_National_Capacity!$D165+Input!C$126*Input_National_Capacity!$E165+Input!C$127*Input_National_Capacity!$F165+Input!C$128*Input_National_Capacity!$G165+Input!C$129*Input_National_Capacity!$H165</f>
        <v>704.09078139246196</v>
      </c>
      <c r="D165" s="53">
        <f>Input!D$124*Input_National_Capacity!$C165+Input!D$125*Input_National_Capacity!$D165+Input!D$126*Input_National_Capacity!$E165+Input!D$127*Input_National_Capacity!$F165+Input!D$128*Input_National_Capacity!$G165+Input!D$129*Input_National_Capacity!$H165</f>
        <v>715.67479286965909</v>
      </c>
      <c r="E165" s="53">
        <f>Input!E$124*Input_National_Capacity!$C165+Input!E$125*Input_National_Capacity!$D165+Input!E$126*Input_National_Capacity!$E165+Input!E$127*Input_National_Capacity!$F165+Input!E$128*Input_National_Capacity!$G165+Input!E$129*Input_National_Capacity!$H165</f>
        <v>729.58717182476312</v>
      </c>
      <c r="F165" s="53">
        <f>Input!F$124*Input_National_Capacity!$C165+Input!F$125*Input_National_Capacity!$D165+Input!F$126*Input_National_Capacity!$E165+Input!F$127*Input_National_Capacity!$F165+Input!F$128*Input_National_Capacity!$G165+Input!F$129*Input_National_Capacity!$H165</f>
        <v>741.18044353496896</v>
      </c>
      <c r="G165" s="53">
        <f>Input!G$124*Input_National_Capacity!$C165+Input!G$125*Input_National_Capacity!$D165+Input!G$126*Input_National_Capacity!$E165+Input!G$127*Input_National_Capacity!$F165+Input!G$128*Input_National_Capacity!$G165+Input!G$129*Input_National_Capacity!$H165</f>
        <v>750.33033890846855</v>
      </c>
      <c r="H165" s="53">
        <f>Input!H$124*Input_National_Capacity!$C165+Input!H$125*Input_National_Capacity!$D165+Input!H$126*Input_National_Capacity!$E165+Input!H$127*Input_National_Capacity!$F165+Input!H$128*Input_National_Capacity!$G165+Input!H$129*Input_National_Capacity!$H165</f>
        <v>756.9196559700838</v>
      </c>
      <c r="I165" s="65">
        <f>Input!I$124*Input_National_Capacity!$C165+Input!I$125*Input_National_Capacity!$D165+Input!I$126*Input_National_Capacity!$E165+Input!I$127*Input_National_Capacity!$F165+Input!I$128*Input_National_Capacity!$G165+Input!I$129*Input_National_Capacity!$H165</f>
        <v>760.86876457799917</v>
      </c>
    </row>
    <row r="166" spans="1:9" s="5" customFormat="1" ht="15" customHeight="1" x14ac:dyDescent="0.25">
      <c r="A166" s="46" t="str">
        <f>Input_National_Capacity!A166</f>
        <v>F26.02_Aranjuez Oeste</v>
      </c>
      <c r="B166" s="4" t="str">
        <f>Input_National_Capacity!B166</f>
        <v>Salida Nacional / National exit</v>
      </c>
      <c r="C166" s="52">
        <f>Input!C$124*Input_National_Capacity!$C166+Input!C$125*Input_National_Capacity!$D166+Input!C$126*Input_National_Capacity!$E166+Input!C$127*Input_National_Capacity!$F166+Input!C$128*Input_National_Capacity!$G166+Input!C$129*Input_National_Capacity!$H166</f>
        <v>0</v>
      </c>
      <c r="D166" s="53">
        <f>Input!D$124*Input_National_Capacity!$C166+Input!D$125*Input_National_Capacity!$D166+Input!D$126*Input_National_Capacity!$E166+Input!D$127*Input_National_Capacity!$F166+Input!D$128*Input_National_Capacity!$G166+Input!D$129*Input_National_Capacity!$H166</f>
        <v>0</v>
      </c>
      <c r="E166" s="53">
        <f>Input!E$124*Input_National_Capacity!$C166+Input!E$125*Input_National_Capacity!$D166+Input!E$126*Input_National_Capacity!$E166+Input!E$127*Input_National_Capacity!$F166+Input!E$128*Input_National_Capacity!$G166+Input!E$129*Input_National_Capacity!$H166</f>
        <v>0</v>
      </c>
      <c r="F166" s="53">
        <f>Input!F$124*Input_National_Capacity!$C166+Input!F$125*Input_National_Capacity!$D166+Input!F$126*Input_National_Capacity!$E166+Input!F$127*Input_National_Capacity!$F166+Input!F$128*Input_National_Capacity!$G166+Input!F$129*Input_National_Capacity!$H166</f>
        <v>0</v>
      </c>
      <c r="G166" s="53">
        <f>Input!G$124*Input_National_Capacity!$C166+Input!G$125*Input_National_Capacity!$D166+Input!G$126*Input_National_Capacity!$E166+Input!G$127*Input_National_Capacity!$F166+Input!G$128*Input_National_Capacity!$G166+Input!G$129*Input_National_Capacity!$H166</f>
        <v>0</v>
      </c>
      <c r="H166" s="53">
        <f>Input!H$124*Input_National_Capacity!$C166+Input!H$125*Input_National_Capacity!$D166+Input!H$126*Input_National_Capacity!$E166+Input!H$127*Input_National_Capacity!$F166+Input!H$128*Input_National_Capacity!$G166+Input!H$129*Input_National_Capacity!$H166</f>
        <v>0</v>
      </c>
      <c r="I166" s="65">
        <f>Input!I$124*Input_National_Capacity!$C166+Input!I$125*Input_National_Capacity!$D166+Input!I$126*Input_National_Capacity!$E166+Input!I$127*Input_National_Capacity!$F166+Input!I$128*Input_National_Capacity!$G166+Input!I$129*Input_National_Capacity!$H166</f>
        <v>0</v>
      </c>
    </row>
    <row r="167" spans="1:9" s="5" customFormat="1" ht="15" customHeight="1" x14ac:dyDescent="0.25">
      <c r="A167" s="46" t="str">
        <f>Input_National_Capacity!A167</f>
        <v>F26_Aranjuez</v>
      </c>
      <c r="B167" s="4" t="str">
        <f>Input_National_Capacity!B167</f>
        <v>Salida Nacional / National exit</v>
      </c>
      <c r="C167" s="52">
        <f>Input!C$124*Input_National_Capacity!$C167+Input!C$125*Input_National_Capacity!$D167+Input!C$126*Input_National_Capacity!$E167+Input!C$127*Input_National_Capacity!$F167+Input!C$128*Input_National_Capacity!$G167+Input!C$129*Input_National_Capacity!$H167</f>
        <v>30687.004159934004</v>
      </c>
      <c r="D167" s="53">
        <f>Input!D$124*Input_National_Capacity!$C167+Input!D$125*Input_National_Capacity!$D167+Input!D$126*Input_National_Capacity!$E167+Input!D$127*Input_National_Capacity!$F167+Input!D$128*Input_National_Capacity!$G167+Input!D$129*Input_National_Capacity!$H167</f>
        <v>31323.255938186277</v>
      </c>
      <c r="E167" s="53">
        <f>Input!E$124*Input_National_Capacity!$C167+Input!E$125*Input_National_Capacity!$D167+Input!E$126*Input_National_Capacity!$E167+Input!E$127*Input_National_Capacity!$F167+Input!E$128*Input_National_Capacity!$G167+Input!E$129*Input_National_Capacity!$H167</f>
        <v>32426.275623142014</v>
      </c>
      <c r="F167" s="53">
        <f>Input!F$124*Input_National_Capacity!$C167+Input!F$125*Input_National_Capacity!$D167+Input!F$126*Input_National_Capacity!$E167+Input!F$127*Input_National_Capacity!$F167+Input!F$128*Input_National_Capacity!$G167+Input!F$129*Input_National_Capacity!$H167</f>
        <v>34415.691699135212</v>
      </c>
      <c r="G167" s="53">
        <f>Input!G$124*Input_National_Capacity!$C167+Input!G$125*Input_National_Capacity!$D167+Input!G$126*Input_National_Capacity!$E167+Input!G$127*Input_National_Capacity!$F167+Input!G$128*Input_National_Capacity!$G167+Input!G$129*Input_National_Capacity!$H167</f>
        <v>35364.697939434969</v>
      </c>
      <c r="H167" s="53">
        <f>Input!H$124*Input_National_Capacity!$C167+Input!H$125*Input_National_Capacity!$D167+Input!H$126*Input_National_Capacity!$E167+Input!H$127*Input_National_Capacity!$F167+Input!H$128*Input_National_Capacity!$G167+Input!H$129*Input_National_Capacity!$H167</f>
        <v>35877.078093541975</v>
      </c>
      <c r="I167" s="65">
        <f>Input!I$124*Input_National_Capacity!$C167+Input!I$125*Input_National_Capacity!$D167+Input!I$126*Input_National_Capacity!$E167+Input!I$127*Input_National_Capacity!$F167+Input!I$128*Input_National_Capacity!$G167+Input!I$129*Input_National_Capacity!$H167</f>
        <v>35181.474284488118</v>
      </c>
    </row>
    <row r="168" spans="1:9" s="5" customFormat="1" ht="15" customHeight="1" x14ac:dyDescent="0.25">
      <c r="A168" s="46" t="str">
        <f>Input_National_Capacity!A168</f>
        <v>F26A_Ceramicas Toledo</v>
      </c>
      <c r="B168" s="4" t="str">
        <f>Input_National_Capacity!B168</f>
        <v>Salida Nacional / National exit</v>
      </c>
      <c r="C168" s="52">
        <f>Input!C$124*Input_National_Capacity!$C168+Input!C$125*Input_National_Capacity!$D168+Input!C$126*Input_National_Capacity!$E168+Input!C$127*Input_National_Capacity!$F168+Input!C$128*Input_National_Capacity!$G168+Input!C$129*Input_National_Capacity!$H168</f>
        <v>4841.3543053642416</v>
      </c>
      <c r="D168" s="53">
        <f>Input!D$124*Input_National_Capacity!$C168+Input!D$125*Input_National_Capacity!$D168+Input!D$126*Input_National_Capacity!$E168+Input!D$127*Input_National_Capacity!$F168+Input!D$128*Input_National_Capacity!$G168+Input!D$129*Input_National_Capacity!$H168</f>
        <v>4919.6188427464167</v>
      </c>
      <c r="E168" s="53">
        <f>Input!E$124*Input_National_Capacity!$C168+Input!E$125*Input_National_Capacity!$D168+Input!E$126*Input_National_Capacity!$E168+Input!E$127*Input_National_Capacity!$F168+Input!E$128*Input_National_Capacity!$G168+Input!E$129*Input_National_Capacity!$H168</f>
        <v>5012.8694840163307</v>
      </c>
      <c r="F168" s="53">
        <f>Input!F$124*Input_National_Capacity!$C168+Input!F$125*Input_National_Capacity!$D168+Input!F$126*Input_National_Capacity!$E168+Input!F$127*Input_National_Capacity!$F168+Input!F$128*Input_National_Capacity!$G168+Input!F$129*Input_National_Capacity!$H168</f>
        <v>5090.4603892678333</v>
      </c>
      <c r="G168" s="53">
        <f>Input!G$124*Input_National_Capacity!$C168+Input!G$125*Input_National_Capacity!$D168+Input!G$126*Input_National_Capacity!$E168+Input!G$127*Input_National_Capacity!$F168+Input!G$128*Input_National_Capacity!$G168+Input!G$129*Input_National_Capacity!$H168</f>
        <v>5151.7341290906752</v>
      </c>
      <c r="H168" s="53">
        <f>Input!H$124*Input_National_Capacity!$C168+Input!H$125*Input_National_Capacity!$D168+Input!H$126*Input_National_Capacity!$E168+Input!H$127*Input_National_Capacity!$F168+Input!H$128*Input_National_Capacity!$G168+Input!H$129*Input_National_Capacity!$H168</f>
        <v>5195.9087322773375</v>
      </c>
      <c r="I168" s="65">
        <f>Input!I$124*Input_National_Capacity!$C168+Input!I$125*Input_National_Capacity!$D168+Input!I$126*Input_National_Capacity!$E168+Input!I$127*Input_National_Capacity!$F168+Input!I$128*Input_National_Capacity!$G168+Input!I$129*Input_National_Capacity!$H168</f>
        <v>5223.1418629148102</v>
      </c>
    </row>
    <row r="169" spans="1:9" s="5" customFormat="1" ht="15" customHeight="1" x14ac:dyDescent="0.25">
      <c r="A169" s="46" t="str">
        <f>Input_National_Capacity!A169</f>
        <v>F27_Yeles</v>
      </c>
      <c r="B169" s="4" t="str">
        <f>Input_National_Capacity!B169</f>
        <v>Salida Nacional / National exit</v>
      </c>
      <c r="C169" s="52">
        <f>Input!C$124*Input_National_Capacity!$C169+Input!C$125*Input_National_Capacity!$D169+Input!C$126*Input_National_Capacity!$E169+Input!C$127*Input_National_Capacity!$F169+Input!C$128*Input_National_Capacity!$G169+Input!C$129*Input_National_Capacity!$H169</f>
        <v>0</v>
      </c>
      <c r="D169" s="53">
        <f>Input!D$124*Input_National_Capacity!$C169+Input!D$125*Input_National_Capacity!$D169+Input!D$126*Input_National_Capacity!$E169+Input!D$127*Input_National_Capacity!$F169+Input!D$128*Input_National_Capacity!$G169+Input!D$129*Input_National_Capacity!$H169</f>
        <v>0</v>
      </c>
      <c r="E169" s="53">
        <f>Input!E$124*Input_National_Capacity!$C169+Input!E$125*Input_National_Capacity!$D169+Input!E$126*Input_National_Capacity!$E169+Input!E$127*Input_National_Capacity!$F169+Input!E$128*Input_National_Capacity!$G169+Input!E$129*Input_National_Capacity!$H169</f>
        <v>0</v>
      </c>
      <c r="F169" s="53">
        <f>Input!F$124*Input_National_Capacity!$C169+Input!F$125*Input_National_Capacity!$D169+Input!F$126*Input_National_Capacity!$E169+Input!F$127*Input_National_Capacity!$F169+Input!F$128*Input_National_Capacity!$G169+Input!F$129*Input_National_Capacity!$H169</f>
        <v>0</v>
      </c>
      <c r="G169" s="53">
        <f>Input!G$124*Input_National_Capacity!$C169+Input!G$125*Input_National_Capacity!$D169+Input!G$126*Input_National_Capacity!$E169+Input!G$127*Input_National_Capacity!$F169+Input!G$128*Input_National_Capacity!$G169+Input!G$129*Input_National_Capacity!$H169</f>
        <v>0</v>
      </c>
      <c r="H169" s="53">
        <f>Input!H$124*Input_National_Capacity!$C169+Input!H$125*Input_National_Capacity!$D169+Input!H$126*Input_National_Capacity!$E169+Input!H$127*Input_National_Capacity!$F169+Input!H$128*Input_National_Capacity!$G169+Input!H$129*Input_National_Capacity!$H169</f>
        <v>0</v>
      </c>
      <c r="I169" s="65">
        <f>Input!I$124*Input_National_Capacity!$C169+Input!I$125*Input_National_Capacity!$D169+Input!I$126*Input_National_Capacity!$E169+Input!I$127*Input_National_Capacity!$F169+Input!I$128*Input_National_Capacity!$G169+Input!I$129*Input_National_Capacity!$H169</f>
        <v>0</v>
      </c>
    </row>
    <row r="170" spans="1:9" s="5" customFormat="1" ht="15" customHeight="1" x14ac:dyDescent="0.25">
      <c r="A170" s="46" t="str">
        <f>Input_National_Capacity!A170</f>
        <v>F28_ Pinto</v>
      </c>
      <c r="B170" s="4" t="str">
        <f>Input_National_Capacity!B170</f>
        <v>Salida Nacional / National exit</v>
      </c>
      <c r="C170" s="52">
        <f>Input!C$124*Input_National_Capacity!$C170+Input!C$125*Input_National_Capacity!$D170+Input!C$126*Input_National_Capacity!$E170+Input!C$127*Input_National_Capacity!$F170+Input!C$128*Input_National_Capacity!$G170+Input!C$129*Input_National_Capacity!$H170</f>
        <v>69882.300995093552</v>
      </c>
      <c r="D170" s="53">
        <f>Input!D$124*Input_National_Capacity!$C170+Input!D$125*Input_National_Capacity!$D170+Input!D$126*Input_National_Capacity!$E170+Input!D$127*Input_National_Capacity!$F170+Input!D$128*Input_National_Capacity!$G170+Input!D$129*Input_National_Capacity!$H170</f>
        <v>70256.571660503803</v>
      </c>
      <c r="E170" s="53">
        <f>Input!E$124*Input_National_Capacity!$C170+Input!E$125*Input_National_Capacity!$D170+Input!E$126*Input_National_Capacity!$E170+Input!E$127*Input_National_Capacity!$F170+Input!E$128*Input_National_Capacity!$G170+Input!E$129*Input_National_Capacity!$H170</f>
        <v>70723.299565744703</v>
      </c>
      <c r="F170" s="53">
        <f>Input!F$124*Input_National_Capacity!$C170+Input!F$125*Input_National_Capacity!$D170+Input!F$126*Input_National_Capacity!$E170+Input!F$127*Input_National_Capacity!$F170+Input!F$128*Input_National_Capacity!$G170+Input!F$129*Input_National_Capacity!$H170</f>
        <v>71110.619203302223</v>
      </c>
      <c r="G170" s="53">
        <f>Input!G$124*Input_National_Capacity!$C170+Input!G$125*Input_National_Capacity!$D170+Input!G$126*Input_National_Capacity!$E170+Input!G$127*Input_National_Capacity!$F170+Input!G$128*Input_National_Capacity!$G170+Input!G$129*Input_National_Capacity!$H170</f>
        <v>71427.539572040216</v>
      </c>
      <c r="H170" s="53">
        <f>Input!H$124*Input_National_Capacity!$C170+Input!H$125*Input_National_Capacity!$D170+Input!H$126*Input_National_Capacity!$E170+Input!H$127*Input_National_Capacity!$F170+Input!H$128*Input_National_Capacity!$G170+Input!H$129*Input_National_Capacity!$H170</f>
        <v>71676.703222507465</v>
      </c>
      <c r="I170" s="65">
        <f>Input!I$124*Input_National_Capacity!$C170+Input!I$125*Input_National_Capacity!$D170+Input!I$126*Input_National_Capacity!$E170+Input!I$127*Input_National_Capacity!$F170+Input!I$128*Input_National_Capacity!$G170+Input!I$129*Input_National_Capacity!$H170</f>
        <v>71859.942567810605</v>
      </c>
    </row>
    <row r="171" spans="1:9" s="5" customFormat="1" ht="15" customHeight="1" x14ac:dyDescent="0.25">
      <c r="A171" s="46" t="str">
        <f>Input_National_Capacity!A171</f>
        <v>G04_Lumbier</v>
      </c>
      <c r="B171" s="4" t="str">
        <f>Input_National_Capacity!B171</f>
        <v>Salida Nacional / National exit</v>
      </c>
      <c r="C171" s="52">
        <f>Input!C$124*Input_National_Capacity!$C171+Input!C$125*Input_National_Capacity!$D171+Input!C$126*Input_National_Capacity!$E171+Input!C$127*Input_National_Capacity!$F171+Input!C$128*Input_National_Capacity!$G171+Input!C$129*Input_National_Capacity!$H171</f>
        <v>0</v>
      </c>
      <c r="D171" s="53">
        <f>Input!D$124*Input_National_Capacity!$C171+Input!D$125*Input_National_Capacity!$D171+Input!D$126*Input_National_Capacity!$E171+Input!D$127*Input_National_Capacity!$F171+Input!D$128*Input_National_Capacity!$G171+Input!D$129*Input_National_Capacity!$H171</f>
        <v>0</v>
      </c>
      <c r="E171" s="53">
        <f>Input!E$124*Input_National_Capacity!$C171+Input!E$125*Input_National_Capacity!$D171+Input!E$126*Input_National_Capacity!$E171+Input!E$127*Input_National_Capacity!$F171+Input!E$128*Input_National_Capacity!$G171+Input!E$129*Input_National_Capacity!$H171</f>
        <v>0</v>
      </c>
      <c r="F171" s="53">
        <f>Input!F$124*Input_National_Capacity!$C171+Input!F$125*Input_National_Capacity!$D171+Input!F$126*Input_National_Capacity!$E171+Input!F$127*Input_National_Capacity!$F171+Input!F$128*Input_National_Capacity!$G171+Input!F$129*Input_National_Capacity!$H171</f>
        <v>0</v>
      </c>
      <c r="G171" s="53">
        <f>Input!G$124*Input_National_Capacity!$C171+Input!G$125*Input_National_Capacity!$D171+Input!G$126*Input_National_Capacity!$E171+Input!G$127*Input_National_Capacity!$F171+Input!G$128*Input_National_Capacity!$G171+Input!G$129*Input_National_Capacity!$H171</f>
        <v>0</v>
      </c>
      <c r="H171" s="53">
        <f>Input!H$124*Input_National_Capacity!$C171+Input!H$125*Input_National_Capacity!$D171+Input!H$126*Input_National_Capacity!$E171+Input!H$127*Input_National_Capacity!$F171+Input!H$128*Input_National_Capacity!$G171+Input!H$129*Input_National_Capacity!$H171</f>
        <v>0</v>
      </c>
      <c r="I171" s="65">
        <f>Input!I$124*Input_National_Capacity!$C171+Input!I$125*Input_National_Capacity!$D171+Input!I$126*Input_National_Capacity!$E171+Input!I$127*Input_National_Capacity!$F171+Input!I$128*Input_National_Capacity!$G171+Input!I$129*Input_National_Capacity!$H171</f>
        <v>0</v>
      </c>
    </row>
    <row r="172" spans="1:9" s="5" customFormat="1" ht="15" customHeight="1" x14ac:dyDescent="0.25">
      <c r="A172" s="46" t="str">
        <f>Input_National_Capacity!A172</f>
        <v>H1_Red Cartagena</v>
      </c>
      <c r="B172" s="4" t="str">
        <f>Input_National_Capacity!B172</f>
        <v>Salida Nacional / National exit</v>
      </c>
      <c r="C172" s="52">
        <f>Input!C$124*Input_National_Capacity!$C172+Input!C$125*Input_National_Capacity!$D172+Input!C$126*Input_National_Capacity!$E172+Input!C$127*Input_National_Capacity!$F172+Input!C$128*Input_National_Capacity!$G172+Input!C$129*Input_National_Capacity!$H172</f>
        <v>35549.810267783505</v>
      </c>
      <c r="D172" s="53">
        <f>Input!D$124*Input_National_Capacity!$C172+Input!D$125*Input_National_Capacity!$D172+Input!D$126*Input_National_Capacity!$E172+Input!D$127*Input_National_Capacity!$F172+Input!D$128*Input_National_Capacity!$G172+Input!D$129*Input_National_Capacity!$H172</f>
        <v>36174.753506514804</v>
      </c>
      <c r="E172" s="53">
        <f>Input!E$124*Input_National_Capacity!$C172+Input!E$125*Input_National_Capacity!$D172+Input!E$126*Input_National_Capacity!$E172+Input!E$127*Input_National_Capacity!$F172+Input!E$128*Input_National_Capacity!$G172+Input!E$129*Input_National_Capacity!$H172</f>
        <v>37178.268620518393</v>
      </c>
      <c r="F172" s="53">
        <f>Input!F$124*Input_National_Capacity!$C172+Input!F$125*Input_National_Capacity!$D172+Input!F$126*Input_National_Capacity!$E172+Input!F$127*Input_National_Capacity!$F172+Input!F$128*Input_National_Capacity!$G172+Input!F$129*Input_National_Capacity!$H172</f>
        <v>38850.148888021969</v>
      </c>
      <c r="G172" s="53">
        <f>Input!G$124*Input_National_Capacity!$C172+Input!G$125*Input_National_Capacity!$D172+Input!G$126*Input_National_Capacity!$E172+Input!G$127*Input_National_Capacity!$F172+Input!G$128*Input_National_Capacity!$G172+Input!G$129*Input_National_Capacity!$H172</f>
        <v>39684.659022313346</v>
      </c>
      <c r="H172" s="53">
        <f>Input!H$124*Input_National_Capacity!$C172+Input!H$125*Input_National_Capacity!$D172+Input!H$126*Input_National_Capacity!$E172+Input!H$127*Input_National_Capacity!$F172+Input!H$128*Input_National_Capacity!$G172+Input!H$129*Input_National_Capacity!$H172</f>
        <v>40153.626601124961</v>
      </c>
      <c r="I172" s="65">
        <f>Input!I$124*Input_National_Capacity!$C172+Input!I$125*Input_National_Capacity!$D172+Input!I$126*Input_National_Capacity!$E172+Input!I$127*Input_National_Capacity!$F172+Input!I$128*Input_National_Capacity!$G172+Input!I$129*Input_National_Capacity!$H172</f>
        <v>39664.891334215536</v>
      </c>
    </row>
    <row r="173" spans="1:9" s="5" customFormat="1" ht="15" customHeight="1" x14ac:dyDescent="0.25">
      <c r="A173" s="46" t="str">
        <f>Input_National_Capacity!A173</f>
        <v>I001_Corvera</v>
      </c>
      <c r="B173" s="4" t="str">
        <f>Input_National_Capacity!B173</f>
        <v>Salida Nacional / National exit</v>
      </c>
      <c r="C173" s="52">
        <f>Input!C$124*Input_National_Capacity!$C173+Input!C$125*Input_National_Capacity!$D173+Input!C$126*Input_National_Capacity!$E173+Input!C$127*Input_National_Capacity!$F173+Input!C$128*Input_National_Capacity!$G173+Input!C$129*Input_National_Capacity!$H173</f>
        <v>2956.3162017092768</v>
      </c>
      <c r="D173" s="53">
        <f>Input!D$124*Input_National_Capacity!$C173+Input!D$125*Input_National_Capacity!$D173+Input!D$126*Input_National_Capacity!$E173+Input!D$127*Input_National_Capacity!$F173+Input!D$128*Input_National_Capacity!$G173+Input!D$129*Input_National_Capacity!$H173</f>
        <v>3009.2650069619099</v>
      </c>
      <c r="E173" s="53">
        <f>Input!E$124*Input_National_Capacity!$C173+Input!E$125*Input_National_Capacity!$D173+Input!E$126*Input_National_Capacity!$E173+Input!E$127*Input_National_Capacity!$F173+Input!E$128*Input_National_Capacity!$G173+Input!E$129*Input_National_Capacity!$H173</f>
        <v>3086.3617559542599</v>
      </c>
      <c r="F173" s="53">
        <f>Input!F$124*Input_National_Capacity!$C173+Input!F$125*Input_National_Capacity!$D173+Input!F$126*Input_National_Capacity!$E173+Input!F$127*Input_National_Capacity!$F173+Input!F$128*Input_National_Capacity!$G173+Input!F$129*Input_National_Capacity!$H173</f>
        <v>3192.9275989849666</v>
      </c>
      <c r="G173" s="53">
        <f>Input!G$124*Input_National_Capacity!$C173+Input!G$125*Input_National_Capacity!$D173+Input!G$126*Input_National_Capacity!$E173+Input!G$127*Input_National_Capacity!$F173+Input!G$128*Input_National_Capacity!$G173+Input!G$129*Input_National_Capacity!$H173</f>
        <v>3252.8207820133002</v>
      </c>
      <c r="H173" s="53">
        <f>Input!H$124*Input_National_Capacity!$C173+Input!H$125*Input_National_Capacity!$D173+Input!H$126*Input_National_Capacity!$E173+Input!H$127*Input_National_Capacity!$F173+Input!H$128*Input_National_Capacity!$G173+Input!H$129*Input_National_Capacity!$H173</f>
        <v>3289.2375510945139</v>
      </c>
      <c r="I173" s="65">
        <f>Input!I$124*Input_National_Capacity!$C173+Input!I$125*Input_National_Capacity!$D173+Input!I$126*Input_National_Capacity!$E173+Input!I$127*Input_National_Capacity!$F173+Input!I$128*Input_National_Capacity!$G173+Input!I$129*Input_National_Capacity!$H173</f>
        <v>3272.3660780117307</v>
      </c>
    </row>
    <row r="174" spans="1:9" s="5" customFormat="1" ht="15" customHeight="1" x14ac:dyDescent="0.25">
      <c r="A174" s="46" t="str">
        <f>Input_National_Capacity!A174</f>
        <v>I003_Cudillero</v>
      </c>
      <c r="B174" s="4" t="str">
        <f>Input_National_Capacity!B174</f>
        <v>Salida Nacional / National exit</v>
      </c>
      <c r="C174" s="52">
        <f>Input!C$124*Input_National_Capacity!$C174+Input!C$125*Input_National_Capacity!$D174+Input!C$126*Input_National_Capacity!$E174+Input!C$127*Input_National_Capacity!$F174+Input!C$128*Input_National_Capacity!$G174+Input!C$129*Input_National_Capacity!$H174</f>
        <v>63.478988761339153</v>
      </c>
      <c r="D174" s="53">
        <f>Input!D$124*Input_National_Capacity!$C174+Input!D$125*Input_National_Capacity!$D174+Input!D$126*Input_National_Capacity!$E174+Input!D$127*Input_National_Capacity!$F174+Input!D$128*Input_National_Capacity!$G174+Input!D$129*Input_National_Capacity!$H174</f>
        <v>64.46675506415778</v>
      </c>
      <c r="E174" s="53">
        <f>Input!E$124*Input_National_Capacity!$C174+Input!E$125*Input_National_Capacity!$D174+Input!E$126*Input_National_Capacity!$E174+Input!E$127*Input_National_Capacity!$F174+Input!E$128*Input_National_Capacity!$G174+Input!E$129*Input_National_Capacity!$H174</f>
        <v>65.654485867629162</v>
      </c>
      <c r="F174" s="53">
        <f>Input!F$124*Input_National_Capacity!$C174+Input!F$125*Input_National_Capacity!$D174+Input!F$126*Input_National_Capacity!$E174+Input!F$127*Input_National_Capacity!$F174+Input!F$128*Input_National_Capacity!$G174+Input!F$129*Input_National_Capacity!$H174</f>
        <v>66.644136189247561</v>
      </c>
      <c r="G174" s="53">
        <f>Input!G$124*Input_National_Capacity!$C174+Input!G$125*Input_National_Capacity!$D174+Input!G$126*Input_National_Capacity!$E174+Input!G$127*Input_National_Capacity!$F174+Input!G$128*Input_National_Capacity!$G174+Input!G$129*Input_National_Capacity!$H174</f>
        <v>67.426026312853097</v>
      </c>
      <c r="H174" s="53">
        <f>Input!H$124*Input_National_Capacity!$C174+Input!H$125*Input_National_Capacity!$D174+Input!H$126*Input_National_Capacity!$E174+Input!H$127*Input_National_Capacity!$F174+Input!H$128*Input_National_Capacity!$G174+Input!H$129*Input_National_Capacity!$H174</f>
        <v>67.990632212129782</v>
      </c>
      <c r="I174" s="65">
        <f>Input!I$124*Input_National_Capacity!$C174+Input!I$125*Input_National_Capacity!$D174+Input!I$126*Input_National_Capacity!$E174+Input!I$127*Input_National_Capacity!$F174+Input!I$128*Input_National_Capacity!$G174+Input!I$129*Input_National_Capacity!$H174</f>
        <v>68.331337300572784</v>
      </c>
    </row>
    <row r="175" spans="1:9" s="5" customFormat="1" ht="15" customHeight="1" x14ac:dyDescent="0.25">
      <c r="A175" s="46" t="str">
        <f>Input_National_Capacity!A175</f>
        <v>I005_Luarca</v>
      </c>
      <c r="B175" s="4" t="str">
        <f>Input_National_Capacity!B175</f>
        <v>Salida Nacional / National exit</v>
      </c>
      <c r="C175" s="52">
        <f>Input!C$124*Input_National_Capacity!$C175+Input!C$125*Input_National_Capacity!$D175+Input!C$126*Input_National_Capacity!$E175+Input!C$127*Input_National_Capacity!$F175+Input!C$128*Input_National_Capacity!$G175+Input!C$129*Input_National_Capacity!$H175</f>
        <v>47.643367694820995</v>
      </c>
      <c r="D175" s="53">
        <f>Input!D$124*Input_National_Capacity!$C175+Input!D$125*Input_National_Capacity!$D175+Input!D$126*Input_National_Capacity!$E175+Input!D$127*Input_National_Capacity!$F175+Input!D$128*Input_National_Capacity!$G175+Input!D$129*Input_National_Capacity!$H175</f>
        <v>47.773063462716394</v>
      </c>
      <c r="E175" s="53">
        <f>Input!E$124*Input_National_Capacity!$C175+Input!E$125*Input_National_Capacity!$D175+Input!E$126*Input_National_Capacity!$E175+Input!E$127*Input_National_Capacity!$F175+Input!E$128*Input_National_Capacity!$G175+Input!E$129*Input_National_Capacity!$H175</f>
        <v>47.945292982440158</v>
      </c>
      <c r="F175" s="53">
        <f>Input!F$124*Input_National_Capacity!$C175+Input!F$125*Input_National_Capacity!$D175+Input!F$126*Input_National_Capacity!$E175+Input!F$127*Input_National_Capacity!$F175+Input!F$128*Input_National_Capacity!$G175+Input!F$129*Input_National_Capacity!$H175</f>
        <v>48.08773693901167</v>
      </c>
      <c r="G175" s="53">
        <f>Input!G$124*Input_National_Capacity!$C175+Input!G$125*Input_National_Capacity!$D175+Input!G$126*Input_National_Capacity!$E175+Input!G$127*Input_National_Capacity!$F175+Input!G$128*Input_National_Capacity!$G175+Input!G$129*Input_National_Capacity!$H175</f>
        <v>48.209595207364039</v>
      </c>
      <c r="H175" s="53">
        <f>Input!H$124*Input_National_Capacity!$C175+Input!H$125*Input_National_Capacity!$D175+Input!H$126*Input_National_Capacity!$E175+Input!H$127*Input_National_Capacity!$F175+Input!H$128*Input_National_Capacity!$G175+Input!H$129*Input_National_Capacity!$H175</f>
        <v>48.314983132082411</v>
      </c>
      <c r="I175" s="65">
        <f>Input!I$124*Input_National_Capacity!$C175+Input!I$125*Input_National_Capacity!$D175+Input!I$126*Input_National_Capacity!$E175+Input!I$127*Input_National_Capacity!$F175+Input!I$128*Input_National_Capacity!$G175+Input!I$129*Input_National_Capacity!$H175</f>
        <v>48.405013286172284</v>
      </c>
    </row>
    <row r="176" spans="1:9" s="5" customFormat="1" ht="15" customHeight="1" x14ac:dyDescent="0.25">
      <c r="A176" s="46" t="str">
        <f>Input_National_Capacity!A176</f>
        <v>I006_Navia</v>
      </c>
      <c r="B176" s="4" t="str">
        <f>Input_National_Capacity!B176</f>
        <v>Salida Nacional / National exit</v>
      </c>
      <c r="C176" s="52">
        <f>Input!C$124*Input_National_Capacity!$C176+Input!C$125*Input_National_Capacity!$D176+Input!C$126*Input_National_Capacity!$E176+Input!C$127*Input_National_Capacity!$F176+Input!C$128*Input_National_Capacity!$G176+Input!C$129*Input_National_Capacity!$H176</f>
        <v>845.99618114059433</v>
      </c>
      <c r="D176" s="53">
        <f>Input!D$124*Input_National_Capacity!$C176+Input!D$125*Input_National_Capacity!$D176+Input!D$126*Input_National_Capacity!$E176+Input!D$127*Input_National_Capacity!$F176+Input!D$128*Input_National_Capacity!$G176+Input!D$129*Input_National_Capacity!$H176</f>
        <v>864.14343708145543</v>
      </c>
      <c r="E176" s="53">
        <f>Input!E$124*Input_National_Capacity!$C176+Input!E$125*Input_National_Capacity!$D176+Input!E$126*Input_National_Capacity!$E176+Input!E$127*Input_National_Capacity!$F176+Input!E$128*Input_National_Capacity!$G176+Input!E$129*Input_National_Capacity!$H176</f>
        <v>885.83182886900875</v>
      </c>
      <c r="F176" s="53">
        <f>Input!F$124*Input_National_Capacity!$C176+Input!F$125*Input_National_Capacity!$D176+Input!F$126*Input_National_Capacity!$E176+Input!F$127*Input_National_Capacity!$F176+Input!F$128*Input_National_Capacity!$G176+Input!F$129*Input_National_Capacity!$H176</f>
        <v>903.91185556935727</v>
      </c>
      <c r="G176" s="53">
        <f>Input!G$124*Input_National_Capacity!$C176+Input!G$125*Input_National_Capacity!$D176+Input!G$126*Input_National_Capacity!$E176+Input!G$127*Input_National_Capacity!$F176+Input!G$128*Input_National_Capacity!$G176+Input!G$129*Input_National_Capacity!$H176</f>
        <v>918.12037675211491</v>
      </c>
      <c r="H176" s="53">
        <f>Input!H$124*Input_National_Capacity!$C176+Input!H$125*Input_National_Capacity!$D176+Input!H$126*Input_National_Capacity!$E176+Input!H$127*Input_National_Capacity!$F176+Input!H$128*Input_National_Capacity!$G176+Input!H$129*Input_National_Capacity!$H176</f>
        <v>928.23870185596229</v>
      </c>
      <c r="I176" s="65">
        <f>Input!I$124*Input_National_Capacity!$C176+Input!I$125*Input_National_Capacity!$D176+Input!I$126*Input_National_Capacity!$E176+Input!I$127*Input_National_Capacity!$F176+Input!I$128*Input_National_Capacity!$G176+Input!I$129*Input_National_Capacity!$H176</f>
        <v>934.12912911342016</v>
      </c>
    </row>
    <row r="177" spans="1:9" s="5" customFormat="1" ht="15" customHeight="1" x14ac:dyDescent="0.25">
      <c r="A177" s="46" t="str">
        <f>Input_National_Capacity!A177</f>
        <v>I007_Castropol</v>
      </c>
      <c r="B177" s="4" t="str">
        <f>Input_National_Capacity!B177</f>
        <v>Salida Nacional / National exit</v>
      </c>
      <c r="C177" s="52">
        <f>Input!C$124*Input_National_Capacity!$C177+Input!C$125*Input_National_Capacity!$D177+Input!C$126*Input_National_Capacity!$E177+Input!C$127*Input_National_Capacity!$F177+Input!C$128*Input_National_Capacity!$G177+Input!C$129*Input_National_Capacity!$H177</f>
        <v>19.214142462511649</v>
      </c>
      <c r="D177" s="53">
        <f>Input!D$124*Input_National_Capacity!$C177+Input!D$125*Input_National_Capacity!$D177+Input!D$126*Input_National_Capacity!$E177+Input!D$127*Input_National_Capacity!$F177+Input!D$128*Input_National_Capacity!$G177+Input!D$129*Input_National_Capacity!$H177</f>
        <v>19.266447601331588</v>
      </c>
      <c r="E177" s="53">
        <f>Input!E$124*Input_National_Capacity!$C177+Input!E$125*Input_National_Capacity!$D177+Input!E$126*Input_National_Capacity!$E177+Input!E$127*Input_National_Capacity!$F177+Input!E$128*Input_National_Capacity!$G177+Input!E$129*Input_National_Capacity!$H177</f>
        <v>19.3359062204078</v>
      </c>
      <c r="F177" s="53">
        <f>Input!F$124*Input_National_Capacity!$C177+Input!F$125*Input_National_Capacity!$D177+Input!F$126*Input_National_Capacity!$E177+Input!F$127*Input_National_Capacity!$F177+Input!F$128*Input_National_Capacity!$G177+Input!F$129*Input_National_Capacity!$H177</f>
        <v>19.393352589271149</v>
      </c>
      <c r="G177" s="53">
        <f>Input!G$124*Input_National_Capacity!$C177+Input!G$125*Input_National_Capacity!$D177+Input!G$126*Input_National_Capacity!$E177+Input!G$127*Input_National_Capacity!$F177+Input!G$128*Input_National_Capacity!$G177+Input!G$129*Input_National_Capacity!$H177</f>
        <v>19.442496934888258</v>
      </c>
      <c r="H177" s="53">
        <f>Input!H$124*Input_National_Capacity!$C177+Input!H$125*Input_National_Capacity!$D177+Input!H$126*Input_National_Capacity!$E177+Input!H$127*Input_National_Capacity!$F177+Input!H$128*Input_National_Capacity!$G177+Input!H$129*Input_National_Capacity!$H177</f>
        <v>19.48499893878391</v>
      </c>
      <c r="I177" s="65">
        <f>Input!I$124*Input_National_Capacity!$C177+Input!I$125*Input_National_Capacity!$D177+Input!I$126*Input_National_Capacity!$E177+Input!I$127*Input_National_Capacity!$F177+Input!I$128*Input_National_Capacity!$G177+Input!I$129*Input_National_Capacity!$H177</f>
        <v>19.521307291662851</v>
      </c>
    </row>
    <row r="178" spans="1:9" s="5" customFormat="1" ht="15" customHeight="1" x14ac:dyDescent="0.25">
      <c r="A178" s="46" t="str">
        <f>Input_National_Capacity!A178</f>
        <v>I012_Villalba</v>
      </c>
      <c r="B178" s="4" t="str">
        <f>Input_National_Capacity!B178</f>
        <v>Salida Nacional / National exit</v>
      </c>
      <c r="C178" s="52">
        <f>Input!C$124*Input_National_Capacity!$C178+Input!C$125*Input_National_Capacity!$D178+Input!C$126*Input_National_Capacity!$E178+Input!C$127*Input_National_Capacity!$F178+Input!C$128*Input_National_Capacity!$G178+Input!C$129*Input_National_Capacity!$H178</f>
        <v>4038.7201858336202</v>
      </c>
      <c r="D178" s="53">
        <f>Input!D$124*Input_National_Capacity!$C178+Input!D$125*Input_National_Capacity!$D178+Input!D$126*Input_National_Capacity!$E178+Input!D$127*Input_National_Capacity!$F178+Input!D$128*Input_National_Capacity!$G178+Input!D$129*Input_National_Capacity!$H178</f>
        <v>4095.9843767612547</v>
      </c>
      <c r="E178" s="53">
        <f>Input!E$124*Input_National_Capacity!$C178+Input!E$125*Input_National_Capacity!$D178+Input!E$126*Input_National_Capacity!$E178+Input!E$127*Input_National_Capacity!$F178+Input!E$128*Input_National_Capacity!$G178+Input!E$129*Input_National_Capacity!$H178</f>
        <v>4164.9897041563463</v>
      </c>
      <c r="F178" s="53">
        <f>Input!F$124*Input_National_Capacity!$C178+Input!F$125*Input_National_Capacity!$D178+Input!F$126*Input_National_Capacity!$E178+Input!F$127*Input_National_Capacity!$F178+Input!F$128*Input_National_Capacity!$G178+Input!F$129*Input_National_Capacity!$H178</f>
        <v>4222.4771678355555</v>
      </c>
      <c r="G178" s="53">
        <f>Input!G$124*Input_National_Capacity!$C178+Input!G$125*Input_National_Capacity!$D178+Input!G$126*Input_National_Capacity!$E178+Input!G$127*Input_National_Capacity!$F178+Input!G$128*Input_National_Capacity!$G178+Input!G$129*Input_National_Capacity!$H178</f>
        <v>4267.9811310735622</v>
      </c>
      <c r="H178" s="53">
        <f>Input!H$124*Input_National_Capacity!$C178+Input!H$125*Input_National_Capacity!$D178+Input!H$126*Input_National_Capacity!$E178+Input!H$127*Input_National_Capacity!$F178+Input!H$128*Input_National_Capacity!$G178+Input!H$129*Input_National_Capacity!$H178</f>
        <v>4300.9984083829831</v>
      </c>
      <c r="I178" s="65">
        <f>Input!I$124*Input_National_Capacity!$C178+Input!I$125*Input_National_Capacity!$D178+Input!I$126*Input_National_Capacity!$E178+Input!I$127*Input_National_Capacity!$F178+Input!I$128*Input_National_Capacity!$G178+Input!I$129*Input_National_Capacity!$H178</f>
        <v>4321.1634901845355</v>
      </c>
    </row>
    <row r="179" spans="1:9" s="5" customFormat="1" ht="15" customHeight="1" x14ac:dyDescent="0.25">
      <c r="A179" s="46" t="str">
        <f>Input_National_Capacity!A179</f>
        <v>I014 Irixoa</v>
      </c>
      <c r="B179" s="4" t="str">
        <f>Input_National_Capacity!B179</f>
        <v>Salida Nacional / National exit</v>
      </c>
      <c r="C179" s="52">
        <f>Input!C$124*Input_National_Capacity!$C179+Input!C$125*Input_National_Capacity!$D179+Input!C$126*Input_National_Capacity!$E179+Input!C$127*Input_National_Capacity!$F179+Input!C$128*Input_National_Capacity!$G179+Input!C$129*Input_National_Capacity!$H179</f>
        <v>2127.7113119826827</v>
      </c>
      <c r="D179" s="53">
        <f>Input!D$124*Input_National_Capacity!$C179+Input!D$125*Input_National_Capacity!$D179+Input!D$126*Input_National_Capacity!$E179+Input!D$127*Input_National_Capacity!$F179+Input!D$128*Input_National_Capacity!$G179+Input!D$129*Input_National_Capacity!$H179</f>
        <v>2158.6948542074924</v>
      </c>
      <c r="E179" s="53">
        <f>Input!E$124*Input_National_Capacity!$C179+Input!E$125*Input_National_Capacity!$D179+Input!E$126*Input_National_Capacity!$E179+Input!E$127*Input_National_Capacity!$F179+Input!E$128*Input_National_Capacity!$G179+Input!E$129*Input_National_Capacity!$H179</f>
        <v>2196.0072847737774</v>
      </c>
      <c r="F179" s="53">
        <f>Input!F$124*Input_National_Capacity!$C179+Input!F$125*Input_National_Capacity!$D179+Input!F$126*Input_National_Capacity!$E179+Input!F$127*Input_National_Capacity!$F179+Input!F$128*Input_National_Capacity!$G179+Input!F$129*Input_National_Capacity!$H179</f>
        <v>2227.0933483661397</v>
      </c>
      <c r="G179" s="53">
        <f>Input!G$124*Input_National_Capacity!$C179+Input!G$125*Input_National_Capacity!$D179+Input!G$126*Input_National_Capacity!$E179+Input!G$127*Input_National_Capacity!$F179+Input!G$128*Input_National_Capacity!$G179+Input!G$129*Input_National_Capacity!$H179</f>
        <v>2251.6857918066576</v>
      </c>
      <c r="H179" s="53">
        <f>Input!H$124*Input_National_Capacity!$C179+Input!H$125*Input_National_Capacity!$D179+Input!H$126*Input_National_Capacity!$E179+Input!H$127*Input_National_Capacity!$F179+Input!H$128*Input_National_Capacity!$G179+Input!H$129*Input_National_Capacity!$H179</f>
        <v>2269.5045120351142</v>
      </c>
      <c r="I179" s="65">
        <f>Input!I$124*Input_National_Capacity!$C179+Input!I$125*Input_National_Capacity!$D179+Input!I$126*Input_National_Capacity!$E179+Input!I$127*Input_National_Capacity!$F179+Input!I$128*Input_National_Capacity!$G179+Input!I$129*Input_National_Capacity!$H179</f>
        <v>2280.3488474448991</v>
      </c>
    </row>
    <row r="180" spans="1:9" s="5" customFormat="1" ht="15" customHeight="1" x14ac:dyDescent="0.25">
      <c r="A180" s="46" t="str">
        <f>Input_National_Capacity!A180</f>
        <v>I015ERM_Abegondo</v>
      </c>
      <c r="B180" s="4" t="str">
        <f>Input_National_Capacity!B180</f>
        <v>Salida Nacional / National exit</v>
      </c>
      <c r="C180" s="52">
        <f>Input!C$124*Input_National_Capacity!$C180+Input!C$125*Input_National_Capacity!$D180+Input!C$126*Input_National_Capacity!$E180+Input!C$127*Input_National_Capacity!$F180+Input!C$128*Input_National_Capacity!$G180+Input!C$129*Input_National_Capacity!$H180</f>
        <v>91.313578106225066</v>
      </c>
      <c r="D180" s="53">
        <f>Input!D$124*Input_National_Capacity!$C180+Input!D$125*Input_National_Capacity!$D180+Input!D$126*Input_National_Capacity!$E180+Input!D$127*Input_National_Capacity!$F180+Input!D$128*Input_National_Capacity!$G180+Input!D$129*Input_National_Capacity!$H180</f>
        <v>91.756950770744837</v>
      </c>
      <c r="E180" s="53">
        <f>Input!E$124*Input_National_Capacity!$C180+Input!E$125*Input_National_Capacity!$D180+Input!E$126*Input_National_Capacity!$E180+Input!E$127*Input_National_Capacity!$F180+Input!E$128*Input_National_Capacity!$G180+Input!E$129*Input_National_Capacity!$H180</f>
        <v>92.316094703014571</v>
      </c>
      <c r="F180" s="53">
        <f>Input!F$124*Input_National_Capacity!$C180+Input!F$125*Input_National_Capacity!$D180+Input!F$126*Input_National_Capacity!$E180+Input!F$127*Input_National_Capacity!$F180+Input!F$128*Input_National_Capacity!$G180+Input!F$129*Input_National_Capacity!$H180</f>
        <v>92.780291006225681</v>
      </c>
      <c r="G180" s="53">
        <f>Input!G$124*Input_National_Capacity!$C180+Input!G$125*Input_National_Capacity!$D180+Input!G$126*Input_National_Capacity!$E180+Input!G$127*Input_National_Capacity!$F180+Input!G$128*Input_National_Capacity!$G180+Input!G$129*Input_National_Capacity!$H180</f>
        <v>93.161928609992358</v>
      </c>
      <c r="H180" s="53">
        <f>Input!H$124*Input_National_Capacity!$C180+Input!H$125*Input_National_Capacity!$D180+Input!H$126*Input_National_Capacity!$E180+Input!H$127*Input_National_Capacity!$F180+Input!H$128*Input_National_Capacity!$G180+Input!H$129*Input_National_Capacity!$H180</f>
        <v>93.465307898527669</v>
      </c>
      <c r="I180" s="65">
        <f>Input!I$124*Input_National_Capacity!$C180+Input!I$125*Input_National_Capacity!$D180+Input!I$126*Input_National_Capacity!$E180+Input!I$127*Input_National_Capacity!$F180+Input!I$128*Input_National_Capacity!$G180+Input!I$129*Input_National_Capacity!$H180</f>
        <v>93.69062537831347</v>
      </c>
    </row>
    <row r="181" spans="1:9" s="5" customFormat="1" ht="15" customHeight="1" x14ac:dyDescent="0.25">
      <c r="A181" s="46" t="str">
        <f>Input_National_Capacity!A181</f>
        <v>I016_Abegondo II</v>
      </c>
      <c r="B181" s="4" t="str">
        <f>Input_National_Capacity!B181</f>
        <v>Salida Nacional / National exit</v>
      </c>
      <c r="C181" s="52">
        <f>Input!C$124*Input_National_Capacity!$C181+Input!C$125*Input_National_Capacity!$D181+Input!C$126*Input_National_Capacity!$E181+Input!C$127*Input_National_Capacity!$F181+Input!C$128*Input_National_Capacity!$G181+Input!C$129*Input_National_Capacity!$H181</f>
        <v>6290.524962837465</v>
      </c>
      <c r="D181" s="53">
        <f>Input!D$124*Input_National_Capacity!$C181+Input!D$125*Input_National_Capacity!$D181+Input!D$126*Input_National_Capacity!$E181+Input!D$127*Input_National_Capacity!$F181+Input!D$128*Input_National_Capacity!$G181+Input!D$129*Input_National_Capacity!$H181</f>
        <v>6306.5422514700185</v>
      </c>
      <c r="E181" s="53">
        <f>Input!E$124*Input_National_Capacity!$C181+Input!E$125*Input_National_Capacity!$D181+Input!E$126*Input_National_Capacity!$E181+Input!E$127*Input_National_Capacity!$F181+Input!E$128*Input_National_Capacity!$G181+Input!E$129*Input_National_Capacity!$H181</f>
        <v>6327.6849952656767</v>
      </c>
      <c r="F181" s="53">
        <f>Input!F$124*Input_National_Capacity!$C181+Input!F$125*Input_National_Capacity!$D181+Input!F$126*Input_National_Capacity!$E181+Input!F$127*Input_National_Capacity!$F181+Input!F$128*Input_National_Capacity!$G181+Input!F$129*Input_National_Capacity!$H181</f>
        <v>6349.2057039261172</v>
      </c>
      <c r="G181" s="53">
        <f>Input!G$124*Input_National_Capacity!$C181+Input!G$125*Input_National_Capacity!$D181+Input!G$126*Input_National_Capacity!$E181+Input!G$127*Input_National_Capacity!$F181+Input!G$128*Input_National_Capacity!$G181+Input!G$129*Input_National_Capacity!$H181</f>
        <v>6369.2023441510173</v>
      </c>
      <c r="H181" s="53">
        <f>Input!H$124*Input_National_Capacity!$C181+Input!H$125*Input_National_Capacity!$D181+Input!H$126*Input_National_Capacity!$E181+Input!H$127*Input_National_Capacity!$F181+Input!H$128*Input_National_Capacity!$G181+Input!H$129*Input_National_Capacity!$H181</f>
        <v>6386.4610423543609</v>
      </c>
      <c r="I181" s="65">
        <f>Input!I$124*Input_National_Capacity!$C181+Input!I$125*Input_National_Capacity!$D181+Input!I$126*Input_National_Capacity!$E181+Input!I$127*Input_National_Capacity!$F181+Input!I$128*Input_National_Capacity!$G181+Input!I$129*Input_National_Capacity!$H181</f>
        <v>6400.5372533671762</v>
      </c>
    </row>
    <row r="182" spans="1:9" s="5" customFormat="1" ht="15" customHeight="1" x14ac:dyDescent="0.25">
      <c r="A182" s="46" t="str">
        <f>Input_National_Capacity!A182</f>
        <v>I018_Santiago de Compostela</v>
      </c>
      <c r="B182" s="4" t="str">
        <f>Input_National_Capacity!B182</f>
        <v>Salida Nacional / National exit</v>
      </c>
      <c r="C182" s="52">
        <f>Input!C$124*Input_National_Capacity!$C182+Input!C$125*Input_National_Capacity!$D182+Input!C$126*Input_National_Capacity!$E182+Input!C$127*Input_National_Capacity!$F182+Input!C$128*Input_National_Capacity!$G182+Input!C$129*Input_National_Capacity!$H182</f>
        <v>3806.438416055923</v>
      </c>
      <c r="D182" s="53">
        <f>Input!D$124*Input_National_Capacity!$C182+Input!D$125*Input_National_Capacity!$D182+Input!D$126*Input_National_Capacity!$E182+Input!D$127*Input_National_Capacity!$F182+Input!D$128*Input_National_Capacity!$G182+Input!D$129*Input_National_Capacity!$H182</f>
        <v>3853.554713436477</v>
      </c>
      <c r="E182" s="53">
        <f>Input!E$124*Input_National_Capacity!$C182+Input!E$125*Input_National_Capacity!$D182+Input!E$126*Input_National_Capacity!$E182+Input!E$127*Input_National_Capacity!$F182+Input!E$128*Input_National_Capacity!$G182+Input!E$129*Input_National_Capacity!$H182</f>
        <v>3910.5316705153873</v>
      </c>
      <c r="F182" s="53">
        <f>Input!F$124*Input_National_Capacity!$C182+Input!F$125*Input_National_Capacity!$D182+Input!F$126*Input_National_Capacity!$E182+Input!F$127*Input_National_Capacity!$F182+Input!F$128*Input_National_Capacity!$G182+Input!F$129*Input_National_Capacity!$H182</f>
        <v>3957.9854129093455</v>
      </c>
      <c r="G182" s="53">
        <f>Input!G$124*Input_National_Capacity!$C182+Input!G$125*Input_National_Capacity!$D182+Input!G$126*Input_National_Capacity!$E182+Input!G$127*Input_National_Capacity!$F182+Input!G$128*Input_National_Capacity!$G182+Input!G$129*Input_National_Capacity!$H182</f>
        <v>3995.6615938707732</v>
      </c>
      <c r="H182" s="53">
        <f>Input!H$124*Input_National_Capacity!$C182+Input!H$125*Input_National_Capacity!$D182+Input!H$126*Input_National_Capacity!$E182+Input!H$127*Input_National_Capacity!$F182+Input!H$128*Input_National_Capacity!$G182+Input!H$129*Input_National_Capacity!$H182</f>
        <v>4023.2121894524025</v>
      </c>
      <c r="I182" s="65">
        <f>Input!I$124*Input_National_Capacity!$C182+Input!I$125*Input_National_Capacity!$D182+Input!I$126*Input_National_Capacity!$E182+Input!I$127*Input_National_Capacity!$F182+Input!I$128*Input_National_Capacity!$G182+Input!I$129*Input_National_Capacity!$H182</f>
        <v>4040.3608298900326</v>
      </c>
    </row>
    <row r="183" spans="1:9" s="5" customFormat="1" ht="15" customHeight="1" x14ac:dyDescent="0.25">
      <c r="A183" s="46" t="str">
        <f>Input_National_Capacity!A183</f>
        <v>I019_Rois</v>
      </c>
      <c r="B183" s="4" t="str">
        <f>Input_National_Capacity!B183</f>
        <v>Salida Nacional / National exit</v>
      </c>
      <c r="C183" s="52">
        <f>Input!C$124*Input_National_Capacity!$C183+Input!C$125*Input_National_Capacity!$D183+Input!C$126*Input_National_Capacity!$E183+Input!C$127*Input_National_Capacity!$F183+Input!C$128*Input_National_Capacity!$G183+Input!C$129*Input_National_Capacity!$H183</f>
        <v>0</v>
      </c>
      <c r="D183" s="53">
        <f>Input!D$124*Input_National_Capacity!$C183+Input!D$125*Input_National_Capacity!$D183+Input!D$126*Input_National_Capacity!$E183+Input!D$127*Input_National_Capacity!$F183+Input!D$128*Input_National_Capacity!$G183+Input!D$129*Input_National_Capacity!$H183</f>
        <v>0</v>
      </c>
      <c r="E183" s="53">
        <f>Input!E$124*Input_National_Capacity!$C183+Input!E$125*Input_National_Capacity!$D183+Input!E$126*Input_National_Capacity!$E183+Input!E$127*Input_National_Capacity!$F183+Input!E$128*Input_National_Capacity!$G183+Input!E$129*Input_National_Capacity!$H183</f>
        <v>0</v>
      </c>
      <c r="F183" s="53">
        <f>Input!F$124*Input_National_Capacity!$C183+Input!F$125*Input_National_Capacity!$D183+Input!F$126*Input_National_Capacity!$E183+Input!F$127*Input_National_Capacity!$F183+Input!F$128*Input_National_Capacity!$G183+Input!F$129*Input_National_Capacity!$H183</f>
        <v>0</v>
      </c>
      <c r="G183" s="53">
        <f>Input!G$124*Input_National_Capacity!$C183+Input!G$125*Input_National_Capacity!$D183+Input!G$126*Input_National_Capacity!$E183+Input!G$127*Input_National_Capacity!$F183+Input!G$128*Input_National_Capacity!$G183+Input!G$129*Input_National_Capacity!$H183</f>
        <v>0</v>
      </c>
      <c r="H183" s="53">
        <f>Input!H$124*Input_National_Capacity!$C183+Input!H$125*Input_National_Capacity!$D183+Input!H$126*Input_National_Capacity!$E183+Input!H$127*Input_National_Capacity!$F183+Input!H$128*Input_National_Capacity!$G183+Input!H$129*Input_National_Capacity!$H183</f>
        <v>0</v>
      </c>
      <c r="I183" s="65">
        <f>Input!I$124*Input_National_Capacity!$C183+Input!I$125*Input_National_Capacity!$D183+Input!I$126*Input_National_Capacity!$E183+Input!I$127*Input_National_Capacity!$F183+Input!I$128*Input_National_Capacity!$G183+Input!I$129*Input_National_Capacity!$H183</f>
        <v>0</v>
      </c>
    </row>
    <row r="184" spans="1:9" s="5" customFormat="1" ht="15" customHeight="1" x14ac:dyDescent="0.25">
      <c r="A184" s="46" t="str">
        <f>Input_National_Capacity!A184</f>
        <v>I020_Valga</v>
      </c>
      <c r="B184" s="4" t="str">
        <f>Input_National_Capacity!B184</f>
        <v>Salida Nacional / National exit</v>
      </c>
      <c r="C184" s="52">
        <f>Input!C$124*Input_National_Capacity!$C184+Input!C$125*Input_National_Capacity!$D184+Input!C$126*Input_National_Capacity!$E184+Input!C$127*Input_National_Capacity!$F184+Input!C$128*Input_National_Capacity!$G184+Input!C$129*Input_National_Capacity!$H184</f>
        <v>1112.0176318246204</v>
      </c>
      <c r="D184" s="53">
        <f>Input!D$124*Input_National_Capacity!$C184+Input!D$125*Input_National_Capacity!$D184+Input!D$126*Input_National_Capacity!$E184+Input!D$127*Input_National_Capacity!$F184+Input!D$128*Input_National_Capacity!$G184+Input!D$129*Input_National_Capacity!$H184</f>
        <v>1137.1114953185822</v>
      </c>
      <c r="E184" s="53">
        <f>Input!E$124*Input_National_Capacity!$C184+Input!E$125*Input_National_Capacity!$D184+Input!E$126*Input_National_Capacity!$E184+Input!E$127*Input_National_Capacity!$F184+Input!E$128*Input_National_Capacity!$G184+Input!E$129*Input_National_Capacity!$H184</f>
        <v>1167.0780667284102</v>
      </c>
      <c r="F184" s="53">
        <f>Input!F$124*Input_National_Capacity!$C184+Input!F$125*Input_National_Capacity!$D184+Input!F$126*Input_National_Capacity!$E184+Input!F$127*Input_National_Capacity!$F184+Input!F$128*Input_National_Capacity!$G184+Input!F$129*Input_National_Capacity!$H184</f>
        <v>1192.0605789281262</v>
      </c>
      <c r="G184" s="53">
        <f>Input!G$124*Input_National_Capacity!$C184+Input!G$125*Input_National_Capacity!$D184+Input!G$126*Input_National_Capacity!$E184+Input!G$127*Input_National_Capacity!$F184+Input!G$128*Input_National_Capacity!$G184+Input!G$129*Input_National_Capacity!$H184</f>
        <v>1211.6797622404647</v>
      </c>
      <c r="H184" s="53">
        <f>Input!H$124*Input_National_Capacity!$C184+Input!H$125*Input_National_Capacity!$D184+Input!H$126*Input_National_Capacity!$E184+Input!H$127*Input_National_Capacity!$F184+Input!H$128*Input_National_Capacity!$G184+Input!H$129*Input_National_Capacity!$H184</f>
        <v>1225.625320715337</v>
      </c>
      <c r="I184" s="65">
        <f>Input!I$124*Input_National_Capacity!$C184+Input!I$125*Input_National_Capacity!$D184+Input!I$126*Input_National_Capacity!$E184+Input!I$127*Input_National_Capacity!$F184+Input!I$128*Input_National_Capacity!$G184+Input!I$129*Input_National_Capacity!$H184</f>
        <v>1233.7039272414049</v>
      </c>
    </row>
    <row r="185" spans="1:9" s="5" customFormat="1" ht="15" customHeight="1" x14ac:dyDescent="0.25">
      <c r="A185" s="46" t="str">
        <f>Input_National_Capacity!A185</f>
        <v>I020A_Caldas de Reyes</v>
      </c>
      <c r="B185" s="4" t="str">
        <f>Input_National_Capacity!B185</f>
        <v>Salida Nacional / National exit</v>
      </c>
      <c r="C185" s="52">
        <f>Input!C$124*Input_National_Capacity!$C185+Input!C$125*Input_National_Capacity!$D185+Input!C$126*Input_National_Capacity!$E185+Input!C$127*Input_National_Capacity!$F185+Input!C$128*Input_National_Capacity!$G185+Input!C$129*Input_National_Capacity!$H185</f>
        <v>637.95627398881311</v>
      </c>
      <c r="D185" s="53">
        <f>Input!D$124*Input_National_Capacity!$C185+Input!D$125*Input_National_Capacity!$D185+Input!D$126*Input_National_Capacity!$E185+Input!D$127*Input_National_Capacity!$F185+Input!D$128*Input_National_Capacity!$G185+Input!D$129*Input_National_Capacity!$H185</f>
        <v>645.03056364862414</v>
      </c>
      <c r="E185" s="53">
        <f>Input!E$124*Input_National_Capacity!$C185+Input!E$125*Input_National_Capacity!$D185+Input!E$126*Input_National_Capacity!$E185+Input!E$127*Input_National_Capacity!$F185+Input!E$128*Input_National_Capacity!$G185+Input!E$129*Input_National_Capacity!$H185</f>
        <v>653.61289721934645</v>
      </c>
      <c r="F185" s="53">
        <f>Input!F$124*Input_National_Capacity!$C185+Input!F$125*Input_National_Capacity!$D185+Input!F$126*Input_National_Capacity!$E185+Input!F$127*Input_National_Capacity!$F185+Input!F$128*Input_National_Capacity!$G185+Input!F$129*Input_National_Capacity!$H185</f>
        <v>660.75898101407472</v>
      </c>
      <c r="G185" s="53">
        <f>Input!G$124*Input_National_Capacity!$C185+Input!G$125*Input_National_Capacity!$D185+Input!G$126*Input_National_Capacity!$E185+Input!G$127*Input_National_Capacity!$F185+Input!G$128*Input_National_Capacity!$G185+Input!G$129*Input_National_Capacity!$H185</f>
        <v>666.44832345428074</v>
      </c>
      <c r="H185" s="53">
        <f>Input!H$124*Input_National_Capacity!$C185+Input!H$125*Input_National_Capacity!$D185+Input!H$126*Input_National_Capacity!$E185+Input!H$127*Input_National_Capacity!$F185+Input!H$128*Input_National_Capacity!$G185+Input!H$129*Input_National_Capacity!$H185</f>
        <v>670.63773955759007</v>
      </c>
      <c r="I185" s="65">
        <f>Input!I$124*Input_National_Capacity!$C185+Input!I$125*Input_National_Capacity!$D185+Input!I$126*Input_National_Capacity!$E185+Input!I$127*Input_National_Capacity!$F185+Input!I$128*Input_National_Capacity!$G185+Input!I$129*Input_National_Capacity!$H185</f>
        <v>673.28908249528251</v>
      </c>
    </row>
    <row r="186" spans="1:9" s="5" customFormat="1" ht="15" customHeight="1" x14ac:dyDescent="0.25">
      <c r="A186" s="46" t="str">
        <f>Input_National_Capacity!A186</f>
        <v>I022_Pontevedra</v>
      </c>
      <c r="B186" s="4" t="str">
        <f>Input_National_Capacity!B186</f>
        <v>Salida Nacional / National exit</v>
      </c>
      <c r="C186" s="52">
        <f>Input!C$124*Input_National_Capacity!$C186+Input!C$125*Input_National_Capacity!$D186+Input!C$126*Input_National_Capacity!$E186+Input!C$127*Input_National_Capacity!$F186+Input!C$128*Input_National_Capacity!$G186+Input!C$129*Input_National_Capacity!$H186</f>
        <v>3496.8791268720411</v>
      </c>
      <c r="D186" s="53">
        <f>Input!D$124*Input_National_Capacity!$C186+Input!D$125*Input_National_Capacity!$D186+Input!D$126*Input_National_Capacity!$E186+Input!D$127*Input_National_Capacity!$F186+Input!D$128*Input_National_Capacity!$G186+Input!D$129*Input_National_Capacity!$H186</f>
        <v>3531.056105706024</v>
      </c>
      <c r="E186" s="53">
        <f>Input!E$124*Input_National_Capacity!$C186+Input!E$125*Input_National_Capacity!$D186+Input!E$126*Input_National_Capacity!$E186+Input!E$127*Input_National_Capacity!$F186+Input!E$128*Input_National_Capacity!$G186+Input!E$129*Input_National_Capacity!$H186</f>
        <v>3572.690454655195</v>
      </c>
      <c r="F186" s="53">
        <f>Input!F$124*Input_National_Capacity!$C186+Input!F$125*Input_National_Capacity!$D186+Input!F$126*Input_National_Capacity!$E186+Input!F$127*Input_National_Capacity!$F186+Input!F$128*Input_National_Capacity!$G186+Input!F$129*Input_National_Capacity!$H186</f>
        <v>3607.3462006547579</v>
      </c>
      <c r="G186" s="53">
        <f>Input!G$124*Input_National_Capacity!$C186+Input!G$125*Input_National_Capacity!$D186+Input!G$126*Input_National_Capacity!$E186+Input!G$127*Input_National_Capacity!$F186+Input!G$128*Input_National_Capacity!$G186+Input!G$129*Input_National_Capacity!$H186</f>
        <v>3635.034842530144</v>
      </c>
      <c r="H186" s="53">
        <f>Input!H$124*Input_National_Capacity!$C186+Input!H$125*Input_National_Capacity!$D186+Input!H$126*Input_National_Capacity!$E186+Input!H$127*Input_National_Capacity!$F186+Input!H$128*Input_National_Capacity!$G186+Input!H$129*Input_National_Capacity!$H186</f>
        <v>3655.6043719921363</v>
      </c>
      <c r="I186" s="65">
        <f>Input!I$124*Input_National_Capacity!$C186+Input!I$125*Input_National_Capacity!$D186+Input!I$126*Input_National_Capacity!$E186+Input!I$127*Input_National_Capacity!$F186+Input!I$128*Input_National_Capacity!$G186+Input!I$129*Input_National_Capacity!$H186</f>
        <v>3668.8914046071368</v>
      </c>
    </row>
    <row r="187" spans="1:9" s="5" customFormat="1" ht="15" customHeight="1" x14ac:dyDescent="0.25">
      <c r="A187" s="46" t="str">
        <f>Input_National_Capacity!A187</f>
        <v>I023_Pazos de Borben</v>
      </c>
      <c r="B187" s="4" t="str">
        <f>Input_National_Capacity!B187</f>
        <v>Salida Nacional / National exit</v>
      </c>
      <c r="C187" s="52">
        <f>Input!C$124*Input_National_Capacity!$C187+Input!C$125*Input_National_Capacity!$D187+Input!C$126*Input_National_Capacity!$E187+Input!C$127*Input_National_Capacity!$F187+Input!C$128*Input_National_Capacity!$G187+Input!C$129*Input_National_Capacity!$H187</f>
        <v>132.84718419600861</v>
      </c>
      <c r="D187" s="53">
        <f>Input!D$124*Input_National_Capacity!$C187+Input!D$125*Input_National_Capacity!$D187+Input!D$126*Input_National_Capacity!$E187+Input!D$127*Input_National_Capacity!$F187+Input!D$128*Input_National_Capacity!$G187+Input!D$129*Input_National_Capacity!$H187</f>
        <v>133.20882356788104</v>
      </c>
      <c r="E187" s="53">
        <f>Input!E$124*Input_National_Capacity!$C187+Input!E$125*Input_National_Capacity!$D187+Input!E$126*Input_National_Capacity!$E187+Input!E$127*Input_National_Capacity!$F187+Input!E$128*Input_National_Capacity!$G187+Input!E$129*Input_National_Capacity!$H187</f>
        <v>133.68906264076296</v>
      </c>
      <c r="F187" s="53">
        <f>Input!F$124*Input_National_Capacity!$C187+Input!F$125*Input_National_Capacity!$D187+Input!F$126*Input_National_Capacity!$E187+Input!F$127*Input_National_Capacity!$F187+Input!F$128*Input_National_Capacity!$G187+Input!F$129*Input_National_Capacity!$H187</f>
        <v>134.08624863855971</v>
      </c>
      <c r="G187" s="53">
        <f>Input!G$124*Input_National_Capacity!$C187+Input!G$125*Input_National_Capacity!$D187+Input!G$126*Input_National_Capacity!$E187+Input!G$127*Input_National_Capacity!$F187+Input!G$128*Input_National_Capacity!$G187+Input!G$129*Input_National_Capacity!$H187</f>
        <v>134.42603418699761</v>
      </c>
      <c r="H187" s="53">
        <f>Input!H$124*Input_National_Capacity!$C187+Input!H$125*Input_National_Capacity!$D187+Input!H$126*Input_National_Capacity!$E187+Input!H$127*Input_National_Capacity!$F187+Input!H$128*Input_National_Capacity!$G187+Input!H$129*Input_National_Capacity!$H187</f>
        <v>134.71989437624319</v>
      </c>
      <c r="I187" s="65">
        <f>Input!I$124*Input_National_Capacity!$C187+Input!I$125*Input_National_Capacity!$D187+Input!I$126*Input_National_Capacity!$E187+Input!I$127*Input_National_Capacity!$F187+Input!I$128*Input_National_Capacity!$G187+Input!I$129*Input_National_Capacity!$H187</f>
        <v>134.97093146791528</v>
      </c>
    </row>
    <row r="188" spans="1:9" s="5" customFormat="1" ht="15" customHeight="1" x14ac:dyDescent="0.25">
      <c r="A188" s="46" t="str">
        <f>Input_National_Capacity!A188</f>
        <v>I024_Porriño</v>
      </c>
      <c r="B188" s="4" t="str">
        <f>Input_National_Capacity!B188</f>
        <v>Salida Nacional / National exit</v>
      </c>
      <c r="C188" s="52">
        <f>Input!C$124*Input_National_Capacity!$C188+Input!C$125*Input_National_Capacity!$D188+Input!C$126*Input_National_Capacity!$E188+Input!C$127*Input_National_Capacity!$F188+Input!C$128*Input_National_Capacity!$G188+Input!C$129*Input_National_Capacity!$H188</f>
        <v>4990.1712381711104</v>
      </c>
      <c r="D188" s="53">
        <f>Input!D$124*Input_National_Capacity!$C188+Input!D$125*Input_National_Capacity!$D188+Input!D$126*Input_National_Capacity!$E188+Input!D$127*Input_National_Capacity!$F188+Input!D$128*Input_National_Capacity!$G188+Input!D$129*Input_National_Capacity!$H188</f>
        <v>5047.7881209688894</v>
      </c>
      <c r="E188" s="53">
        <f>Input!E$124*Input_National_Capacity!$C188+Input!E$125*Input_National_Capacity!$D188+Input!E$126*Input_National_Capacity!$E188+Input!E$127*Input_National_Capacity!$F188+Input!E$128*Input_National_Capacity!$G188+Input!E$129*Input_National_Capacity!$H188</f>
        <v>5117.6021582891208</v>
      </c>
      <c r="F188" s="53">
        <f>Input!F$124*Input_National_Capacity!$C188+Input!F$125*Input_National_Capacity!$D188+Input!F$126*Input_National_Capacity!$E188+Input!F$127*Input_National_Capacity!$F188+Input!F$128*Input_National_Capacity!$G188+Input!F$129*Input_National_Capacity!$H188</f>
        <v>5175.7383574479963</v>
      </c>
      <c r="G188" s="53">
        <f>Input!G$124*Input_National_Capacity!$C188+Input!G$125*Input_National_Capacity!$D188+Input!G$126*Input_National_Capacity!$E188+Input!G$127*Input_National_Capacity!$F188+Input!G$128*Input_National_Capacity!$G188+Input!G$129*Input_National_Capacity!$H188</f>
        <v>5221.9750319454288</v>
      </c>
      <c r="H188" s="53">
        <f>Input!H$124*Input_National_Capacity!$C188+Input!H$125*Input_National_Capacity!$D188+Input!H$126*Input_National_Capacity!$E188+Input!H$127*Input_National_Capacity!$F188+Input!H$128*Input_National_Capacity!$G188+Input!H$129*Input_National_Capacity!$H188</f>
        <v>5255.9323811236791</v>
      </c>
      <c r="I188" s="65">
        <f>Input!I$124*Input_National_Capacity!$C188+Input!I$125*Input_National_Capacity!$D188+Input!I$126*Input_National_Capacity!$E188+Input!I$127*Input_National_Capacity!$F188+Input!I$128*Input_National_Capacity!$G188+Input!I$129*Input_National_Capacity!$H188</f>
        <v>5277.2893483620019</v>
      </c>
    </row>
    <row r="189" spans="1:9" s="5" customFormat="1" ht="15" customHeight="1" x14ac:dyDescent="0.25">
      <c r="A189" s="46" t="str">
        <f>Input_National_Capacity!A189</f>
        <v>I025_Tuy</v>
      </c>
      <c r="B189" s="4" t="str">
        <f>Input_National_Capacity!B189</f>
        <v>Salida Nacional / National exit</v>
      </c>
      <c r="C189" s="52">
        <f>Input!C$124*Input_National_Capacity!$C189+Input!C$125*Input_National_Capacity!$D189+Input!C$126*Input_National_Capacity!$E189+Input!C$127*Input_National_Capacity!$F189+Input!C$128*Input_National_Capacity!$G189+Input!C$129*Input_National_Capacity!$H189</f>
        <v>89.657035102318417</v>
      </c>
      <c r="D189" s="53">
        <f>Input!D$124*Input_National_Capacity!$C189+Input!D$125*Input_National_Capacity!$D189+Input!D$126*Input_National_Capacity!$E189+Input!D$127*Input_National_Capacity!$F189+Input!D$128*Input_National_Capacity!$G189+Input!D$129*Input_National_Capacity!$H189</f>
        <v>89.90110135072689</v>
      </c>
      <c r="E189" s="53">
        <f>Input!E$124*Input_National_Capacity!$C189+Input!E$125*Input_National_Capacity!$D189+Input!E$126*Input_National_Capacity!$E189+Input!E$127*Input_National_Capacity!$F189+Input!E$128*Input_National_Capacity!$G189+Input!E$129*Input_National_Capacity!$H189</f>
        <v>90.225209171870844</v>
      </c>
      <c r="F189" s="53">
        <f>Input!F$124*Input_National_Capacity!$C189+Input!F$125*Input_National_Capacity!$D189+Input!F$126*Input_National_Capacity!$E189+Input!F$127*Input_National_Capacity!$F189+Input!F$128*Input_National_Capacity!$G189+Input!F$129*Input_National_Capacity!$H189</f>
        <v>90.493265428856091</v>
      </c>
      <c r="G189" s="53">
        <f>Input!G$124*Input_National_Capacity!$C189+Input!G$125*Input_National_Capacity!$D189+Input!G$126*Input_National_Capacity!$E189+Input!G$127*Input_National_Capacity!$F189+Input!G$128*Input_National_Capacity!$G189+Input!G$129*Input_National_Capacity!$H189</f>
        <v>90.722582783438554</v>
      </c>
      <c r="H189" s="53">
        <f>Input!H$124*Input_National_Capacity!$C189+Input!H$125*Input_National_Capacity!$D189+Input!H$126*Input_National_Capacity!$E189+Input!H$127*Input_National_Capacity!$F189+Input!H$128*Input_National_Capacity!$G189+Input!H$129*Input_National_Capacity!$H189</f>
        <v>90.920905641855271</v>
      </c>
      <c r="I189" s="65">
        <f>Input!I$124*Input_National_Capacity!$C189+Input!I$125*Input_National_Capacity!$D189+Input!I$126*Input_National_Capacity!$E189+Input!I$127*Input_National_Capacity!$F189+Input!I$128*Input_National_Capacity!$G189+Input!I$129*Input_National_Capacity!$H189</f>
        <v>91.090327684755479</v>
      </c>
    </row>
    <row r="190" spans="1:9" s="5" customFormat="1" ht="15" customHeight="1" x14ac:dyDescent="0.25">
      <c r="A190" s="46" t="str">
        <f>Input_National_Capacity!A190</f>
        <v>J01A_Quer</v>
      </c>
      <c r="B190" s="4" t="str">
        <f>Input_National_Capacity!B190</f>
        <v>Salida Nacional / National exit</v>
      </c>
      <c r="C190" s="52">
        <f>Input!C$124*Input_National_Capacity!$C190+Input!C$125*Input_National_Capacity!$D190+Input!C$126*Input_National_Capacity!$E190+Input!C$127*Input_National_Capacity!$F190+Input!C$128*Input_National_Capacity!$G190+Input!C$129*Input_National_Capacity!$H190</f>
        <v>59.499367704605248</v>
      </c>
      <c r="D190" s="53">
        <f>Input!D$124*Input_National_Capacity!$C190+Input!D$125*Input_National_Capacity!$D190+Input!D$126*Input_National_Capacity!$E190+Input!D$127*Input_National_Capacity!$F190+Input!D$128*Input_National_Capacity!$G190+Input!D$129*Input_National_Capacity!$H190</f>
        <v>59.661338122674131</v>
      </c>
      <c r="E190" s="53">
        <f>Input!E$124*Input_National_Capacity!$C190+Input!E$125*Input_National_Capacity!$D190+Input!E$126*Input_National_Capacity!$E190+Input!E$127*Input_National_Capacity!$F190+Input!E$128*Input_National_Capacity!$G190+Input!E$129*Input_National_Capacity!$H190</f>
        <v>59.876426770254049</v>
      </c>
      <c r="F190" s="53">
        <f>Input!F$124*Input_National_Capacity!$C190+Input!F$125*Input_National_Capacity!$D190+Input!F$126*Input_National_Capacity!$E190+Input!F$127*Input_National_Capacity!$F190+Input!F$128*Input_National_Capacity!$G190+Input!F$129*Input_National_Capacity!$H190</f>
        <v>60.05431774982619</v>
      </c>
      <c r="G190" s="53">
        <f>Input!G$124*Input_National_Capacity!$C190+Input!G$125*Input_National_Capacity!$D190+Input!G$126*Input_National_Capacity!$E190+Input!G$127*Input_National_Capacity!$F190+Input!G$128*Input_National_Capacity!$G190+Input!G$129*Input_National_Capacity!$H190</f>
        <v>60.206500315151686</v>
      </c>
      <c r="H190" s="53">
        <f>Input!H$124*Input_National_Capacity!$C190+Input!H$125*Input_National_Capacity!$D190+Input!H$126*Input_National_Capacity!$E190+Input!H$127*Input_National_Capacity!$F190+Input!H$128*Input_National_Capacity!$G190+Input!H$129*Input_National_Capacity!$H190</f>
        <v>60.338113909820507</v>
      </c>
      <c r="I190" s="65">
        <f>Input!I$124*Input_National_Capacity!$C190+Input!I$125*Input_National_Capacity!$D190+Input!I$126*Input_National_Capacity!$E190+Input!I$127*Input_National_Capacity!$F190+Input!I$128*Input_National_Capacity!$G190+Input!I$129*Input_National_Capacity!$H190</f>
        <v>60.45054796941529</v>
      </c>
    </row>
    <row r="191" spans="1:9" s="5" customFormat="1" ht="15" customHeight="1" x14ac:dyDescent="0.25">
      <c r="A191" s="46" t="str">
        <f>Input_National_Capacity!A191</f>
        <v>K02_Tarifa Oeste</v>
      </c>
      <c r="B191" s="4" t="str">
        <f>Input_National_Capacity!B191</f>
        <v>Salida Nacional / National exit</v>
      </c>
      <c r="C191" s="52">
        <f>Input!C$124*Input_National_Capacity!$C191+Input!C$125*Input_National_Capacity!$D191+Input!C$126*Input_National_Capacity!$E191+Input!C$127*Input_National_Capacity!$F191+Input!C$128*Input_National_Capacity!$G191+Input!C$129*Input_National_Capacity!$H191</f>
        <v>88411.271286176052</v>
      </c>
      <c r="D191" s="53">
        <f>Input!D$124*Input_National_Capacity!$C191+Input!D$125*Input_National_Capacity!$D191+Input!D$126*Input_National_Capacity!$E191+Input!D$127*Input_National_Capacity!$F191+Input!D$128*Input_National_Capacity!$G191+Input!D$129*Input_National_Capacity!$H191</f>
        <v>89902.174838201317</v>
      </c>
      <c r="E191" s="53">
        <f>Input!E$124*Input_National_Capacity!$C191+Input!E$125*Input_National_Capacity!$D191+Input!E$126*Input_National_Capacity!$E191+Input!E$127*Input_National_Capacity!$F191+Input!E$128*Input_National_Capacity!$G191+Input!E$129*Input_National_Capacity!$H191</f>
        <v>92258.833133722816</v>
      </c>
      <c r="F191" s="53">
        <f>Input!F$124*Input_National_Capacity!$C191+Input!F$125*Input_National_Capacity!$D191+Input!F$126*Input_National_Capacity!$E191+Input!F$127*Input_National_Capacity!$F191+Input!F$128*Input_National_Capacity!$G191+Input!F$129*Input_National_Capacity!$H191</f>
        <v>96110.199296920284</v>
      </c>
      <c r="G191" s="53">
        <f>Input!G$124*Input_National_Capacity!$C191+Input!G$125*Input_National_Capacity!$D191+Input!G$126*Input_National_Capacity!$E191+Input!G$127*Input_National_Capacity!$F191+Input!G$128*Input_National_Capacity!$G191+Input!G$129*Input_National_Capacity!$H191</f>
        <v>98054.609312293192</v>
      </c>
      <c r="H191" s="53">
        <f>Input!H$124*Input_National_Capacity!$C191+Input!H$125*Input_National_Capacity!$D191+Input!H$126*Input_National_Capacity!$E191+Input!H$127*Input_National_Capacity!$F191+Input!H$128*Input_National_Capacity!$G191+Input!H$129*Input_National_Capacity!$H191</f>
        <v>99158.088483194559</v>
      </c>
      <c r="I191" s="65">
        <f>Input!I$124*Input_National_Capacity!$C191+Input!I$125*Input_National_Capacity!$D191+Input!I$126*Input_National_Capacity!$E191+Input!I$127*Input_National_Capacity!$F191+Input!I$128*Input_National_Capacity!$G191+Input!I$129*Input_National_Capacity!$H191</f>
        <v>98088.116558148249</v>
      </c>
    </row>
    <row r="192" spans="1:9" s="5" customFormat="1" ht="15" customHeight="1" x14ac:dyDescent="0.25">
      <c r="A192" s="46" t="str">
        <f>Input_National_Capacity!A192</f>
        <v>K05_Benalup</v>
      </c>
      <c r="B192" s="4" t="str">
        <f>Input_National_Capacity!B192</f>
        <v>Salida Nacional / National exit</v>
      </c>
      <c r="C192" s="52">
        <f>Input!C$124*Input_National_Capacity!$C192+Input!C$125*Input_National_Capacity!$D192+Input!C$126*Input_National_Capacity!$E192+Input!C$127*Input_National_Capacity!$F192+Input!C$128*Input_National_Capacity!$G192+Input!C$129*Input_National_Capacity!$H192</f>
        <v>1.2453967655620204</v>
      </c>
      <c r="D192" s="53">
        <f>Input!D$124*Input_National_Capacity!$C192+Input!D$125*Input_National_Capacity!$D192+Input!D$126*Input_National_Capacity!$E192+Input!D$127*Input_National_Capacity!$F192+Input!D$128*Input_National_Capacity!$G192+Input!D$129*Input_National_Capacity!$H192</f>
        <v>1.2487870105774157</v>
      </c>
      <c r="E192" s="53">
        <f>Input!E$124*Input_National_Capacity!$C192+Input!E$125*Input_National_Capacity!$D192+Input!E$126*Input_National_Capacity!$E192+Input!E$127*Input_National_Capacity!$F192+Input!E$128*Input_National_Capacity!$G192+Input!E$129*Input_National_Capacity!$H192</f>
        <v>1.2532890870924978</v>
      </c>
      <c r="F192" s="53">
        <f>Input!F$124*Input_National_Capacity!$C192+Input!F$125*Input_National_Capacity!$D192+Input!F$126*Input_National_Capacity!$E192+Input!F$127*Input_National_Capacity!$F192+Input!F$128*Input_National_Capacity!$G192+Input!F$129*Input_National_Capacity!$H192</f>
        <v>1.2570125695281718</v>
      </c>
      <c r="G192" s="53">
        <f>Input!G$124*Input_National_Capacity!$C192+Input!G$125*Input_National_Capacity!$D192+Input!G$126*Input_National_Capacity!$E192+Input!G$127*Input_National_Capacity!$F192+Input!G$128*Input_National_Capacity!$G192+Input!G$129*Input_National_Capacity!$H192</f>
        <v>1.260197942447969</v>
      </c>
      <c r="H192" s="53">
        <f>Input!H$124*Input_National_Capacity!$C192+Input!H$125*Input_National_Capacity!$D192+Input!H$126*Input_National_Capacity!$E192+Input!H$127*Input_National_Capacity!$F192+Input!H$128*Input_National_Capacity!$G192+Input!H$129*Input_National_Capacity!$H192</f>
        <v>1.2629527808845438</v>
      </c>
      <c r="I192" s="65">
        <f>Input!I$124*Input_National_Capacity!$C192+Input!I$125*Input_National_Capacity!$D192+Input!I$126*Input_National_Capacity!$E192+Input!I$127*Input_National_Capacity!$F192+Input!I$128*Input_National_Capacity!$G192+Input!I$129*Input_National_Capacity!$H192</f>
        <v>1.2653061674760371</v>
      </c>
    </row>
    <row r="193" spans="1:9" s="5" customFormat="1" ht="15" customHeight="1" x14ac:dyDescent="0.25">
      <c r="A193" s="46" t="str">
        <f>Input_National_Capacity!A193</f>
        <v>K07_Medina Sidonia</v>
      </c>
      <c r="B193" s="4" t="str">
        <f>Input_National_Capacity!B193</f>
        <v>Salida Nacional / National exit</v>
      </c>
      <c r="C193" s="52">
        <f>Input!C$124*Input_National_Capacity!$C193+Input!C$125*Input_National_Capacity!$D193+Input!C$126*Input_National_Capacity!$E193+Input!C$127*Input_National_Capacity!$F193+Input!C$128*Input_National_Capacity!$G193+Input!C$129*Input_National_Capacity!$H193</f>
        <v>4.0454703538349488</v>
      </c>
      <c r="D193" s="53">
        <f>Input!D$124*Input_National_Capacity!$C193+Input!D$125*Input_National_Capacity!$D193+Input!D$126*Input_National_Capacity!$E193+Input!D$127*Input_National_Capacity!$F193+Input!D$128*Input_National_Capacity!$G193+Input!D$129*Input_National_Capacity!$H193</f>
        <v>4.0564830174946538</v>
      </c>
      <c r="E193" s="53">
        <f>Input!E$124*Input_National_Capacity!$C193+Input!E$125*Input_National_Capacity!$D193+Input!E$126*Input_National_Capacity!$E193+Input!E$127*Input_National_Capacity!$F193+Input!E$128*Input_National_Capacity!$G193+Input!E$129*Input_National_Capacity!$H193</f>
        <v>4.071107286302869</v>
      </c>
      <c r="F193" s="53">
        <f>Input!F$124*Input_National_Capacity!$C193+Input!F$125*Input_National_Capacity!$D193+Input!F$126*Input_National_Capacity!$E193+Input!F$127*Input_National_Capacity!$F193+Input!F$128*Input_National_Capacity!$G193+Input!F$129*Input_National_Capacity!$H193</f>
        <v>4.0832024179292521</v>
      </c>
      <c r="G193" s="53">
        <f>Input!G$124*Input_National_Capacity!$C193+Input!G$125*Input_National_Capacity!$D193+Input!G$126*Input_National_Capacity!$E193+Input!G$127*Input_National_Capacity!$F193+Input!G$128*Input_National_Capacity!$G193+Input!G$129*Input_National_Capacity!$H193</f>
        <v>4.0935495876580354</v>
      </c>
      <c r="H193" s="53">
        <f>Input!H$124*Input_National_Capacity!$C193+Input!H$125*Input_National_Capacity!$D193+Input!H$126*Input_National_Capacity!$E193+Input!H$127*Input_National_Capacity!$F193+Input!H$128*Input_National_Capacity!$G193+Input!H$129*Input_National_Capacity!$H193</f>
        <v>4.1024982356174178</v>
      </c>
      <c r="I193" s="65">
        <f>Input!I$124*Input_National_Capacity!$C193+Input!I$125*Input_National_Capacity!$D193+Input!I$126*Input_National_Capacity!$E193+Input!I$127*Input_National_Capacity!$F193+Input!I$128*Input_National_Capacity!$G193+Input!I$129*Input_National_Capacity!$H193</f>
        <v>4.1101428320627145</v>
      </c>
    </row>
    <row r="194" spans="1:9" s="5" customFormat="1" ht="15" customHeight="1" x14ac:dyDescent="0.25">
      <c r="A194" s="46" t="str">
        <f>Input_National_Capacity!A194</f>
        <v>K11.01_Arcos</v>
      </c>
      <c r="B194" s="4" t="str">
        <f>Input_National_Capacity!B194</f>
        <v>Salida Nacional / National exit</v>
      </c>
      <c r="C194" s="52">
        <f>Input!C$124*Input_National_Capacity!$C194+Input!C$125*Input_National_Capacity!$D194+Input!C$126*Input_National_Capacity!$E194+Input!C$127*Input_National_Capacity!$F194+Input!C$128*Input_National_Capacity!$G194+Input!C$129*Input_National_Capacity!$H194</f>
        <v>27824.23955744856</v>
      </c>
      <c r="D194" s="53">
        <f>Input!D$124*Input_National_Capacity!$C194+Input!D$125*Input_National_Capacity!$D194+Input!D$126*Input_National_Capacity!$E194+Input!D$127*Input_National_Capacity!$F194+Input!D$128*Input_National_Capacity!$G194+Input!D$129*Input_National_Capacity!$H194</f>
        <v>28490.756198074352</v>
      </c>
      <c r="E194" s="53">
        <f>Input!E$124*Input_National_Capacity!$C194+Input!E$125*Input_National_Capacity!$D194+Input!E$126*Input_National_Capacity!$E194+Input!E$127*Input_National_Capacity!$F194+Input!E$128*Input_National_Capacity!$G194+Input!E$129*Input_National_Capacity!$H194</f>
        <v>29652.860524221182</v>
      </c>
      <c r="F194" s="53">
        <f>Input!F$124*Input_National_Capacity!$C194+Input!F$125*Input_National_Capacity!$D194+Input!F$126*Input_National_Capacity!$E194+Input!F$127*Input_National_Capacity!$F194+Input!F$128*Input_National_Capacity!$G194+Input!F$129*Input_National_Capacity!$H194</f>
        <v>31768.592118697237</v>
      </c>
      <c r="G194" s="53">
        <f>Input!G$124*Input_National_Capacity!$C194+Input!G$125*Input_National_Capacity!$D194+Input!G$126*Input_National_Capacity!$E194+Input!G$127*Input_National_Capacity!$F194+Input!G$128*Input_National_Capacity!$G194+Input!G$129*Input_National_Capacity!$H194</f>
        <v>32771.648966048524</v>
      </c>
      <c r="H194" s="53">
        <f>Input!H$124*Input_National_Capacity!$C194+Input!H$125*Input_National_Capacity!$D194+Input!H$126*Input_National_Capacity!$E194+Input!H$127*Input_National_Capacity!$F194+Input!H$128*Input_National_Capacity!$G194+Input!H$129*Input_National_Capacity!$H194</f>
        <v>33308.822918949198</v>
      </c>
      <c r="I194" s="65">
        <f>Input!I$124*Input_National_Capacity!$C194+Input!I$125*Input_National_Capacity!$D194+Input!I$126*Input_National_Capacity!$E194+Input!I$127*Input_National_Capacity!$F194+Input!I$128*Input_National_Capacity!$G194+Input!I$129*Input_National_Capacity!$H194</f>
        <v>32553.120373525806</v>
      </c>
    </row>
    <row r="195" spans="1:9" s="5" customFormat="1" ht="15" customHeight="1" x14ac:dyDescent="0.25">
      <c r="A195" s="46" t="str">
        <f>Input_National_Capacity!A195</f>
        <v>K19_Moron de la Frontera</v>
      </c>
      <c r="B195" s="4" t="str">
        <f>Input_National_Capacity!B195</f>
        <v>Salida Nacional / National exit</v>
      </c>
      <c r="C195" s="52">
        <f>Input!C$124*Input_National_Capacity!$C195+Input!C$125*Input_National_Capacity!$D195+Input!C$126*Input_National_Capacity!$E195+Input!C$127*Input_National_Capacity!$F195+Input!C$128*Input_National_Capacity!$G195+Input!C$129*Input_National_Capacity!$H195</f>
        <v>1281.5862011812942</v>
      </c>
      <c r="D195" s="53">
        <f>Input!D$124*Input_National_Capacity!$C195+Input!D$125*Input_National_Capacity!$D195+Input!D$126*Input_National_Capacity!$E195+Input!D$127*Input_National_Capacity!$F195+Input!D$128*Input_National_Capacity!$G195+Input!D$129*Input_National_Capacity!$H195</f>
        <v>1310.0983954411354</v>
      </c>
      <c r="E195" s="53">
        <f>Input!E$124*Input_National_Capacity!$C195+Input!E$125*Input_National_Capacity!$D195+Input!E$126*Input_National_Capacity!$E195+Input!E$127*Input_National_Capacity!$F195+Input!E$128*Input_National_Capacity!$G195+Input!E$129*Input_National_Capacity!$H195</f>
        <v>1344.1545567891462</v>
      </c>
      <c r="F195" s="53">
        <f>Input!F$124*Input_National_Capacity!$C195+Input!F$125*Input_National_Capacity!$D195+Input!F$126*Input_National_Capacity!$E195+Input!F$127*Input_National_Capacity!$F195+Input!F$128*Input_National_Capacity!$G195+Input!F$129*Input_National_Capacity!$H195</f>
        <v>1372.54598345815</v>
      </c>
      <c r="G195" s="53">
        <f>Input!G$124*Input_National_Capacity!$C195+Input!G$125*Input_National_Capacity!$D195+Input!G$126*Input_National_Capacity!$E195+Input!G$127*Input_National_Capacity!$F195+Input!G$128*Input_National_Capacity!$G195+Input!G$129*Input_National_Capacity!$H195</f>
        <v>1394.8465590758583</v>
      </c>
      <c r="H195" s="53">
        <f>Input!H$124*Input_National_Capacity!$C195+Input!H$125*Input_National_Capacity!$D195+Input!H$126*Input_National_Capacity!$E195+Input!H$127*Input_National_Capacity!$F195+Input!H$128*Input_National_Capacity!$G195+Input!H$129*Input_National_Capacity!$H195</f>
        <v>1410.7061876981631</v>
      </c>
      <c r="I195" s="65">
        <f>Input!I$124*Input_National_Capacity!$C195+Input!I$125*Input_National_Capacity!$D195+Input!I$126*Input_National_Capacity!$E195+Input!I$127*Input_National_Capacity!$F195+Input!I$128*Input_National_Capacity!$G195+Input!I$129*Input_National_Capacity!$H195</f>
        <v>1419.9061185543358</v>
      </c>
    </row>
    <row r="196" spans="1:9" s="5" customFormat="1" ht="15" customHeight="1" x14ac:dyDescent="0.25">
      <c r="A196" s="46" t="str">
        <f>Input_National_Capacity!A196</f>
        <v>K25_Osuna</v>
      </c>
      <c r="B196" s="4" t="str">
        <f>Input_National_Capacity!B196</f>
        <v>Salida Nacional / National exit</v>
      </c>
      <c r="C196" s="52">
        <f>Input!C$124*Input_National_Capacity!$C196+Input!C$125*Input_National_Capacity!$D196+Input!C$126*Input_National_Capacity!$E196+Input!C$127*Input_National_Capacity!$F196+Input!C$128*Input_National_Capacity!$G196+Input!C$129*Input_National_Capacity!$H196</f>
        <v>218.74042829263271</v>
      </c>
      <c r="D196" s="53">
        <f>Input!D$124*Input_National_Capacity!$C196+Input!D$125*Input_National_Capacity!$D196+Input!D$126*Input_National_Capacity!$E196+Input!D$127*Input_National_Capacity!$F196+Input!D$128*Input_National_Capacity!$G196+Input!D$129*Input_National_Capacity!$H196</f>
        <v>223.32072181456113</v>
      </c>
      <c r="E196" s="53">
        <f>Input!E$124*Input_National_Capacity!$C196+Input!E$125*Input_National_Capacity!$D196+Input!E$126*Input_National_Capacity!$E196+Input!E$127*Input_National_Capacity!$F196+Input!E$128*Input_National_Capacity!$G196+Input!E$129*Input_National_Capacity!$H196</f>
        <v>228.79694295540966</v>
      </c>
      <c r="F196" s="53">
        <f>Input!F$124*Input_National_Capacity!$C196+Input!F$125*Input_National_Capacity!$D196+Input!F$126*Input_National_Capacity!$E196+Input!F$127*Input_National_Capacity!$F196+Input!F$128*Input_National_Capacity!$G196+Input!F$129*Input_National_Capacity!$H196</f>
        <v>233.36192637797805</v>
      </c>
      <c r="G196" s="53">
        <f>Input!G$124*Input_National_Capacity!$C196+Input!G$125*Input_National_Capacity!$D196+Input!G$126*Input_National_Capacity!$E196+Input!G$127*Input_National_Capacity!$F196+Input!G$128*Input_National_Capacity!$G196+Input!G$129*Input_National_Capacity!$H196</f>
        <v>236.95064551160877</v>
      </c>
      <c r="H196" s="53">
        <f>Input!H$124*Input_National_Capacity!$C196+Input!H$125*Input_National_Capacity!$D196+Input!H$126*Input_National_Capacity!$E196+Input!H$127*Input_National_Capacity!$F196+Input!H$128*Input_National_Capacity!$G196+Input!H$129*Input_National_Capacity!$H196</f>
        <v>239.50861555479145</v>
      </c>
      <c r="I196" s="65">
        <f>Input!I$124*Input_National_Capacity!$C196+Input!I$125*Input_National_Capacity!$D196+Input!I$126*Input_National_Capacity!$E196+Input!I$127*Input_National_Capacity!$F196+Input!I$128*Input_National_Capacity!$G196+Input!I$129*Input_National_Capacity!$H196</f>
        <v>241.00134397597679</v>
      </c>
    </row>
    <row r="197" spans="1:9" s="5" customFormat="1" ht="15" customHeight="1" x14ac:dyDescent="0.25">
      <c r="A197" s="46" t="str">
        <f>Input_National_Capacity!A197</f>
        <v>K29_Santaella_GN</v>
      </c>
      <c r="B197" s="4" t="str">
        <f>Input_National_Capacity!B197</f>
        <v>Salida Nacional / National exit</v>
      </c>
      <c r="C197" s="52">
        <f>Input!C$124*Input_National_Capacity!$C197+Input!C$125*Input_National_Capacity!$D197+Input!C$126*Input_National_Capacity!$E197+Input!C$127*Input_National_Capacity!$F197+Input!C$128*Input_National_Capacity!$G197+Input!C$129*Input_National_Capacity!$H197</f>
        <v>35589.639388891715</v>
      </c>
      <c r="D197" s="53">
        <f>Input!D$124*Input_National_Capacity!$C197+Input!D$125*Input_National_Capacity!$D197+Input!D$126*Input_National_Capacity!$E197+Input!D$127*Input_National_Capacity!$F197+Input!D$128*Input_National_Capacity!$G197+Input!D$129*Input_National_Capacity!$H197</f>
        <v>36255.418116454552</v>
      </c>
      <c r="E197" s="53">
        <f>Input!E$124*Input_National_Capacity!$C197+Input!E$125*Input_National_Capacity!$D197+Input!E$126*Input_National_Capacity!$E197+Input!E$127*Input_National_Capacity!$F197+Input!E$128*Input_National_Capacity!$G197+Input!E$129*Input_National_Capacity!$H197</f>
        <v>37408.820848178002</v>
      </c>
      <c r="F197" s="53">
        <f>Input!F$124*Input_National_Capacity!$C197+Input!F$125*Input_National_Capacity!$D197+Input!F$126*Input_National_Capacity!$E197+Input!F$127*Input_National_Capacity!$F197+Input!F$128*Input_National_Capacity!$G197+Input!F$129*Input_National_Capacity!$H197</f>
        <v>39487.585483050862</v>
      </c>
      <c r="G197" s="53">
        <f>Input!G$124*Input_National_Capacity!$C197+Input!G$125*Input_National_Capacity!$D197+Input!G$126*Input_National_Capacity!$E197+Input!G$127*Input_National_Capacity!$F197+Input!G$128*Input_National_Capacity!$G197+Input!G$129*Input_National_Capacity!$H197</f>
        <v>40484.543100704614</v>
      </c>
      <c r="H197" s="53">
        <f>Input!H$124*Input_National_Capacity!$C197+Input!H$125*Input_National_Capacity!$D197+Input!H$126*Input_National_Capacity!$E197+Input!H$127*Input_National_Capacity!$F197+Input!H$128*Input_National_Capacity!$G197+Input!H$129*Input_National_Capacity!$H197</f>
        <v>41026.556524336032</v>
      </c>
      <c r="I197" s="65">
        <f>Input!I$124*Input_National_Capacity!$C197+Input!I$125*Input_National_Capacity!$D197+Input!I$126*Input_National_Capacity!$E197+Input!I$127*Input_National_Capacity!$F197+Input!I$128*Input_National_Capacity!$G197+Input!I$129*Input_National_Capacity!$H197</f>
        <v>40310.498517169886</v>
      </c>
    </row>
    <row r="198" spans="1:9" s="5" customFormat="1" ht="15" customHeight="1" x14ac:dyDescent="0.25">
      <c r="A198" s="46" t="str">
        <f>Input_National_Capacity!A198</f>
        <v>K31_Santaella</v>
      </c>
      <c r="B198" s="4" t="str">
        <f>Input_National_Capacity!B198</f>
        <v>Salida Nacional / National exit</v>
      </c>
      <c r="C198" s="52">
        <f>Input!C$124*Input_National_Capacity!$C198+Input!C$125*Input_National_Capacity!$D198+Input!C$126*Input_National_Capacity!$E198+Input!C$127*Input_National_Capacity!$F198+Input!C$128*Input_National_Capacity!$G198+Input!C$129*Input_National_Capacity!$H198</f>
        <v>319.54067182600528</v>
      </c>
      <c r="D198" s="53">
        <f>Input!D$124*Input_National_Capacity!$C198+Input!D$125*Input_National_Capacity!$D198+Input!D$126*Input_National_Capacity!$E198+Input!D$127*Input_National_Capacity!$F198+Input!D$128*Input_National_Capacity!$G198+Input!D$129*Input_National_Capacity!$H198</f>
        <v>322.64414132392142</v>
      </c>
      <c r="E198" s="53">
        <f>Input!E$124*Input_National_Capacity!$C198+Input!E$125*Input_National_Capacity!$D198+Input!E$126*Input_National_Capacity!$E198+Input!E$127*Input_National_Capacity!$F198+Input!E$128*Input_National_Capacity!$G198+Input!E$129*Input_National_Capacity!$H198</f>
        <v>326.42561333925232</v>
      </c>
      <c r="F198" s="53">
        <f>Input!F$124*Input_National_Capacity!$C198+Input!F$125*Input_National_Capacity!$D198+Input!F$126*Input_National_Capacity!$E198+Input!F$127*Input_National_Capacity!$F198+Input!F$128*Input_National_Capacity!$G198+Input!F$129*Input_National_Capacity!$H198</f>
        <v>329.5731948775599</v>
      </c>
      <c r="G198" s="53">
        <f>Input!G$124*Input_National_Capacity!$C198+Input!G$125*Input_National_Capacity!$D198+Input!G$126*Input_National_Capacity!$E198+Input!G$127*Input_National_Capacity!$F198+Input!G$128*Input_National_Capacity!$G198+Input!G$129*Input_National_Capacity!$H198</f>
        <v>332.08846381175033</v>
      </c>
      <c r="H198" s="53">
        <f>Input!H$124*Input_National_Capacity!$C198+Input!H$125*Input_National_Capacity!$D198+Input!H$126*Input_National_Capacity!$E198+Input!H$127*Input_National_Capacity!$F198+Input!H$128*Input_National_Capacity!$G198+Input!H$129*Input_National_Capacity!$H198</f>
        <v>333.95789040570224</v>
      </c>
      <c r="I198" s="65">
        <f>Input!I$124*Input_National_Capacity!$C198+Input!I$125*Input_National_Capacity!$D198+Input!I$126*Input_National_Capacity!$E198+Input!I$127*Input_National_Capacity!$F198+Input!I$128*Input_National_Capacity!$G198+Input!I$129*Input_National_Capacity!$H198</f>
        <v>335.16673938928932</v>
      </c>
    </row>
    <row r="199" spans="1:9" s="5" customFormat="1" ht="15" customHeight="1" x14ac:dyDescent="0.25">
      <c r="A199" s="46" t="str">
        <f>Input_National_Capacity!A199</f>
        <v>K37_Azucarera</v>
      </c>
      <c r="B199" s="4" t="str">
        <f>Input_National_Capacity!B199</f>
        <v>Salida Nacional / National exit</v>
      </c>
      <c r="C199" s="52">
        <f>Input!C$124*Input_National_Capacity!$C199+Input!C$125*Input_National_Capacity!$D199+Input!C$126*Input_National_Capacity!$E199+Input!C$127*Input_National_Capacity!$F199+Input!C$128*Input_National_Capacity!$G199+Input!C$129*Input_National_Capacity!$H199</f>
        <v>18875.767957814423</v>
      </c>
      <c r="D199" s="53">
        <f>Input!D$124*Input_National_Capacity!$C199+Input!D$125*Input_National_Capacity!$D199+Input!D$126*Input_National_Capacity!$E199+Input!D$127*Input_National_Capacity!$F199+Input!D$128*Input_National_Capacity!$G199+Input!D$129*Input_National_Capacity!$H199</f>
        <v>19047.025862695649</v>
      </c>
      <c r="E199" s="53">
        <f>Input!E$124*Input_National_Capacity!$C199+Input!E$125*Input_National_Capacity!$D199+Input!E$126*Input_National_Capacity!$E199+Input!E$127*Input_National_Capacity!$F199+Input!E$128*Input_National_Capacity!$G199+Input!E$129*Input_National_Capacity!$H199</f>
        <v>19250.436639305775</v>
      </c>
      <c r="F199" s="53">
        <f>Input!F$124*Input_National_Capacity!$C199+Input!F$125*Input_National_Capacity!$D199+Input!F$126*Input_National_Capacity!$E199+Input!F$127*Input_National_Capacity!$F199+Input!F$128*Input_National_Capacity!$G199+Input!F$129*Input_National_Capacity!$H199</f>
        <v>19421.537484906716</v>
      </c>
      <c r="G199" s="53">
        <f>Input!G$124*Input_National_Capacity!$C199+Input!G$125*Input_National_Capacity!$D199+Input!G$126*Input_National_Capacity!$E199+Input!G$127*Input_National_Capacity!$F199+Input!G$128*Input_National_Capacity!$G199+Input!G$129*Input_National_Capacity!$H199</f>
        <v>19559.839462738128</v>
      </c>
      <c r="H199" s="53">
        <f>Input!H$124*Input_National_Capacity!$C199+Input!H$125*Input_National_Capacity!$D199+Input!H$126*Input_National_Capacity!$E199+Input!H$127*Input_National_Capacity!$F199+Input!H$128*Input_National_Capacity!$G199+Input!H$129*Input_National_Capacity!$H199</f>
        <v>19663.595565556152</v>
      </c>
      <c r="I199" s="65">
        <f>Input!I$124*Input_National_Capacity!$C199+Input!I$125*Input_National_Capacity!$D199+Input!I$126*Input_National_Capacity!$E199+Input!I$127*Input_National_Capacity!$F199+Input!I$128*Input_National_Capacity!$G199+Input!I$129*Input_National_Capacity!$H199</f>
        <v>19736.612525134791</v>
      </c>
    </row>
    <row r="200" spans="1:9" s="5" customFormat="1" ht="15" customHeight="1" x14ac:dyDescent="0.25">
      <c r="A200" s="46" t="str">
        <f>Input_National_Capacity!A200</f>
        <v>K41_La Carolina</v>
      </c>
      <c r="B200" s="4" t="str">
        <f>Input_National_Capacity!B200</f>
        <v>Salida Nacional / National exit</v>
      </c>
      <c r="C200" s="52">
        <f>Input!C$124*Input_National_Capacity!$C200+Input!C$125*Input_National_Capacity!$D200+Input!C$126*Input_National_Capacity!$E200+Input!C$127*Input_National_Capacity!$F200+Input!C$128*Input_National_Capacity!$G200+Input!C$129*Input_National_Capacity!$H200</f>
        <v>29.32505767170845</v>
      </c>
      <c r="D200" s="53">
        <f>Input!D$124*Input_National_Capacity!$C200+Input!D$125*Input_National_Capacity!$D200+Input!D$126*Input_National_Capacity!$E200+Input!D$127*Input_National_Capacity!$F200+Input!D$128*Input_National_Capacity!$G200+Input!D$129*Input_National_Capacity!$H200</f>
        <v>29.4048869545096</v>
      </c>
      <c r="E200" s="53">
        <f>Input!E$124*Input_National_Capacity!$C200+Input!E$125*Input_National_Capacity!$D200+Input!E$126*Input_National_Capacity!$E200+Input!E$127*Input_National_Capacity!$F200+Input!E$128*Input_National_Capacity!$G200+Input!E$129*Input_National_Capacity!$H200</f>
        <v>29.510896265837502</v>
      </c>
      <c r="F200" s="53">
        <f>Input!F$124*Input_National_Capacity!$C200+Input!F$125*Input_National_Capacity!$D200+Input!F$126*Input_National_Capacity!$E200+Input!F$127*Input_National_Capacity!$F200+Input!F$128*Input_National_Capacity!$G200+Input!F$129*Input_National_Capacity!$H200</f>
        <v>29.598572209910198</v>
      </c>
      <c r="G200" s="53">
        <f>Input!G$124*Input_National_Capacity!$C200+Input!G$125*Input_National_Capacity!$D200+Input!G$126*Input_National_Capacity!$E200+Input!G$127*Input_National_Capacity!$F200+Input!G$128*Input_National_Capacity!$G200+Input!G$129*Input_National_Capacity!$H200</f>
        <v>29.673577418821914</v>
      </c>
      <c r="H200" s="53">
        <f>Input!H$124*Input_National_Capacity!$C200+Input!H$125*Input_National_Capacity!$D200+Input!H$126*Input_National_Capacity!$E200+Input!H$127*Input_National_Capacity!$F200+Input!H$128*Input_National_Capacity!$G200+Input!H$129*Input_National_Capacity!$H200</f>
        <v>29.738444935955968</v>
      </c>
      <c r="I200" s="65">
        <f>Input!I$124*Input_National_Capacity!$C200+Input!I$125*Input_National_Capacity!$D200+Input!I$126*Input_National_Capacity!$E200+Input!I$127*Input_National_Capacity!$F200+Input!I$128*Input_National_Capacity!$G200+Input!I$129*Input_National_Capacity!$H200</f>
        <v>29.793859563187816</v>
      </c>
    </row>
    <row r="201" spans="1:9" s="5" customFormat="1" ht="15" customHeight="1" x14ac:dyDescent="0.25">
      <c r="A201" s="46" t="str">
        <f>Input_National_Capacity!A201</f>
        <v>K44_Torrenueva</v>
      </c>
      <c r="B201" s="4" t="str">
        <f>Input_National_Capacity!B201</f>
        <v>Salida Nacional / National exit</v>
      </c>
      <c r="C201" s="52">
        <f>Input!C$124*Input_National_Capacity!$C201+Input!C$125*Input_National_Capacity!$D201+Input!C$126*Input_National_Capacity!$E201+Input!C$127*Input_National_Capacity!$F201+Input!C$128*Input_National_Capacity!$G201+Input!C$129*Input_National_Capacity!$H201</f>
        <v>110.79577808776506</v>
      </c>
      <c r="D201" s="53">
        <f>Input!D$124*Input_National_Capacity!$C201+Input!D$125*Input_National_Capacity!$D201+Input!D$126*Input_National_Capacity!$E201+Input!D$127*Input_National_Capacity!$F201+Input!D$128*Input_National_Capacity!$G201+Input!D$129*Input_National_Capacity!$H201</f>
        <v>112.63393506469835</v>
      </c>
      <c r="E201" s="53">
        <f>Input!E$124*Input_National_Capacity!$C201+Input!E$125*Input_National_Capacity!$D201+Input!E$126*Input_National_Capacity!$E201+Input!E$127*Input_National_Capacity!$F201+Input!E$128*Input_National_Capacity!$G201+Input!E$129*Input_National_Capacity!$H201</f>
        <v>114.84117360288275</v>
      </c>
      <c r="F201" s="53">
        <f>Input!F$124*Input_National_Capacity!$C201+Input!F$125*Input_National_Capacity!$D201+Input!F$126*Input_National_Capacity!$E201+Input!F$127*Input_National_Capacity!$F201+Input!F$128*Input_National_Capacity!$G201+Input!F$129*Input_National_Capacity!$H201</f>
        <v>116.6805043321628</v>
      </c>
      <c r="G201" s="53">
        <f>Input!G$124*Input_National_Capacity!$C201+Input!G$125*Input_National_Capacity!$D201+Input!G$126*Input_National_Capacity!$E201+Input!G$127*Input_National_Capacity!$F201+Input!G$128*Input_National_Capacity!$G201+Input!G$129*Input_National_Capacity!$H201</f>
        <v>118.13196051444699</v>
      </c>
      <c r="H201" s="53">
        <f>Input!H$124*Input_National_Capacity!$C201+Input!H$125*Input_National_Capacity!$D201+Input!H$126*Input_National_Capacity!$E201+Input!H$127*Input_National_Capacity!$F201+Input!H$128*Input_National_Capacity!$G201+Input!H$129*Input_National_Capacity!$H201</f>
        <v>119.1768175669917</v>
      </c>
      <c r="I201" s="65">
        <f>Input!I$124*Input_National_Capacity!$C201+Input!I$125*Input_National_Capacity!$D201+Input!I$126*Input_National_Capacity!$E201+Input!I$127*Input_National_Capacity!$F201+Input!I$128*Input_National_Capacity!$G201+Input!I$129*Input_National_Capacity!$H201</f>
        <v>119.80239287511384</v>
      </c>
    </row>
    <row r="202" spans="1:9" s="5" customFormat="1" ht="15" customHeight="1" x14ac:dyDescent="0.25">
      <c r="A202" s="46" t="str">
        <f>Input_National_Capacity!A202</f>
        <v>K45_Valdepeñas</v>
      </c>
      <c r="B202" s="4" t="str">
        <f>Input_National_Capacity!B202</f>
        <v>Salida Nacional / National exit</v>
      </c>
      <c r="C202" s="52">
        <f>Input!C$124*Input_National_Capacity!$C202+Input!C$125*Input_National_Capacity!$D202+Input!C$126*Input_National_Capacity!$E202+Input!C$127*Input_National_Capacity!$F202+Input!C$128*Input_National_Capacity!$G202+Input!C$129*Input_National_Capacity!$H202</f>
        <v>974.15402107668149</v>
      </c>
      <c r="D202" s="53">
        <f>Input!D$124*Input_National_Capacity!$C202+Input!D$125*Input_National_Capacity!$D202+Input!D$126*Input_National_Capacity!$E202+Input!D$127*Input_National_Capacity!$F202+Input!D$128*Input_National_Capacity!$G202+Input!D$129*Input_National_Capacity!$H202</f>
        <v>989.58860177525196</v>
      </c>
      <c r="E202" s="53">
        <f>Input!E$124*Input_National_Capacity!$C202+Input!E$125*Input_National_Capacity!$D202+Input!E$126*Input_National_Capacity!$E202+Input!E$127*Input_National_Capacity!$F202+Input!E$128*Input_National_Capacity!$G202+Input!E$129*Input_National_Capacity!$H202</f>
        <v>1008.1404246597556</v>
      </c>
      <c r="F202" s="53">
        <f>Input!F$124*Input_National_Capacity!$C202+Input!F$125*Input_National_Capacity!$D202+Input!F$126*Input_National_Capacity!$E202+Input!F$127*Input_National_Capacity!$F202+Input!F$128*Input_National_Capacity!$G202+Input!F$129*Input_National_Capacity!$H202</f>
        <v>1023.5987990094868</v>
      </c>
      <c r="G202" s="53">
        <f>Input!G$124*Input_National_Capacity!$C202+Input!G$125*Input_National_Capacity!$D202+Input!G$126*Input_National_Capacity!$E202+Input!G$127*Input_National_Capacity!$F202+Input!G$128*Input_National_Capacity!$G202+Input!G$129*Input_National_Capacity!$H202</f>
        <v>1035.8077433078047</v>
      </c>
      <c r="H202" s="53">
        <f>Input!H$124*Input_National_Capacity!$C202+Input!H$125*Input_National_Capacity!$D202+Input!H$126*Input_National_Capacity!$E202+Input!H$127*Input_National_Capacity!$F202+Input!H$128*Input_National_Capacity!$G202+Input!H$129*Input_National_Capacity!$H202</f>
        <v>1044.61601428322</v>
      </c>
      <c r="I202" s="65">
        <f>Input!I$124*Input_National_Capacity!$C202+Input!I$125*Input_National_Capacity!$D202+Input!I$126*Input_National_Capacity!$E202+Input!I$127*Input_National_Capacity!$F202+Input!I$128*Input_National_Capacity!$G202+Input!I$129*Input_National_Capacity!$H202</f>
        <v>1049.9193280643492</v>
      </c>
    </row>
    <row r="203" spans="1:9" s="5" customFormat="1" ht="15" customHeight="1" x14ac:dyDescent="0.25">
      <c r="A203" s="46" t="str">
        <f>Input_National_Capacity!A203</f>
        <v>K46_Manzanares</v>
      </c>
      <c r="B203" s="4" t="str">
        <f>Input_National_Capacity!B203</f>
        <v>Salida Nacional / National exit</v>
      </c>
      <c r="C203" s="52">
        <f>Input!C$124*Input_National_Capacity!$C203+Input!C$125*Input_National_Capacity!$D203+Input!C$126*Input_National_Capacity!$E203+Input!C$127*Input_National_Capacity!$F203+Input!C$128*Input_National_Capacity!$G203+Input!C$129*Input_National_Capacity!$H203</f>
        <v>473.78918501643705</v>
      </c>
      <c r="D203" s="53">
        <f>Input!D$124*Input_National_Capacity!$C203+Input!D$125*Input_National_Capacity!$D203+Input!D$126*Input_National_Capacity!$E203+Input!D$127*Input_National_Capacity!$F203+Input!D$128*Input_National_Capacity!$G203+Input!D$129*Input_National_Capacity!$H203</f>
        <v>479.24926984356324</v>
      </c>
      <c r="E203" s="53">
        <f>Input!E$124*Input_National_Capacity!$C203+Input!E$125*Input_National_Capacity!$D203+Input!E$126*Input_National_Capacity!$E203+Input!E$127*Input_National_Capacity!$F203+Input!E$128*Input_National_Capacity!$G203+Input!E$129*Input_National_Capacity!$H203</f>
        <v>485.86559257844573</v>
      </c>
      <c r="F203" s="53">
        <f>Input!F$124*Input_National_Capacity!$C203+Input!F$125*Input_National_Capacity!$D203+Input!F$126*Input_National_Capacity!$E203+Input!F$127*Input_National_Capacity!$F203+Input!F$128*Input_National_Capacity!$G203+Input!F$129*Input_National_Capacity!$H203</f>
        <v>491.3751748525242</v>
      </c>
      <c r="G203" s="53">
        <f>Input!G$124*Input_National_Capacity!$C203+Input!G$125*Input_National_Capacity!$D203+Input!G$126*Input_National_Capacity!$E203+Input!G$127*Input_National_Capacity!$F203+Input!G$128*Input_National_Capacity!$G203+Input!G$129*Input_National_Capacity!$H203</f>
        <v>495.75724654998237</v>
      </c>
      <c r="H203" s="53">
        <f>Input!H$124*Input_National_Capacity!$C203+Input!H$125*Input_National_Capacity!$D203+Input!H$126*Input_National_Capacity!$E203+Input!H$127*Input_National_Capacity!$F203+Input!H$128*Input_National_Capacity!$G203+Input!H$129*Input_National_Capacity!$H203</f>
        <v>498.97593773260411</v>
      </c>
      <c r="I203" s="65">
        <f>Input!I$124*Input_National_Capacity!$C203+Input!I$125*Input_National_Capacity!$D203+Input!I$126*Input_National_Capacity!$E203+Input!I$127*Input_National_Capacity!$F203+Input!I$128*Input_National_Capacity!$G203+Input!I$129*Input_National_Capacity!$H203</f>
        <v>501.00086840489507</v>
      </c>
    </row>
    <row r="204" spans="1:9" s="5" customFormat="1" ht="15" customHeight="1" x14ac:dyDescent="0.25">
      <c r="A204" s="46" t="str">
        <f>Input_National_Capacity!A204</f>
        <v>K47_Tomelloso</v>
      </c>
      <c r="B204" s="4" t="str">
        <f>Input_National_Capacity!B204</f>
        <v>Salida Nacional / National exit</v>
      </c>
      <c r="C204" s="52">
        <f>Input!C$124*Input_National_Capacity!$C204+Input!C$125*Input_National_Capacity!$D204+Input!C$126*Input_National_Capacity!$E204+Input!C$127*Input_National_Capacity!$F204+Input!C$128*Input_National_Capacity!$G204+Input!C$129*Input_National_Capacity!$H204</f>
        <v>1625.1365373407289</v>
      </c>
      <c r="D204" s="53">
        <f>Input!D$124*Input_National_Capacity!$C204+Input!D$125*Input_National_Capacity!$D204+Input!D$126*Input_National_Capacity!$E204+Input!D$127*Input_National_Capacity!$F204+Input!D$128*Input_National_Capacity!$G204+Input!D$129*Input_National_Capacity!$H204</f>
        <v>1651.3923453277289</v>
      </c>
      <c r="E204" s="53">
        <f>Input!E$124*Input_National_Capacity!$C204+Input!E$125*Input_National_Capacity!$D204+Input!E$126*Input_National_Capacity!$E204+Input!E$127*Input_National_Capacity!$F204+Input!E$128*Input_National_Capacity!$G204+Input!E$129*Input_National_Capacity!$H204</f>
        <v>1682.9376513111524</v>
      </c>
      <c r="F204" s="53">
        <f>Input!F$124*Input_National_Capacity!$C204+Input!F$125*Input_National_Capacity!$D204+Input!F$126*Input_National_Capacity!$E204+Input!F$127*Input_National_Capacity!$F204+Input!F$128*Input_National_Capacity!$G204+Input!F$129*Input_National_Capacity!$H204</f>
        <v>1709.2237582894245</v>
      </c>
      <c r="G204" s="53">
        <f>Input!G$124*Input_National_Capacity!$C204+Input!G$125*Input_National_Capacity!$D204+Input!G$126*Input_National_Capacity!$E204+Input!G$127*Input_National_Capacity!$F204+Input!G$128*Input_National_Capacity!$G204+Input!G$129*Input_National_Capacity!$H204</f>
        <v>1729.9768017432023</v>
      </c>
      <c r="H204" s="53">
        <f>Input!H$124*Input_National_Capacity!$C204+Input!H$125*Input_National_Capacity!$D204+Input!H$126*Input_National_Capacity!$E204+Input!H$127*Input_National_Capacity!$F204+Input!H$128*Input_National_Capacity!$G204+Input!H$129*Input_National_Capacity!$H204</f>
        <v>1744.9351331666608</v>
      </c>
      <c r="I204" s="65">
        <f>Input!I$124*Input_National_Capacity!$C204+Input!I$125*Input_National_Capacity!$D204+Input!I$126*Input_National_Capacity!$E204+Input!I$127*Input_National_Capacity!$F204+Input!I$128*Input_National_Capacity!$G204+Input!I$129*Input_National_Capacity!$H204</f>
        <v>1753.9197420371511</v>
      </c>
    </row>
    <row r="205" spans="1:9" s="5" customFormat="1" ht="15" customHeight="1" x14ac:dyDescent="0.25">
      <c r="A205" s="46" t="str">
        <f>Input_National_Capacity!A205</f>
        <v>K48.02_Socuellamos</v>
      </c>
      <c r="B205" s="4" t="str">
        <f>Input_National_Capacity!B205</f>
        <v>Salida Nacional / National exit</v>
      </c>
      <c r="C205" s="52">
        <f>Input!C$124*Input_National_Capacity!$C205+Input!C$125*Input_National_Capacity!$D205+Input!C$126*Input_National_Capacity!$E205+Input!C$127*Input_National_Capacity!$F205+Input!C$128*Input_National_Capacity!$G205+Input!C$129*Input_National_Capacity!$H205</f>
        <v>115.61449824966999</v>
      </c>
      <c r="D205" s="53">
        <f>Input!D$124*Input_National_Capacity!$C205+Input!D$125*Input_National_Capacity!$D205+Input!D$126*Input_National_Capacity!$E205+Input!D$127*Input_National_Capacity!$F205+Input!D$128*Input_National_Capacity!$G205+Input!D$129*Input_National_Capacity!$H205</f>
        <v>116.28788030942225</v>
      </c>
      <c r="E205" s="53">
        <f>Input!E$124*Input_National_Capacity!$C205+Input!E$125*Input_National_Capacity!$D205+Input!E$126*Input_National_Capacity!$E205+Input!E$127*Input_National_Capacity!$F205+Input!E$128*Input_National_Capacity!$G205+Input!E$129*Input_National_Capacity!$H205</f>
        <v>117.12753903405826</v>
      </c>
      <c r="F205" s="53">
        <f>Input!F$124*Input_National_Capacity!$C205+Input!F$125*Input_National_Capacity!$D205+Input!F$126*Input_National_Capacity!$E205+Input!F$127*Input_National_Capacity!$F205+Input!F$128*Input_National_Capacity!$G205+Input!F$129*Input_National_Capacity!$H205</f>
        <v>117.82521076242367</v>
      </c>
      <c r="G205" s="53">
        <f>Input!G$124*Input_National_Capacity!$C205+Input!G$125*Input_National_Capacity!$D205+Input!G$126*Input_National_Capacity!$E205+Input!G$127*Input_National_Capacity!$F205+Input!G$128*Input_National_Capacity!$G205+Input!G$129*Input_National_Capacity!$H205</f>
        <v>118.39356614659326</v>
      </c>
      <c r="H205" s="53">
        <f>Input!H$124*Input_National_Capacity!$C205+Input!H$125*Input_National_Capacity!$D205+Input!H$126*Input_National_Capacity!$E205+Input!H$127*Input_National_Capacity!$F205+Input!H$128*Input_National_Capacity!$G205+Input!H$129*Input_National_Capacity!$H205</f>
        <v>118.83598727605931</v>
      </c>
      <c r="I205" s="65">
        <f>Input!I$124*Input_National_Capacity!$C205+Input!I$125*Input_National_Capacity!$D205+Input!I$126*Input_National_Capacity!$E205+Input!I$127*Input_National_Capacity!$F205+Input!I$128*Input_National_Capacity!$G205+Input!I$129*Input_National_Capacity!$H205</f>
        <v>119.15160975351698</v>
      </c>
    </row>
    <row r="206" spans="1:9" s="5" customFormat="1" ht="15" customHeight="1" x14ac:dyDescent="0.25">
      <c r="A206" s="46" t="str">
        <f>Input_National_Capacity!A206</f>
        <v>K48.03_Villarrobledo</v>
      </c>
      <c r="B206" s="4" t="str">
        <f>Input_National_Capacity!B206</f>
        <v>Salida Nacional / National exit</v>
      </c>
      <c r="C206" s="52">
        <f>Input!C$124*Input_National_Capacity!$C206+Input!C$125*Input_National_Capacity!$D206+Input!C$126*Input_National_Capacity!$E206+Input!C$127*Input_National_Capacity!$F206+Input!C$128*Input_National_Capacity!$G206+Input!C$129*Input_National_Capacity!$H206</f>
        <v>541.50293643021007</v>
      </c>
      <c r="D206" s="53">
        <f>Input!D$124*Input_National_Capacity!$C206+Input!D$125*Input_National_Capacity!$D206+Input!D$126*Input_National_Capacity!$E206+Input!D$127*Input_National_Capacity!$F206+Input!D$128*Input_National_Capacity!$G206+Input!D$129*Input_National_Capacity!$H206</f>
        <v>548.68519082194393</v>
      </c>
      <c r="E206" s="53">
        <f>Input!E$124*Input_National_Capacity!$C206+Input!E$125*Input_National_Capacity!$D206+Input!E$126*Input_National_Capacity!$E206+Input!E$127*Input_National_Capacity!$F206+Input!E$128*Input_National_Capacity!$G206+Input!E$129*Input_National_Capacity!$H206</f>
        <v>557.35453014179132</v>
      </c>
      <c r="F206" s="53">
        <f>Input!F$124*Input_National_Capacity!$C206+Input!F$125*Input_National_Capacity!$D206+Input!F$126*Input_National_Capacity!$E206+Input!F$127*Input_National_Capacity!$F206+Input!F$128*Input_National_Capacity!$G206+Input!F$129*Input_National_Capacity!$H206</f>
        <v>564.57590411691535</v>
      </c>
      <c r="G206" s="53">
        <f>Input!G$124*Input_National_Capacity!$C206+Input!G$125*Input_National_Capacity!$D206+Input!G$126*Input_National_Capacity!$E206+Input!G$127*Input_National_Capacity!$F206+Input!G$128*Input_National_Capacity!$G206+Input!G$129*Input_National_Capacity!$H206</f>
        <v>570.30022204600073</v>
      </c>
      <c r="H206" s="53">
        <f>Input!H$124*Input_National_Capacity!$C206+Input!H$125*Input_National_Capacity!$D206+Input!H$126*Input_National_Capacity!$E206+Input!H$127*Input_National_Capacity!$F206+Input!H$128*Input_National_Capacity!$G206+Input!H$129*Input_National_Capacity!$H206</f>
        <v>574.46914428333741</v>
      </c>
      <c r="I206" s="65">
        <f>Input!I$124*Input_National_Capacity!$C206+Input!I$125*Input_National_Capacity!$D206+Input!I$126*Input_National_Capacity!$E206+Input!I$127*Input_National_Capacity!$F206+Input!I$128*Input_National_Capacity!$G206+Input!I$129*Input_National_Capacity!$H206</f>
        <v>577.03858932917569</v>
      </c>
    </row>
    <row r="207" spans="1:9" s="5" customFormat="1" ht="15" customHeight="1" x14ac:dyDescent="0.25">
      <c r="A207" s="46" t="str">
        <f>Input_National_Capacity!A207</f>
        <v>K48.05_La Roda</v>
      </c>
      <c r="B207" s="4" t="str">
        <f>Input_National_Capacity!B207</f>
        <v>Salida Nacional / National exit</v>
      </c>
      <c r="C207" s="52">
        <f>Input!C$124*Input_National_Capacity!$C207+Input!C$125*Input_National_Capacity!$D207+Input!C$126*Input_National_Capacity!$E207+Input!C$127*Input_National_Capacity!$F207+Input!C$128*Input_National_Capacity!$G207+Input!C$129*Input_National_Capacity!$H207</f>
        <v>340.29044471252303</v>
      </c>
      <c r="D207" s="53">
        <f>Input!D$124*Input_National_Capacity!$C207+Input!D$125*Input_National_Capacity!$D207+Input!D$126*Input_National_Capacity!$E207+Input!D$127*Input_National_Capacity!$F207+Input!D$128*Input_National_Capacity!$G207+Input!D$129*Input_National_Capacity!$H207</f>
        <v>343.60476754899673</v>
      </c>
      <c r="E207" s="53">
        <f>Input!E$124*Input_National_Capacity!$C207+Input!E$125*Input_National_Capacity!$D207+Input!E$126*Input_National_Capacity!$E207+Input!E$127*Input_National_Capacity!$F207+Input!E$128*Input_National_Capacity!$G207+Input!E$129*Input_National_Capacity!$H207</f>
        <v>347.64275955991241</v>
      </c>
      <c r="F207" s="53">
        <f>Input!F$124*Input_National_Capacity!$C207+Input!F$125*Input_National_Capacity!$D207+Input!F$126*Input_National_Capacity!$E207+Input!F$127*Input_National_Capacity!$F207+Input!F$128*Input_National_Capacity!$G207+Input!F$129*Input_National_Capacity!$H207</f>
        <v>351.00388610106364</v>
      </c>
      <c r="G207" s="53">
        <f>Input!G$124*Input_National_Capacity!$C207+Input!G$125*Input_National_Capacity!$D207+Input!G$126*Input_National_Capacity!$E207+Input!G$127*Input_National_Capacity!$F207+Input!G$128*Input_National_Capacity!$G207+Input!G$129*Input_National_Capacity!$H207</f>
        <v>353.68957647508705</v>
      </c>
      <c r="H207" s="53">
        <f>Input!H$124*Input_National_Capacity!$C207+Input!H$125*Input_National_Capacity!$D207+Input!H$126*Input_National_Capacity!$E207+Input!H$127*Input_National_Capacity!$F207+Input!H$128*Input_National_Capacity!$G207+Input!H$129*Input_National_Capacity!$H207</f>
        <v>355.68525064692977</v>
      </c>
      <c r="I207" s="65">
        <f>Input!I$124*Input_National_Capacity!$C207+Input!I$125*Input_National_Capacity!$D207+Input!I$126*Input_National_Capacity!$E207+Input!I$127*Input_National_Capacity!$F207+Input!I$128*Input_National_Capacity!$G207+Input!I$129*Input_National_Capacity!$H207</f>
        <v>356.97512381642576</v>
      </c>
    </row>
    <row r="208" spans="1:9" s="5" customFormat="1" ht="15" customHeight="1" x14ac:dyDescent="0.25">
      <c r="A208" s="46" t="str">
        <f>Input_National_Capacity!A208</f>
        <v>K48.07_Albacete</v>
      </c>
      <c r="B208" s="4" t="str">
        <f>Input_National_Capacity!B208</f>
        <v>Salida Nacional / National exit</v>
      </c>
      <c r="C208" s="52">
        <f>Input!C$124*Input_National_Capacity!$C208+Input!C$125*Input_National_Capacity!$D208+Input!C$126*Input_National_Capacity!$E208+Input!C$127*Input_National_Capacity!$F208+Input!C$128*Input_National_Capacity!$G208+Input!C$129*Input_National_Capacity!$H208</f>
        <v>3511.6267647900013</v>
      </c>
      <c r="D208" s="53">
        <f>Input!D$124*Input_National_Capacity!$C208+Input!D$125*Input_National_Capacity!$D208+Input!D$126*Input_National_Capacity!$E208+Input!D$127*Input_National_Capacity!$F208+Input!D$128*Input_National_Capacity!$G208+Input!D$129*Input_National_Capacity!$H208</f>
        <v>3529.2134202869142</v>
      </c>
      <c r="E208" s="53">
        <f>Input!E$124*Input_National_Capacity!$C208+Input!E$125*Input_National_Capacity!$D208+Input!E$126*Input_National_Capacity!$E208+Input!E$127*Input_National_Capacity!$F208+Input!E$128*Input_National_Capacity!$G208+Input!E$129*Input_National_Capacity!$H208</f>
        <v>3551.3465049675779</v>
      </c>
      <c r="F208" s="53">
        <f>Input!F$124*Input_National_Capacity!$C208+Input!F$125*Input_National_Capacity!$D208+Input!F$126*Input_National_Capacity!$E208+Input!F$127*Input_National_Capacity!$F208+Input!F$128*Input_National_Capacity!$G208+Input!F$129*Input_National_Capacity!$H208</f>
        <v>3569.7240391184314</v>
      </c>
      <c r="G208" s="53">
        <f>Input!G$124*Input_National_Capacity!$C208+Input!G$125*Input_National_Capacity!$D208+Input!G$126*Input_National_Capacity!$E208+Input!G$127*Input_National_Capacity!$F208+Input!G$128*Input_National_Capacity!$G208+Input!G$129*Input_National_Capacity!$H208</f>
        <v>3584.8080338039113</v>
      </c>
      <c r="H208" s="53">
        <f>Input!H$124*Input_National_Capacity!$C208+Input!H$125*Input_National_Capacity!$D208+Input!H$126*Input_National_Capacity!$E208+Input!H$127*Input_National_Capacity!$F208+Input!H$128*Input_National_Capacity!$G208+Input!H$129*Input_National_Capacity!$H208</f>
        <v>3596.7539983416236</v>
      </c>
      <c r="I208" s="65">
        <f>Input!I$124*Input_National_Capacity!$C208+Input!I$125*Input_National_Capacity!$D208+Input!I$126*Input_National_Capacity!$E208+Input!I$127*Input_National_Capacity!$F208+Input!I$128*Input_National_Capacity!$G208+Input!I$129*Input_National_Capacity!$H208</f>
        <v>3605.564163386452</v>
      </c>
    </row>
    <row r="209" spans="1:9" s="5" customFormat="1" ht="15" customHeight="1" x14ac:dyDescent="0.25">
      <c r="A209" s="46" t="str">
        <f>Input_National_Capacity!A209</f>
        <v>K48.08_Chinchilla</v>
      </c>
      <c r="B209" s="4" t="str">
        <f>Input_National_Capacity!B209</f>
        <v>Salida Nacional / National exit</v>
      </c>
      <c r="C209" s="52">
        <f>Input!C$124*Input_National_Capacity!$C209+Input!C$125*Input_National_Capacity!$D209+Input!C$126*Input_National_Capacity!$E209+Input!C$127*Input_National_Capacity!$F209+Input!C$128*Input_National_Capacity!$G209+Input!C$129*Input_National_Capacity!$H209</f>
        <v>8.0515443057149803</v>
      </c>
      <c r="D209" s="53">
        <f>Input!D$124*Input_National_Capacity!$C209+Input!D$125*Input_National_Capacity!$D209+Input!D$126*Input_National_Capacity!$E209+Input!D$127*Input_National_Capacity!$F209+Input!D$128*Input_National_Capacity!$G209+Input!D$129*Input_National_Capacity!$H209</f>
        <v>8.2348144782203097</v>
      </c>
      <c r="E209" s="53">
        <f>Input!E$124*Input_National_Capacity!$C209+Input!E$125*Input_National_Capacity!$D209+Input!E$126*Input_National_Capacity!$E209+Input!E$127*Input_National_Capacity!$F209+Input!E$128*Input_National_Capacity!$G209+Input!E$129*Input_National_Capacity!$H209</f>
        <v>8.4536429508781161</v>
      </c>
      <c r="F209" s="53">
        <f>Input!F$124*Input_National_Capacity!$C209+Input!F$125*Input_National_Capacity!$D209+Input!F$126*Input_National_Capacity!$E209+Input!F$127*Input_National_Capacity!$F209+Input!F$128*Input_National_Capacity!$G209+Input!F$129*Input_National_Capacity!$H209</f>
        <v>8.6360776365791043</v>
      </c>
      <c r="G209" s="53">
        <f>Input!G$124*Input_National_Capacity!$C209+Input!G$125*Input_National_Capacity!$D209+Input!G$126*Input_National_Capacity!$E209+Input!G$127*Input_National_Capacity!$F209+Input!G$128*Input_National_Capacity!$G209+Input!G$129*Input_National_Capacity!$H209</f>
        <v>8.7793299494919133</v>
      </c>
      <c r="H209" s="53">
        <f>Input!H$124*Input_National_Capacity!$C209+Input!H$125*Input_National_Capacity!$D209+Input!H$126*Input_National_Capacity!$E209+Input!H$127*Input_National_Capacity!$F209+Input!H$128*Input_National_Capacity!$G209+Input!H$129*Input_National_Capacity!$H209</f>
        <v>8.8811241298893417</v>
      </c>
      <c r="I209" s="65">
        <f>Input!I$124*Input_National_Capacity!$C209+Input!I$125*Input_National_Capacity!$D209+Input!I$126*Input_National_Capacity!$E209+Input!I$127*Input_National_Capacity!$F209+Input!I$128*Input_National_Capacity!$G209+Input!I$129*Input_National_Capacity!$H209</f>
        <v>8.9400447094224802</v>
      </c>
    </row>
    <row r="210" spans="1:9" s="5" customFormat="1" ht="15" customHeight="1" x14ac:dyDescent="0.25">
      <c r="A210" s="46" t="str">
        <f>Input_National_Capacity!A210</f>
        <v>K48.10_Almansa</v>
      </c>
      <c r="B210" s="4" t="str">
        <f>Input_National_Capacity!B210</f>
        <v>Salida Nacional / National exit</v>
      </c>
      <c r="C210" s="52">
        <f>Input!C$124*Input_National_Capacity!$C210+Input!C$125*Input_National_Capacity!$D210+Input!C$126*Input_National_Capacity!$E210+Input!C$127*Input_National_Capacity!$F210+Input!C$128*Input_National_Capacity!$G210+Input!C$129*Input_National_Capacity!$H210</f>
        <v>474.89752359207398</v>
      </c>
      <c r="D210" s="53">
        <f>Input!D$124*Input_National_Capacity!$C210+Input!D$125*Input_National_Capacity!$D210+Input!D$126*Input_National_Capacity!$E210+Input!D$127*Input_National_Capacity!$F210+Input!D$128*Input_National_Capacity!$G210+Input!D$129*Input_National_Capacity!$H210</f>
        <v>480.45427785595325</v>
      </c>
      <c r="E210" s="53">
        <f>Input!E$124*Input_National_Capacity!$C210+Input!E$125*Input_National_Capacity!$D210+Input!E$126*Input_National_Capacity!$E210+Input!E$127*Input_National_Capacity!$F210+Input!E$128*Input_National_Capacity!$G210+Input!E$129*Input_National_Capacity!$H210</f>
        <v>487.18472622212602</v>
      </c>
      <c r="F210" s="53">
        <f>Input!F$124*Input_National_Capacity!$C210+Input!F$125*Input_National_Capacity!$D210+Input!F$126*Input_National_Capacity!$E210+Input!F$127*Input_National_Capacity!$F210+Input!F$128*Input_National_Capacity!$G210+Input!F$129*Input_National_Capacity!$H210</f>
        <v>492.78953910431051</v>
      </c>
      <c r="G210" s="53">
        <f>Input!G$124*Input_National_Capacity!$C210+Input!G$125*Input_National_Capacity!$D210+Input!G$126*Input_National_Capacity!$E210+Input!G$127*Input_National_Capacity!$F210+Input!G$128*Input_National_Capacity!$G210+Input!G$129*Input_National_Capacity!$H210</f>
        <v>497.24563944202094</v>
      </c>
      <c r="H210" s="53">
        <f>Input!H$124*Input_National_Capacity!$C210+Input!H$125*Input_National_Capacity!$D210+Input!H$126*Input_National_Capacity!$E210+Input!H$127*Input_National_Capacity!$F210+Input!H$128*Input_National_Capacity!$G210+Input!H$129*Input_National_Capacity!$H210</f>
        <v>500.5155284620887</v>
      </c>
      <c r="I210" s="65">
        <f>Input!I$124*Input_National_Capacity!$C210+Input!I$125*Input_National_Capacity!$D210+Input!I$126*Input_National_Capacity!$E210+Input!I$127*Input_National_Capacity!$F210+Input!I$128*Input_National_Capacity!$G210+Input!I$129*Input_National_Capacity!$H210</f>
        <v>502.56792135093167</v>
      </c>
    </row>
    <row r="211" spans="1:9" s="5" customFormat="1" ht="15" customHeight="1" x14ac:dyDescent="0.25">
      <c r="A211" s="46" t="str">
        <f>Input_National_Capacity!A211</f>
        <v>K48_Alcazar de San Juan</v>
      </c>
      <c r="B211" s="4" t="str">
        <f>Input_National_Capacity!B211</f>
        <v>Salida Nacional / National exit</v>
      </c>
      <c r="C211" s="52">
        <f>Input!C$124*Input_National_Capacity!$C211+Input!C$125*Input_National_Capacity!$D211+Input!C$126*Input_National_Capacity!$E211+Input!C$127*Input_National_Capacity!$F211+Input!C$128*Input_National_Capacity!$G211+Input!C$129*Input_National_Capacity!$H211</f>
        <v>2795.749820356813</v>
      </c>
      <c r="D211" s="53">
        <f>Input!D$124*Input_National_Capacity!$C211+Input!D$125*Input_National_Capacity!$D211+Input!D$126*Input_National_Capacity!$E211+Input!D$127*Input_National_Capacity!$F211+Input!D$128*Input_National_Capacity!$G211+Input!D$129*Input_National_Capacity!$H211</f>
        <v>2846.0632579057169</v>
      </c>
      <c r="E211" s="53">
        <f>Input!E$124*Input_National_Capacity!$C211+Input!E$125*Input_National_Capacity!$D211+Input!E$126*Input_National_Capacity!$E211+Input!E$127*Input_National_Capacity!$F211+Input!E$128*Input_National_Capacity!$G211+Input!E$129*Input_National_Capacity!$H211</f>
        <v>2906.3809671452905</v>
      </c>
      <c r="F211" s="53">
        <f>Input!F$124*Input_National_Capacity!$C211+Input!F$125*Input_National_Capacity!$D211+Input!F$126*Input_National_Capacity!$E211+Input!F$127*Input_National_Capacity!$F211+Input!F$128*Input_National_Capacity!$G211+Input!F$129*Input_National_Capacity!$H211</f>
        <v>2956.6511884811721</v>
      </c>
      <c r="G211" s="53">
        <f>Input!G$124*Input_National_Capacity!$C211+Input!G$125*Input_National_Capacity!$D211+Input!G$126*Input_National_Capacity!$E211+Input!G$127*Input_National_Capacity!$F211+Input!G$128*Input_National_Capacity!$G211+Input!G$129*Input_National_Capacity!$H211</f>
        <v>2996.2642899031707</v>
      </c>
      <c r="H211" s="53">
        <f>Input!H$124*Input_National_Capacity!$C211+Input!H$125*Input_National_Capacity!$D211+Input!H$126*Input_National_Capacity!$E211+Input!H$127*Input_National_Capacity!$F211+Input!H$128*Input_National_Capacity!$G211+Input!H$129*Input_National_Capacity!$H211</f>
        <v>3024.6754075100312</v>
      </c>
      <c r="I211" s="65">
        <f>Input!I$124*Input_National_Capacity!$C211+Input!I$125*Input_National_Capacity!$D211+Input!I$126*Input_National_Capacity!$E211+Input!I$127*Input_National_Capacity!$F211+Input!I$128*Input_National_Capacity!$G211+Input!I$129*Input_National_Capacity!$H211</f>
        <v>3041.5254550968139</v>
      </c>
    </row>
    <row r="212" spans="1:9" s="5" customFormat="1" ht="15" customHeight="1" x14ac:dyDescent="0.25">
      <c r="A212" s="46" t="str">
        <f>Input_National_Capacity!A212</f>
        <v>K50_Villacañas</v>
      </c>
      <c r="B212" s="4" t="str">
        <f>Input_National_Capacity!B212</f>
        <v>Salida Nacional / National exit</v>
      </c>
      <c r="C212" s="52">
        <f>Input!C$124*Input_National_Capacity!$C212+Input!C$125*Input_National_Capacity!$D212+Input!C$126*Input_National_Capacity!$E212+Input!C$127*Input_National_Capacity!$F212+Input!C$128*Input_National_Capacity!$G212+Input!C$129*Input_National_Capacity!$H212</f>
        <v>838.3245271123568</v>
      </c>
      <c r="D212" s="53">
        <f>Input!D$124*Input_National_Capacity!$C212+Input!D$125*Input_National_Capacity!$D212+Input!D$126*Input_National_Capacity!$E212+Input!D$127*Input_National_Capacity!$F212+Input!D$128*Input_National_Capacity!$G212+Input!D$129*Input_National_Capacity!$H212</f>
        <v>852.73302374570392</v>
      </c>
      <c r="E212" s="53">
        <f>Input!E$124*Input_National_Capacity!$C212+Input!E$125*Input_National_Capacity!$D212+Input!E$126*Input_National_Capacity!$E212+Input!E$127*Input_National_Capacity!$F212+Input!E$128*Input_National_Capacity!$G212+Input!E$129*Input_National_Capacity!$H212</f>
        <v>870.02209969178716</v>
      </c>
      <c r="F212" s="53">
        <f>Input!F$124*Input_National_Capacity!$C212+Input!F$125*Input_National_Capacity!$D212+Input!F$126*Input_National_Capacity!$E212+Input!F$127*Input_National_Capacity!$F212+Input!F$128*Input_National_Capacity!$G212+Input!F$129*Input_National_Capacity!$H212</f>
        <v>884.43020719196136</v>
      </c>
      <c r="G212" s="53">
        <f>Input!G$124*Input_National_Capacity!$C212+Input!G$125*Input_National_Capacity!$D212+Input!G$126*Input_National_Capacity!$E212+Input!G$127*Input_National_Capacity!$F212+Input!G$128*Input_National_Capacity!$G212+Input!G$129*Input_National_Capacity!$H212</f>
        <v>895.79280342917639</v>
      </c>
      <c r="H212" s="53">
        <f>Input!H$124*Input_National_Capacity!$C212+Input!H$125*Input_National_Capacity!$D212+Input!H$126*Input_National_Capacity!$E212+Input!H$127*Input_National_Capacity!$F212+Input!H$128*Input_National_Capacity!$G212+Input!H$129*Input_National_Capacity!$H212</f>
        <v>903.95899843099744</v>
      </c>
      <c r="I212" s="65">
        <f>Input!I$124*Input_National_Capacity!$C212+Input!I$125*Input_National_Capacity!$D212+Input!I$126*Input_National_Capacity!$E212+Input!I$127*Input_National_Capacity!$F212+Input!I$128*Input_National_Capacity!$G212+Input!I$129*Input_National_Capacity!$H212</f>
        <v>908.82785887611522</v>
      </c>
    </row>
    <row r="213" spans="1:9" s="5" customFormat="1" ht="15" customHeight="1" x14ac:dyDescent="0.25">
      <c r="A213" s="46" t="str">
        <f>Input_National_Capacity!A213</f>
        <v>K54_Belmonte de Tajo</v>
      </c>
      <c r="B213" s="4" t="str">
        <f>Input_National_Capacity!B213</f>
        <v>Salida Nacional / National exit</v>
      </c>
      <c r="C213" s="52">
        <f>Input!C$124*Input_National_Capacity!$C213+Input!C$125*Input_National_Capacity!$D213+Input!C$126*Input_National_Capacity!$E213+Input!C$127*Input_National_Capacity!$F213+Input!C$128*Input_National_Capacity!$G213+Input!C$129*Input_National_Capacity!$H213</f>
        <v>258.18234031520279</v>
      </c>
      <c r="D213" s="53">
        <f>Input!D$124*Input_National_Capacity!$C213+Input!D$125*Input_National_Capacity!$D213+Input!D$126*Input_National_Capacity!$E213+Input!D$127*Input_National_Capacity!$F213+Input!D$128*Input_National_Capacity!$G213+Input!D$129*Input_National_Capacity!$H213</f>
        <v>263.44656690983879</v>
      </c>
      <c r="E213" s="53">
        <f>Input!E$124*Input_National_Capacity!$C213+Input!E$125*Input_National_Capacity!$D213+Input!E$126*Input_National_Capacity!$E213+Input!E$127*Input_National_Capacity!$F213+Input!E$128*Input_National_Capacity!$G213+Input!E$129*Input_National_Capacity!$H213</f>
        <v>269.74330916882104</v>
      </c>
      <c r="F213" s="53">
        <f>Input!F$124*Input_National_Capacity!$C213+Input!F$125*Input_National_Capacity!$D213+Input!F$126*Input_National_Capacity!$E213+Input!F$127*Input_National_Capacity!$F213+Input!F$128*Input_National_Capacity!$G213+Input!F$129*Input_National_Capacity!$H213</f>
        <v>274.99209552807088</v>
      </c>
      <c r="G213" s="53">
        <f>Input!G$124*Input_National_Capacity!$C213+Input!G$125*Input_National_Capacity!$D213+Input!G$126*Input_National_Capacity!$E213+Input!G$127*Input_National_Capacity!$F213+Input!G$128*Input_National_Capacity!$G213+Input!G$129*Input_National_Capacity!$H213</f>
        <v>279.11999547439456</v>
      </c>
      <c r="H213" s="53">
        <f>Input!H$124*Input_National_Capacity!$C213+Input!H$125*Input_National_Capacity!$D213+Input!H$126*Input_National_Capacity!$E213+Input!H$127*Input_National_Capacity!$F213+Input!H$128*Input_National_Capacity!$G213+Input!H$129*Input_National_Capacity!$H213</f>
        <v>282.06531392876212</v>
      </c>
      <c r="I213" s="65">
        <f>Input!I$124*Input_National_Capacity!$C213+Input!I$125*Input_National_Capacity!$D213+Input!I$126*Input_National_Capacity!$E213+Input!I$127*Input_National_Capacity!$F213+Input!I$128*Input_National_Capacity!$G213+Input!I$129*Input_National_Capacity!$H213</f>
        <v>283.78874962431388</v>
      </c>
    </row>
    <row r="214" spans="1:9" s="5" customFormat="1" ht="15" customHeight="1" x14ac:dyDescent="0.25">
      <c r="A214" s="46" t="str">
        <f>Input_National_Capacity!A214</f>
        <v>M01_Almeria</v>
      </c>
      <c r="B214" s="4" t="str">
        <f>Input_National_Capacity!B214</f>
        <v>Salida Nacional / National exit</v>
      </c>
      <c r="C214" s="52">
        <f>Input!C$124*Input_National_Capacity!$C214+Input!C$125*Input_National_Capacity!$D214+Input!C$126*Input_National_Capacity!$E214+Input!C$127*Input_National_Capacity!$F214+Input!C$128*Input_National_Capacity!$G214+Input!C$129*Input_National_Capacity!$H214</f>
        <v>499.00892287441093</v>
      </c>
      <c r="D214" s="53">
        <f>Input!D$124*Input_National_Capacity!$C214+Input!D$125*Input_National_Capacity!$D214+Input!D$126*Input_National_Capacity!$E214+Input!D$127*Input_National_Capacity!$F214+Input!D$128*Input_National_Capacity!$G214+Input!D$129*Input_National_Capacity!$H214</f>
        <v>500.3673353580416</v>
      </c>
      <c r="E214" s="53">
        <f>Input!E$124*Input_National_Capacity!$C214+Input!E$125*Input_National_Capacity!$D214+Input!E$126*Input_National_Capacity!$E214+Input!E$127*Input_National_Capacity!$F214+Input!E$128*Input_National_Capacity!$G214+Input!E$129*Input_National_Capacity!$H214</f>
        <v>502.17123947487585</v>
      </c>
      <c r="F214" s="53">
        <f>Input!F$124*Input_National_Capacity!$C214+Input!F$125*Input_National_Capacity!$D214+Input!F$126*Input_National_Capacity!$E214+Input!F$127*Input_National_Capacity!$F214+Input!F$128*Input_National_Capacity!$G214+Input!F$129*Input_National_Capacity!$H214</f>
        <v>503.66317442359792</v>
      </c>
      <c r="G214" s="53">
        <f>Input!G$124*Input_National_Capacity!$C214+Input!G$125*Input_National_Capacity!$D214+Input!G$126*Input_National_Capacity!$E214+Input!G$127*Input_National_Capacity!$F214+Input!G$128*Input_National_Capacity!$G214+Input!G$129*Input_National_Capacity!$H214</f>
        <v>504.93949820539609</v>
      </c>
      <c r="H214" s="53">
        <f>Input!H$124*Input_National_Capacity!$C214+Input!H$125*Input_National_Capacity!$D214+Input!H$126*Input_National_Capacity!$E214+Input!H$127*Input_National_Capacity!$F214+Input!H$128*Input_National_Capacity!$G214+Input!H$129*Input_National_Capacity!$H214</f>
        <v>506.04331427344874</v>
      </c>
      <c r="I214" s="65">
        <f>Input!I$124*Input_National_Capacity!$C214+Input!I$125*Input_National_Capacity!$D214+Input!I$126*Input_National_Capacity!$E214+Input!I$127*Input_National_Capacity!$F214+Input!I$128*Input_National_Capacity!$G214+Input!I$129*Input_National_Capacity!$H214</f>
        <v>506.98627553736225</v>
      </c>
    </row>
    <row r="215" spans="1:9" s="5" customFormat="1" ht="15" customHeight="1" x14ac:dyDescent="0.25">
      <c r="A215" s="46" t="str">
        <f>Input_National_Capacity!A215</f>
        <v>M05_Huercal-Overa</v>
      </c>
      <c r="B215" s="4" t="str">
        <f>Input_National_Capacity!B215</f>
        <v>Salida Nacional / National exit</v>
      </c>
      <c r="C215" s="52">
        <f>Input!C$124*Input_National_Capacity!$C215+Input!C$125*Input_National_Capacity!$D215+Input!C$126*Input_National_Capacity!$E215+Input!C$127*Input_National_Capacity!$F215+Input!C$128*Input_National_Capacity!$G215+Input!C$129*Input_National_Capacity!$H215</f>
        <v>906.35313314351413</v>
      </c>
      <c r="D215" s="53">
        <f>Input!D$124*Input_National_Capacity!$C215+Input!D$125*Input_National_Capacity!$D215+Input!D$126*Input_National_Capacity!$E215+Input!D$127*Input_National_Capacity!$F215+Input!D$128*Input_National_Capacity!$G215+Input!D$129*Input_National_Capacity!$H215</f>
        <v>924.24876510919421</v>
      </c>
      <c r="E215" s="53">
        <f>Input!E$124*Input_National_Capacity!$C215+Input!E$125*Input_National_Capacity!$D215+Input!E$126*Input_National_Capacity!$E215+Input!E$127*Input_National_Capacity!$F215+Input!E$128*Input_National_Capacity!$G215+Input!E$129*Input_National_Capacity!$H215</f>
        <v>945.66628469278214</v>
      </c>
      <c r="F215" s="53">
        <f>Input!F$124*Input_National_Capacity!$C215+Input!F$125*Input_National_Capacity!$D215+Input!F$126*Input_National_Capacity!$E215+Input!F$127*Input_National_Capacity!$F215+Input!F$128*Input_National_Capacity!$G215+Input!F$129*Input_National_Capacity!$H215</f>
        <v>963.51854468042461</v>
      </c>
      <c r="G215" s="53">
        <f>Input!G$124*Input_National_Capacity!$C215+Input!G$125*Input_National_Capacity!$D215+Input!G$126*Input_National_Capacity!$E215+Input!G$127*Input_National_Capacity!$F215+Input!G$128*Input_National_Capacity!$G215+Input!G$129*Input_National_Capacity!$H215</f>
        <v>977.5652556065229</v>
      </c>
      <c r="H215" s="53">
        <f>Input!H$124*Input_National_Capacity!$C215+Input!H$125*Input_National_Capacity!$D215+Input!H$126*Input_National_Capacity!$E215+Input!H$127*Input_National_Capacity!$F215+Input!H$128*Input_National_Capacity!$G215+Input!H$129*Input_National_Capacity!$H215</f>
        <v>987.60059960186391</v>
      </c>
      <c r="I215" s="65">
        <f>Input!I$124*Input_National_Capacity!$C215+Input!I$125*Input_National_Capacity!$D215+Input!I$126*Input_National_Capacity!$E215+Input!I$127*Input_National_Capacity!$F215+Input!I$128*Input_National_Capacity!$G215+Input!I$129*Input_National_Capacity!$H215</f>
        <v>993.49241778991291</v>
      </c>
    </row>
    <row r="216" spans="1:9" s="5" customFormat="1" ht="15" customHeight="1" x14ac:dyDescent="0.25">
      <c r="A216" s="46" t="str">
        <f>Input_National_Capacity!A216</f>
        <v>M09_Moratalla</v>
      </c>
      <c r="B216" s="4" t="str">
        <f>Input_National_Capacity!B216</f>
        <v>Salida Nacional / National exit</v>
      </c>
      <c r="C216" s="52">
        <f>Input!C$124*Input_National_Capacity!$C216+Input!C$125*Input_National_Capacity!$D216+Input!C$126*Input_National_Capacity!$E216+Input!C$127*Input_National_Capacity!$F216+Input!C$128*Input_National_Capacity!$G216+Input!C$129*Input_National_Capacity!$H216</f>
        <v>475.22415654440209</v>
      </c>
      <c r="D216" s="53">
        <f>Input!D$124*Input_National_Capacity!$C216+Input!D$125*Input_National_Capacity!$D216+Input!D$126*Input_National_Capacity!$E216+Input!D$127*Input_National_Capacity!$F216+Input!D$128*Input_National_Capacity!$G216+Input!D$129*Input_National_Capacity!$H216</f>
        <v>476.51782164171993</v>
      </c>
      <c r="E216" s="53">
        <f>Input!E$124*Input_National_Capacity!$C216+Input!E$125*Input_National_Capacity!$D216+Input!E$126*Input_National_Capacity!$E216+Input!E$127*Input_National_Capacity!$F216+Input!E$128*Input_National_Capacity!$G216+Input!E$129*Input_National_Capacity!$H216</f>
        <v>478.23574445454557</v>
      </c>
      <c r="F216" s="53">
        <f>Input!F$124*Input_National_Capacity!$C216+Input!F$125*Input_National_Capacity!$D216+Input!F$126*Input_National_Capacity!$E216+Input!F$127*Input_National_Capacity!$F216+Input!F$128*Input_National_Capacity!$G216+Input!F$129*Input_National_Capacity!$H216</f>
        <v>479.6565678008327</v>
      </c>
      <c r="G216" s="53">
        <f>Input!G$124*Input_National_Capacity!$C216+Input!G$125*Input_National_Capacity!$D216+Input!G$126*Input_National_Capacity!$E216+Input!G$127*Input_National_Capacity!$F216+Input!G$128*Input_National_Capacity!$G216+Input!G$129*Input_National_Capacity!$H216</f>
        <v>480.87205687302963</v>
      </c>
      <c r="H216" s="53">
        <f>Input!H$124*Input_National_Capacity!$C216+Input!H$125*Input_National_Capacity!$D216+Input!H$126*Input_National_Capacity!$E216+Input!H$127*Input_National_Capacity!$F216+Input!H$128*Input_National_Capacity!$G216+Input!H$129*Input_National_Capacity!$H216</f>
        <v>481.92326064088792</v>
      </c>
      <c r="I216" s="65">
        <f>Input!I$124*Input_National_Capacity!$C216+Input!I$125*Input_National_Capacity!$D216+Input!I$126*Input_National_Capacity!$E216+Input!I$127*Input_National_Capacity!$F216+Input!I$128*Input_National_Capacity!$G216+Input!I$129*Input_National_Capacity!$H216</f>
        <v>482.82127658961298</v>
      </c>
    </row>
    <row r="217" spans="1:9" s="5" customFormat="1" ht="15" customHeight="1" x14ac:dyDescent="0.25">
      <c r="A217" s="46" t="str">
        <f>Input_National_Capacity!A217</f>
        <v>Manzaneque (Yebenes Norte)</v>
      </c>
      <c r="B217" s="4" t="str">
        <f>Input_National_Capacity!B217</f>
        <v>Salida Nacional / National exit</v>
      </c>
      <c r="C217" s="52">
        <f>Input!C$124*Input_National_Capacity!$C217+Input!C$125*Input_National_Capacity!$D217+Input!C$126*Input_National_Capacity!$E217+Input!C$127*Input_National_Capacity!$F217+Input!C$128*Input_National_Capacity!$G217+Input!C$129*Input_National_Capacity!$H217</f>
        <v>368.98578037051601</v>
      </c>
      <c r="D217" s="53">
        <f>Input!D$124*Input_National_Capacity!$C217+Input!D$125*Input_National_Capacity!$D217+Input!D$126*Input_National_Capacity!$E217+Input!D$127*Input_National_Capacity!$F217+Input!D$128*Input_National_Capacity!$G217+Input!D$129*Input_National_Capacity!$H217</f>
        <v>376.92300331464668</v>
      </c>
      <c r="E217" s="53">
        <f>Input!E$124*Input_National_Capacity!$C217+Input!E$125*Input_National_Capacity!$D217+Input!E$126*Input_National_Capacity!$E217+Input!E$127*Input_National_Capacity!$F217+Input!E$128*Input_National_Capacity!$G217+Input!E$129*Input_National_Capacity!$H217</f>
        <v>386.40861503075303</v>
      </c>
      <c r="F217" s="53">
        <f>Input!F$124*Input_National_Capacity!$C217+Input!F$125*Input_National_Capacity!$D217+Input!F$126*Input_National_Capacity!$E217+Input!F$127*Input_National_Capacity!$F217+Input!F$128*Input_National_Capacity!$G217+Input!F$129*Input_National_Capacity!$H217</f>
        <v>394.3161042152758</v>
      </c>
      <c r="G217" s="53">
        <f>Input!G$124*Input_National_Capacity!$C217+Input!G$125*Input_National_Capacity!$D217+Input!G$126*Input_National_Capacity!$E217+Input!G$127*Input_National_Capacity!$F217+Input!G$128*Input_National_Capacity!$G217+Input!G$129*Input_National_Capacity!$H217</f>
        <v>400.5301031752644</v>
      </c>
      <c r="H217" s="53">
        <f>Input!H$124*Input_National_Capacity!$C217+Input!H$125*Input_National_Capacity!$D217+Input!H$126*Input_National_Capacity!$E217+Input!H$127*Input_National_Capacity!$F217+Input!H$128*Input_National_Capacity!$G217+Input!H$129*Input_National_Capacity!$H217</f>
        <v>404.95482004734419</v>
      </c>
      <c r="I217" s="65">
        <f>Input!I$124*Input_National_Capacity!$C217+Input!I$125*Input_National_Capacity!$D217+Input!I$126*Input_National_Capacity!$E217+Input!I$127*Input_National_Capacity!$F217+Input!I$128*Input_National_Capacity!$G217+Input!I$129*Input_National_Capacity!$H217</f>
        <v>407.52997484844229</v>
      </c>
    </row>
    <row r="218" spans="1:9" s="5" customFormat="1" ht="15" customHeight="1" x14ac:dyDescent="0.25">
      <c r="A218" s="46" t="str">
        <f>Input_National_Capacity!A218</f>
        <v>N07_Almendralejo</v>
      </c>
      <c r="B218" s="4" t="str">
        <f>Input_National_Capacity!B218</f>
        <v>Salida Nacional / National exit</v>
      </c>
      <c r="C218" s="52">
        <f>Input!C$124*Input_National_Capacity!$C218+Input!C$125*Input_National_Capacity!$D218+Input!C$126*Input_National_Capacity!$E218+Input!C$127*Input_National_Capacity!$F218+Input!C$128*Input_National_Capacity!$G218+Input!C$129*Input_National_Capacity!$H218</f>
        <v>3628.5711210128452</v>
      </c>
      <c r="D218" s="53">
        <f>Input!D$124*Input_National_Capacity!$C218+Input!D$125*Input_National_Capacity!$D218+Input!D$126*Input_National_Capacity!$E218+Input!D$127*Input_National_Capacity!$F218+Input!D$128*Input_National_Capacity!$G218+Input!D$129*Input_National_Capacity!$H218</f>
        <v>3696.4663840900243</v>
      </c>
      <c r="E218" s="53">
        <f>Input!E$124*Input_National_Capacity!$C218+Input!E$125*Input_National_Capacity!$D218+Input!E$126*Input_National_Capacity!$E218+Input!E$127*Input_National_Capacity!$F218+Input!E$128*Input_National_Capacity!$G218+Input!E$129*Input_National_Capacity!$H218</f>
        <v>3777.8021802037524</v>
      </c>
      <c r="F218" s="53">
        <f>Input!F$124*Input_National_Capacity!$C218+Input!F$125*Input_National_Capacity!$D218+Input!F$126*Input_National_Capacity!$E218+Input!F$127*Input_National_Capacity!$F218+Input!F$128*Input_National_Capacity!$G218+Input!F$129*Input_National_Capacity!$H218</f>
        <v>3845.59328549162</v>
      </c>
      <c r="G218" s="53">
        <f>Input!G$124*Input_National_Capacity!$C218+Input!G$125*Input_National_Capacity!$D218+Input!G$126*Input_National_Capacity!$E218+Input!G$127*Input_National_Capacity!$F218+Input!G$128*Input_National_Capacity!$G218+Input!G$129*Input_National_Capacity!$H218</f>
        <v>3898.9786384789263</v>
      </c>
      <c r="H218" s="53">
        <f>Input!H$124*Input_National_Capacity!$C218+Input!H$125*Input_National_Capacity!$D218+Input!H$126*Input_National_Capacity!$E218+Input!H$127*Input_National_Capacity!$F218+Input!H$128*Input_National_Capacity!$G218+Input!H$129*Input_National_Capacity!$H218</f>
        <v>3937.203298427271</v>
      </c>
      <c r="I218" s="65">
        <f>Input!I$124*Input_National_Capacity!$C218+Input!I$125*Input_National_Capacity!$D218+Input!I$126*Input_National_Capacity!$E218+Input!I$127*Input_National_Capacity!$F218+Input!I$128*Input_National_Capacity!$G218+Input!I$129*Input_National_Capacity!$H218</f>
        <v>3959.7754324321641</v>
      </c>
    </row>
    <row r="219" spans="1:9" s="5" customFormat="1" ht="15" customHeight="1" x14ac:dyDescent="0.25">
      <c r="A219" s="46" t="str">
        <f>Input_National_Capacity!A219</f>
        <v>N08_Badajoz Montijo</v>
      </c>
      <c r="B219" s="4" t="str">
        <f>Input_National_Capacity!B219</f>
        <v>Salida Nacional / National exit</v>
      </c>
      <c r="C219" s="52">
        <f>Input!C$124*Input_National_Capacity!$C219+Input!C$125*Input_National_Capacity!$D219+Input!C$126*Input_National_Capacity!$E219+Input!C$127*Input_National_Capacity!$F219+Input!C$128*Input_National_Capacity!$G219+Input!C$129*Input_National_Capacity!$H219</f>
        <v>153.72252391093144</v>
      </c>
      <c r="D219" s="53">
        <f>Input!D$124*Input_National_Capacity!$C219+Input!D$125*Input_National_Capacity!$D219+Input!D$126*Input_National_Capacity!$E219+Input!D$127*Input_National_Capacity!$F219+Input!D$128*Input_National_Capacity!$G219+Input!D$129*Input_National_Capacity!$H219</f>
        <v>156.4214714598138</v>
      </c>
      <c r="E219" s="53">
        <f>Input!E$124*Input_National_Capacity!$C219+Input!E$125*Input_National_Capacity!$D219+Input!E$126*Input_National_Capacity!$E219+Input!E$127*Input_National_Capacity!$F219+Input!E$128*Input_National_Capacity!$G219+Input!E$129*Input_National_Capacity!$H219</f>
        <v>159.65862826833094</v>
      </c>
      <c r="F219" s="53">
        <f>Input!F$124*Input_National_Capacity!$C219+Input!F$125*Input_National_Capacity!$D219+Input!F$126*Input_National_Capacity!$E219+Input!F$127*Input_National_Capacity!$F219+Input!F$128*Input_National_Capacity!$G219+Input!F$129*Input_National_Capacity!$H219</f>
        <v>162.35645047615364</v>
      </c>
      <c r="G219" s="53">
        <f>Input!G$124*Input_National_Capacity!$C219+Input!G$125*Input_National_Capacity!$D219+Input!G$126*Input_National_Capacity!$E219+Input!G$127*Input_National_Capacity!$F219+Input!G$128*Input_National_Capacity!$G219+Input!G$129*Input_National_Capacity!$H219</f>
        <v>164.48323497140149</v>
      </c>
      <c r="H219" s="53">
        <f>Input!H$124*Input_National_Capacity!$C219+Input!H$125*Input_National_Capacity!$D219+Input!H$126*Input_National_Capacity!$E219+Input!H$127*Input_National_Capacity!$F219+Input!H$128*Input_National_Capacity!$G219+Input!H$129*Input_National_Capacity!$H219</f>
        <v>166.01026583408097</v>
      </c>
      <c r="I219" s="65">
        <f>Input!I$124*Input_National_Capacity!$C219+Input!I$125*Input_National_Capacity!$D219+Input!I$126*Input_National_Capacity!$E219+Input!I$127*Input_National_Capacity!$F219+Input!I$128*Input_National_Capacity!$G219+Input!I$129*Input_National_Capacity!$H219</f>
        <v>166.91846978855216</v>
      </c>
    </row>
    <row r="220" spans="1:9" s="5" customFormat="1" ht="15" customHeight="1" x14ac:dyDescent="0.25">
      <c r="A220" s="46" t="str">
        <f>Input_National_Capacity!A220</f>
        <v>N09_Agraz</v>
      </c>
      <c r="B220" s="4" t="str">
        <f>Input_National_Capacity!B220</f>
        <v>Salida Nacional / National exit</v>
      </c>
      <c r="C220" s="52">
        <f>Input!C$124*Input_National_Capacity!$C220+Input!C$125*Input_National_Capacity!$D220+Input!C$126*Input_National_Capacity!$E220+Input!C$127*Input_National_Capacity!$F220+Input!C$128*Input_National_Capacity!$G220+Input!C$129*Input_National_Capacity!$H220</f>
        <v>469.57886110783886</v>
      </c>
      <c r="D220" s="53">
        <f>Input!D$124*Input_National_Capacity!$C220+Input!D$125*Input_National_Capacity!$D220+Input!D$126*Input_National_Capacity!$E220+Input!D$127*Input_National_Capacity!$F220+Input!D$128*Input_National_Capacity!$G220+Input!D$129*Input_National_Capacity!$H220</f>
        <v>476.60506722677553</v>
      </c>
      <c r="E220" s="53">
        <f>Input!E$124*Input_National_Capacity!$C220+Input!E$125*Input_National_Capacity!$D220+Input!E$126*Input_National_Capacity!$E220+Input!E$127*Input_National_Capacity!$F220+Input!E$128*Input_National_Capacity!$G220+Input!E$129*Input_National_Capacity!$H220</f>
        <v>485.06113613641139</v>
      </c>
      <c r="F220" s="53">
        <f>Input!F$124*Input_National_Capacity!$C220+Input!F$125*Input_National_Capacity!$D220+Input!F$126*Input_National_Capacity!$E220+Input!F$127*Input_National_Capacity!$F220+Input!F$128*Input_National_Capacity!$G220+Input!F$129*Input_National_Capacity!$H220</f>
        <v>492.10648025185111</v>
      </c>
      <c r="G220" s="53">
        <f>Input!G$124*Input_National_Capacity!$C220+Input!G$125*Input_National_Capacity!$D220+Input!G$126*Input_National_Capacity!$E220+Input!G$127*Input_National_Capacity!$F220+Input!G$128*Input_National_Capacity!$G220+Input!G$129*Input_National_Capacity!$H220</f>
        <v>497.67705055492166</v>
      </c>
      <c r="H220" s="53">
        <f>Input!H$124*Input_National_Capacity!$C220+Input!H$125*Input_National_Capacity!$D220+Input!H$126*Input_National_Capacity!$E220+Input!H$127*Input_National_Capacity!$F220+Input!H$128*Input_National_Capacity!$G220+Input!H$129*Input_National_Capacity!$H220</f>
        <v>501.70756284550771</v>
      </c>
      <c r="I220" s="65">
        <f>Input!I$124*Input_National_Capacity!$C220+Input!I$125*Input_National_Capacity!$D220+Input!I$126*Input_National_Capacity!$E220+Input!I$127*Input_National_Capacity!$F220+Input!I$128*Input_National_Capacity!$G220+Input!I$129*Input_National_Capacity!$H220</f>
        <v>504.15186106688287</v>
      </c>
    </row>
    <row r="221" spans="1:9" s="5" customFormat="1" ht="15" customHeight="1" x14ac:dyDescent="0.25">
      <c r="A221" s="46" t="str">
        <f>Input_National_Capacity!A221</f>
        <v>N10.1_Badajoz</v>
      </c>
      <c r="B221" s="4" t="str">
        <f>Input_National_Capacity!B221</f>
        <v>Salida Nacional / National exit</v>
      </c>
      <c r="C221" s="52">
        <f>Input!C$124*Input_National_Capacity!$C221+Input!C$125*Input_National_Capacity!$D221+Input!C$126*Input_National_Capacity!$E221+Input!C$127*Input_National_Capacity!$F221+Input!C$128*Input_National_Capacity!$G221+Input!C$129*Input_National_Capacity!$H221</f>
        <v>1486.4479342111113</v>
      </c>
      <c r="D221" s="53">
        <f>Input!D$124*Input_National_Capacity!$C221+Input!D$125*Input_National_Capacity!$D221+Input!D$126*Input_National_Capacity!$E221+Input!D$127*Input_National_Capacity!$F221+Input!D$128*Input_National_Capacity!$G221+Input!D$129*Input_National_Capacity!$H221</f>
        <v>1508.6893305682534</v>
      </c>
      <c r="E221" s="53">
        <f>Input!E$124*Input_National_Capacity!$C221+Input!E$125*Input_National_Capacity!$D221+Input!E$126*Input_National_Capacity!$E221+Input!E$127*Input_National_Capacity!$F221+Input!E$128*Input_National_Capacity!$G221+Input!E$129*Input_National_Capacity!$H221</f>
        <v>1535.4569455597393</v>
      </c>
      <c r="F221" s="53">
        <f>Input!F$124*Input_National_Capacity!$C221+Input!F$125*Input_National_Capacity!$D221+Input!F$126*Input_National_Capacity!$E221+Input!F$127*Input_National_Capacity!$F221+Input!F$128*Input_National_Capacity!$G221+Input!F$129*Input_National_Capacity!$H221</f>
        <v>1557.7589230838016</v>
      </c>
      <c r="G221" s="53">
        <f>Input!G$124*Input_National_Capacity!$C221+Input!G$125*Input_National_Capacity!$D221+Input!G$126*Input_National_Capacity!$E221+Input!G$127*Input_National_Capacity!$F221+Input!G$128*Input_National_Capacity!$G221+Input!G$129*Input_National_Capacity!$H221</f>
        <v>1575.392516512266</v>
      </c>
      <c r="H221" s="53">
        <f>Input!H$124*Input_National_Capacity!$C221+Input!H$125*Input_National_Capacity!$D221+Input!H$126*Input_National_Capacity!$E221+Input!H$127*Input_National_Capacity!$F221+Input!H$128*Input_National_Capacity!$G221+Input!H$129*Input_National_Capacity!$H221</f>
        <v>1588.1510692589118</v>
      </c>
      <c r="I221" s="65">
        <f>Input!I$124*Input_National_Capacity!$C221+Input!I$125*Input_National_Capacity!$D221+Input!I$126*Input_National_Capacity!$E221+Input!I$127*Input_National_Capacity!$F221+Input!I$128*Input_National_Capacity!$G221+Input!I$129*Input_National_Capacity!$H221</f>
        <v>1595.8884747144875</v>
      </c>
    </row>
    <row r="222" spans="1:9" s="5" customFormat="1" ht="15" customHeight="1" x14ac:dyDescent="0.25">
      <c r="A222" s="46" t="str">
        <f>Input_National_Capacity!A222</f>
        <v>O01_Oviedo</v>
      </c>
      <c r="B222" s="4" t="str">
        <f>Input_National_Capacity!B222</f>
        <v>Salida Nacional / National exit</v>
      </c>
      <c r="C222" s="52">
        <f>Input!C$124*Input_National_Capacity!$C222+Input!C$125*Input_National_Capacity!$D222+Input!C$126*Input_National_Capacity!$E222+Input!C$127*Input_National_Capacity!$F222+Input!C$128*Input_National_Capacity!$G222+Input!C$129*Input_National_Capacity!$H222</f>
        <v>22787.29164308657</v>
      </c>
      <c r="D222" s="53">
        <f>Input!D$124*Input_National_Capacity!$C222+Input!D$125*Input_National_Capacity!$D222+Input!D$126*Input_National_Capacity!$E222+Input!D$127*Input_National_Capacity!$F222+Input!D$128*Input_National_Capacity!$G222+Input!D$129*Input_National_Capacity!$H222</f>
        <v>23195.421147889585</v>
      </c>
      <c r="E222" s="53">
        <f>Input!E$124*Input_National_Capacity!$C222+Input!E$125*Input_National_Capacity!$D222+Input!E$126*Input_National_Capacity!$E222+Input!E$127*Input_National_Capacity!$F222+Input!E$128*Input_National_Capacity!$G222+Input!E$129*Input_National_Capacity!$H222</f>
        <v>23789.683054990986</v>
      </c>
      <c r="F222" s="53">
        <f>Input!F$124*Input_National_Capacity!$C222+Input!F$125*Input_National_Capacity!$D222+Input!F$126*Input_National_Capacity!$E222+Input!F$127*Input_National_Capacity!$F222+Input!F$128*Input_National_Capacity!$G222+Input!F$129*Input_National_Capacity!$H222</f>
        <v>24611.092802340772</v>
      </c>
      <c r="G222" s="53">
        <f>Input!G$124*Input_National_Capacity!$C222+Input!G$125*Input_National_Capacity!$D222+Input!G$126*Input_National_Capacity!$E222+Input!G$127*Input_National_Capacity!$F222+Input!G$128*Input_National_Capacity!$G222+Input!G$129*Input_National_Capacity!$H222</f>
        <v>25072.74958597924</v>
      </c>
      <c r="H222" s="53">
        <f>Input!H$124*Input_National_Capacity!$C222+Input!H$125*Input_National_Capacity!$D222+Input!H$126*Input_National_Capacity!$E222+Input!H$127*Input_National_Capacity!$F222+Input!H$128*Input_National_Capacity!$G222+Input!H$129*Input_National_Capacity!$H222</f>
        <v>25353.450120405414</v>
      </c>
      <c r="I222" s="65">
        <f>Input!I$124*Input_National_Capacity!$C222+Input!I$125*Input_National_Capacity!$D222+Input!I$126*Input_National_Capacity!$E222+Input!I$127*Input_National_Capacity!$F222+Input!I$128*Input_National_Capacity!$G222+Input!I$129*Input_National_Capacity!$H222</f>
        <v>25223.404769585504</v>
      </c>
    </row>
    <row r="223" spans="1:9" s="5" customFormat="1" ht="15" customHeight="1" x14ac:dyDescent="0.25">
      <c r="A223" s="46" t="str">
        <f>Input_National_Capacity!A223</f>
        <v>O01A_Soto de Ribera</v>
      </c>
      <c r="B223" s="4" t="str">
        <f>Input_National_Capacity!B223</f>
        <v>Salida Nacional / National exit</v>
      </c>
      <c r="C223" s="52">
        <f>Input!C$124*Input_National_Capacity!$C223+Input!C$125*Input_National_Capacity!$D223+Input!C$126*Input_National_Capacity!$E223+Input!C$127*Input_National_Capacity!$F223+Input!C$128*Input_National_Capacity!$G223+Input!C$129*Input_National_Capacity!$H223</f>
        <v>25202.743219526794</v>
      </c>
      <c r="D223" s="53">
        <f>Input!D$124*Input_National_Capacity!$C223+Input!D$125*Input_National_Capacity!$D223+Input!D$126*Input_National_Capacity!$E223+Input!D$127*Input_National_Capacity!$F223+Input!D$128*Input_National_Capacity!$G223+Input!D$129*Input_National_Capacity!$H223</f>
        <v>25654.134427879704</v>
      </c>
      <c r="E223" s="53">
        <f>Input!E$124*Input_National_Capacity!$C223+Input!E$125*Input_National_Capacity!$D223+Input!E$126*Input_National_Capacity!$E223+Input!E$127*Input_National_Capacity!$F223+Input!E$128*Input_National_Capacity!$G223+Input!E$129*Input_National_Capacity!$H223</f>
        <v>26311.388062247734</v>
      </c>
      <c r="F223" s="53">
        <f>Input!F$124*Input_National_Capacity!$C223+Input!F$125*Input_National_Capacity!$D223+Input!F$126*Input_National_Capacity!$E223+Input!F$127*Input_National_Capacity!$F223+Input!F$128*Input_National_Capacity!$G223+Input!F$129*Input_National_Capacity!$H223</f>
        <v>27219.867194595776</v>
      </c>
      <c r="G223" s="53">
        <f>Input!G$124*Input_National_Capacity!$C223+Input!G$125*Input_National_Capacity!$D223+Input!G$126*Input_National_Capacity!$E223+Input!G$127*Input_National_Capacity!$F223+Input!G$128*Input_National_Capacity!$G223+Input!G$129*Input_National_Capacity!$H223</f>
        <v>27730.459570198382</v>
      </c>
      <c r="H223" s="53">
        <f>Input!H$124*Input_National_Capacity!$C223+Input!H$125*Input_National_Capacity!$D223+Input!H$126*Input_National_Capacity!$E223+Input!H$127*Input_National_Capacity!$F223+Input!H$128*Input_National_Capacity!$G223+Input!H$129*Input_National_Capacity!$H223</f>
        <v>28040.914344795212</v>
      </c>
      <c r="I223" s="65">
        <f>Input!I$124*Input_National_Capacity!$C223+Input!I$125*Input_National_Capacity!$D223+Input!I$126*Input_National_Capacity!$E223+Input!I$127*Input_National_Capacity!$F223+Input!I$128*Input_National_Capacity!$G223+Input!I$129*Input_National_Capacity!$H223</f>
        <v>27897.084194422707</v>
      </c>
    </row>
    <row r="224" spans="1:9" s="5" customFormat="1" ht="15" customHeight="1" x14ac:dyDescent="0.25">
      <c r="A224" s="46" t="str">
        <f>Input_National_Capacity!A224</f>
        <v>O02_Mieres</v>
      </c>
      <c r="B224" s="4" t="str">
        <f>Input_National_Capacity!B224</f>
        <v>Salida Nacional / National exit</v>
      </c>
      <c r="C224" s="52">
        <f>Input!C$124*Input_National_Capacity!$C224+Input!C$125*Input_National_Capacity!$D224+Input!C$126*Input_National_Capacity!$E224+Input!C$127*Input_National_Capacity!$F224+Input!C$128*Input_National_Capacity!$G224+Input!C$129*Input_National_Capacity!$H224</f>
        <v>0</v>
      </c>
      <c r="D224" s="53">
        <f>Input!D$124*Input_National_Capacity!$C224+Input!D$125*Input_National_Capacity!$D224+Input!D$126*Input_National_Capacity!$E224+Input!D$127*Input_National_Capacity!$F224+Input!D$128*Input_National_Capacity!$G224+Input!D$129*Input_National_Capacity!$H224</f>
        <v>0</v>
      </c>
      <c r="E224" s="53">
        <f>Input!E$124*Input_National_Capacity!$C224+Input!E$125*Input_National_Capacity!$D224+Input!E$126*Input_National_Capacity!$E224+Input!E$127*Input_National_Capacity!$F224+Input!E$128*Input_National_Capacity!$G224+Input!E$129*Input_National_Capacity!$H224</f>
        <v>0</v>
      </c>
      <c r="F224" s="53">
        <f>Input!F$124*Input_National_Capacity!$C224+Input!F$125*Input_National_Capacity!$D224+Input!F$126*Input_National_Capacity!$E224+Input!F$127*Input_National_Capacity!$F224+Input!F$128*Input_National_Capacity!$G224+Input!F$129*Input_National_Capacity!$H224</f>
        <v>0</v>
      </c>
      <c r="G224" s="53">
        <f>Input!G$124*Input_National_Capacity!$C224+Input!G$125*Input_National_Capacity!$D224+Input!G$126*Input_National_Capacity!$E224+Input!G$127*Input_National_Capacity!$F224+Input!G$128*Input_National_Capacity!$G224+Input!G$129*Input_National_Capacity!$H224</f>
        <v>0</v>
      </c>
      <c r="H224" s="53">
        <f>Input!H$124*Input_National_Capacity!$C224+Input!H$125*Input_National_Capacity!$D224+Input!H$126*Input_National_Capacity!$E224+Input!H$127*Input_National_Capacity!$F224+Input!H$128*Input_National_Capacity!$G224+Input!H$129*Input_National_Capacity!$H224</f>
        <v>0</v>
      </c>
      <c r="I224" s="65">
        <f>Input!I$124*Input_National_Capacity!$C224+Input!I$125*Input_National_Capacity!$D224+Input!I$126*Input_National_Capacity!$E224+Input!I$127*Input_National_Capacity!$F224+Input!I$128*Input_National_Capacity!$G224+Input!I$129*Input_National_Capacity!$H224</f>
        <v>0</v>
      </c>
    </row>
    <row r="225" spans="1:9" s="5" customFormat="1" ht="15" customHeight="1" x14ac:dyDescent="0.25">
      <c r="A225" s="46" t="str">
        <f>Input_National_Capacity!A225</f>
        <v>O03_Pola de Lena</v>
      </c>
      <c r="B225" s="4" t="str">
        <f>Input_National_Capacity!B225</f>
        <v>Salida Nacional / National exit</v>
      </c>
      <c r="C225" s="52">
        <f>Input!C$124*Input_National_Capacity!$C225+Input!C$125*Input_National_Capacity!$D225+Input!C$126*Input_National_Capacity!$E225+Input!C$127*Input_National_Capacity!$F225+Input!C$128*Input_National_Capacity!$G225+Input!C$129*Input_National_Capacity!$H225</f>
        <v>117.14237446702049</v>
      </c>
      <c r="D225" s="53">
        <f>Input!D$124*Input_National_Capacity!$C225+Input!D$125*Input_National_Capacity!$D225+Input!D$126*Input_National_Capacity!$E225+Input!D$127*Input_National_Capacity!$F225+Input!D$128*Input_National_Capacity!$G225+Input!D$129*Input_National_Capacity!$H225</f>
        <v>117.46126187873556</v>
      </c>
      <c r="E225" s="53">
        <f>Input!E$124*Input_National_Capacity!$C225+Input!E$125*Input_National_Capacity!$D225+Input!E$126*Input_National_Capacity!$E225+Input!E$127*Input_National_Capacity!$F225+Input!E$128*Input_National_Capacity!$G225+Input!E$129*Input_National_Capacity!$H225</f>
        <v>117.88472847796905</v>
      </c>
      <c r="F225" s="53">
        <f>Input!F$124*Input_National_Capacity!$C225+Input!F$125*Input_National_Capacity!$D225+Input!F$126*Input_National_Capacity!$E225+Input!F$127*Input_National_Capacity!$F225+Input!F$128*Input_National_Capacity!$G225+Input!F$129*Input_National_Capacity!$H225</f>
        <v>118.234960296344</v>
      </c>
      <c r="G225" s="53">
        <f>Input!G$124*Input_National_Capacity!$C225+Input!G$125*Input_National_Capacity!$D225+Input!G$126*Input_National_Capacity!$E225+Input!G$127*Input_National_Capacity!$F225+Input!G$128*Input_National_Capacity!$G225+Input!G$129*Input_National_Capacity!$H225</f>
        <v>118.53457738039802</v>
      </c>
      <c r="H225" s="53">
        <f>Input!H$124*Input_National_Capacity!$C225+Input!H$125*Input_National_Capacity!$D225+Input!H$126*Input_National_Capacity!$E225+Input!H$127*Input_National_Capacity!$F225+Input!H$128*Input_National_Capacity!$G225+Input!H$129*Input_National_Capacity!$H225</f>
        <v>118.79369826834071</v>
      </c>
      <c r="I225" s="65">
        <f>Input!I$124*Input_National_Capacity!$C225+Input!I$125*Input_National_Capacity!$D225+Input!I$126*Input_National_Capacity!$E225+Input!I$127*Input_National_Capacity!$F225+Input!I$128*Input_National_Capacity!$G225+Input!I$129*Input_National_Capacity!$H225</f>
        <v>119.01505848139857</v>
      </c>
    </row>
    <row r="226" spans="1:9" s="5" customFormat="1" ht="15" customHeight="1" x14ac:dyDescent="0.25">
      <c r="A226" s="46" t="str">
        <f>Input_National_Capacity!A226</f>
        <v>O04A_Pola de Gordon</v>
      </c>
      <c r="B226" s="4" t="str">
        <f>Input_National_Capacity!B226</f>
        <v>Salida Nacional / National exit</v>
      </c>
      <c r="C226" s="52">
        <f>Input!C$124*Input_National_Capacity!$C226+Input!C$125*Input_National_Capacity!$D226+Input!C$126*Input_National_Capacity!$E226+Input!C$127*Input_National_Capacity!$F226+Input!C$128*Input_National_Capacity!$G226+Input!C$129*Input_National_Capacity!$H226</f>
        <v>20.351644126051305</v>
      </c>
      <c r="D226" s="53">
        <f>Input!D$124*Input_National_Capacity!$C226+Input!D$125*Input_National_Capacity!$D226+Input!D$126*Input_National_Capacity!$E226+Input!D$127*Input_National_Capacity!$F226+Input!D$128*Input_National_Capacity!$G226+Input!D$129*Input_National_Capacity!$H226</f>
        <v>20.407045795592584</v>
      </c>
      <c r="E226" s="53">
        <f>Input!E$124*Input_National_Capacity!$C226+Input!E$125*Input_National_Capacity!$D226+Input!E$126*Input_National_Capacity!$E226+Input!E$127*Input_National_Capacity!$F226+Input!E$128*Input_National_Capacity!$G226+Input!E$129*Input_National_Capacity!$H226</f>
        <v>20.48061645323104</v>
      </c>
      <c r="F226" s="53">
        <f>Input!F$124*Input_National_Capacity!$C226+Input!F$125*Input_National_Capacity!$D226+Input!F$126*Input_National_Capacity!$E226+Input!F$127*Input_National_Capacity!$F226+Input!F$128*Input_National_Capacity!$G226+Input!F$129*Input_National_Capacity!$H226</f>
        <v>20.541463720171098</v>
      </c>
      <c r="G226" s="53">
        <f>Input!G$124*Input_National_Capacity!$C226+Input!G$125*Input_National_Capacity!$D226+Input!G$126*Input_National_Capacity!$E226+Input!G$127*Input_National_Capacity!$F226+Input!G$128*Input_National_Capacity!$G226+Input!G$129*Input_National_Capacity!$H226</f>
        <v>20.593517473533161</v>
      </c>
      <c r="H226" s="53">
        <f>Input!H$124*Input_National_Capacity!$C226+Input!H$125*Input_National_Capacity!$D226+Input!H$126*Input_National_Capacity!$E226+Input!H$127*Input_National_Capacity!$F226+Input!H$128*Input_National_Capacity!$G226+Input!H$129*Input_National_Capacity!$H226</f>
        <v>20.638535650098472</v>
      </c>
      <c r="I226" s="65">
        <f>Input!I$124*Input_National_Capacity!$C226+Input!I$125*Input_National_Capacity!$D226+Input!I$126*Input_National_Capacity!$E226+Input!I$127*Input_National_Capacity!$F226+Input!I$128*Input_National_Capacity!$G226+Input!I$129*Input_National_Capacity!$H226</f>
        <v>20.67699350363198</v>
      </c>
    </row>
    <row r="227" spans="1:9" s="5" customFormat="1" ht="15" customHeight="1" x14ac:dyDescent="0.25">
      <c r="A227" s="46" t="str">
        <f>Input_National_Capacity!A227</f>
        <v>O05_La Robla</v>
      </c>
      <c r="B227" s="4" t="str">
        <f>Input_National_Capacity!B227</f>
        <v>Salida Nacional / National exit</v>
      </c>
      <c r="C227" s="52">
        <f>Input!C$124*Input_National_Capacity!$C227+Input!C$125*Input_National_Capacity!$D227+Input!C$126*Input_National_Capacity!$E227+Input!C$127*Input_National_Capacity!$F227+Input!C$128*Input_National_Capacity!$G227+Input!C$129*Input_National_Capacity!$H227</f>
        <v>781.82354345046485</v>
      </c>
      <c r="D227" s="53">
        <f>Input!D$124*Input_National_Capacity!$C227+Input!D$125*Input_National_Capacity!$D227+Input!D$126*Input_National_Capacity!$E227+Input!D$127*Input_National_Capacity!$F227+Input!D$128*Input_National_Capacity!$G227+Input!D$129*Input_National_Capacity!$H227</f>
        <v>797.60495051640669</v>
      </c>
      <c r="E227" s="53">
        <f>Input!E$124*Input_National_Capacity!$C227+Input!E$125*Input_National_Capacity!$D227+Input!E$126*Input_National_Capacity!$E227+Input!E$127*Input_National_Capacity!$F227+Input!E$128*Input_National_Capacity!$G227+Input!E$129*Input_National_Capacity!$H227</f>
        <v>816.48469968668746</v>
      </c>
      <c r="F227" s="53">
        <f>Input!F$124*Input_National_Capacity!$C227+Input!F$125*Input_National_Capacity!$D227+Input!F$126*Input_National_Capacity!$E227+Input!F$127*Input_National_Capacity!$F227+Input!F$128*Input_National_Capacity!$G227+Input!F$129*Input_National_Capacity!$H227</f>
        <v>832.22534187141912</v>
      </c>
      <c r="G227" s="53">
        <f>Input!G$124*Input_National_Capacity!$C227+Input!G$125*Input_National_Capacity!$D227+Input!G$126*Input_National_Capacity!$E227+Input!G$127*Input_National_Capacity!$F227+Input!G$128*Input_National_Capacity!$G227+Input!G$129*Input_National_Capacity!$H227</f>
        <v>844.60781576921522</v>
      </c>
      <c r="H227" s="53">
        <f>Input!H$124*Input_National_Capacity!$C227+Input!H$125*Input_National_Capacity!$D227+Input!H$126*Input_National_Capacity!$E227+Input!H$127*Input_National_Capacity!$F227+Input!H$128*Input_National_Capacity!$G227+Input!H$129*Input_National_Capacity!$H227</f>
        <v>853.44681815517833</v>
      </c>
      <c r="I227" s="65">
        <f>Input!I$124*Input_National_Capacity!$C227+Input!I$125*Input_National_Capacity!$D227+Input!I$126*Input_National_Capacity!$E227+Input!I$127*Input_National_Capacity!$F227+Input!I$128*Input_National_Capacity!$G227+Input!I$129*Input_National_Capacity!$H227</f>
        <v>858.62444316795654</v>
      </c>
    </row>
    <row r="228" spans="1:9" s="5" customFormat="1" ht="15" customHeight="1" x14ac:dyDescent="0.25">
      <c r="A228" s="46" t="str">
        <f>Input_National_Capacity!A228</f>
        <v>O06_ Leon</v>
      </c>
      <c r="B228" s="4" t="str">
        <f>Input_National_Capacity!B228</f>
        <v>Salida Nacional / National exit</v>
      </c>
      <c r="C228" s="52">
        <f>Input!C$124*Input_National_Capacity!$C228+Input!C$125*Input_National_Capacity!$D228+Input!C$126*Input_National_Capacity!$E228+Input!C$127*Input_National_Capacity!$F228+Input!C$128*Input_National_Capacity!$G228+Input!C$129*Input_National_Capacity!$H228</f>
        <v>6668.4533802222613</v>
      </c>
      <c r="D228" s="53">
        <f>Input!D$124*Input_National_Capacity!$C228+Input!D$125*Input_National_Capacity!$D228+Input!D$126*Input_National_Capacity!$E228+Input!D$127*Input_National_Capacity!$F228+Input!D$128*Input_National_Capacity!$G228+Input!D$129*Input_National_Capacity!$H228</f>
        <v>6723.1133610744946</v>
      </c>
      <c r="E228" s="53">
        <f>Input!E$124*Input_National_Capacity!$C228+Input!E$125*Input_National_Capacity!$D228+Input!E$126*Input_National_Capacity!$E228+Input!E$127*Input_National_Capacity!$F228+Input!E$128*Input_National_Capacity!$G228+Input!E$129*Input_National_Capacity!$H228</f>
        <v>6789.9330040405803</v>
      </c>
      <c r="F228" s="53">
        <f>Input!F$124*Input_National_Capacity!$C228+Input!F$125*Input_National_Capacity!$D228+Input!F$126*Input_National_Capacity!$E228+Input!F$127*Input_National_Capacity!$F228+Input!F$128*Input_National_Capacity!$G228+Input!F$129*Input_National_Capacity!$H228</f>
        <v>6845.4928326256777</v>
      </c>
      <c r="G228" s="53">
        <f>Input!G$124*Input_National_Capacity!$C228+Input!G$125*Input_National_Capacity!$D228+Input!G$126*Input_National_Capacity!$E228+Input!G$127*Input_National_Capacity!$F228+Input!G$128*Input_National_Capacity!$G228+Input!G$129*Input_National_Capacity!$H228</f>
        <v>6890.1413410647838</v>
      </c>
      <c r="H228" s="53">
        <f>Input!H$124*Input_National_Capacity!$C228+Input!H$125*Input_National_Capacity!$D228+Input!H$126*Input_National_Capacity!$E228+Input!H$127*Input_National_Capacity!$F228+Input!H$128*Input_National_Capacity!$G228+Input!H$129*Input_National_Capacity!$H228</f>
        <v>6923.7818294820863</v>
      </c>
      <c r="I228" s="65">
        <f>Input!I$124*Input_National_Capacity!$C228+Input!I$125*Input_National_Capacity!$D228+Input!I$126*Input_National_Capacity!$E228+Input!I$127*Input_National_Capacity!$F228+Input!I$128*Input_National_Capacity!$G228+Input!I$129*Input_National_Capacity!$H228</f>
        <v>6946.3956879614962</v>
      </c>
    </row>
    <row r="229" spans="1:9" s="5" customFormat="1" ht="15" customHeight="1" x14ac:dyDescent="0.25">
      <c r="A229" s="46" t="str">
        <f>Input_National_Capacity!A229</f>
        <v>O07_Villamañan</v>
      </c>
      <c r="B229" s="4" t="str">
        <f>Input_National_Capacity!B229</f>
        <v>Salida Nacional / National exit</v>
      </c>
      <c r="C229" s="52">
        <f>Input!C$124*Input_National_Capacity!$C229+Input!C$125*Input_National_Capacity!$D229+Input!C$126*Input_National_Capacity!$E229+Input!C$127*Input_National_Capacity!$F229+Input!C$128*Input_National_Capacity!$G229+Input!C$129*Input_National_Capacity!$H229</f>
        <v>4123.9711044574924</v>
      </c>
      <c r="D229" s="53">
        <f>Input!D$124*Input_National_Capacity!$C229+Input!D$125*Input_National_Capacity!$D229+Input!D$126*Input_National_Capacity!$E229+Input!D$127*Input_National_Capacity!$F229+Input!D$128*Input_National_Capacity!$G229+Input!D$129*Input_National_Capacity!$H229</f>
        <v>4182.9195466879992</v>
      </c>
      <c r="E229" s="53">
        <f>Input!E$124*Input_National_Capacity!$C229+Input!E$125*Input_National_Capacity!$D229+Input!E$126*Input_National_Capacity!$E229+Input!E$127*Input_National_Capacity!$F229+Input!E$128*Input_National_Capacity!$G229+Input!E$129*Input_National_Capacity!$H229</f>
        <v>4253.9405676097085</v>
      </c>
      <c r="F229" s="53">
        <f>Input!F$124*Input_National_Capacity!$C229+Input!F$125*Input_National_Capacity!$D229+Input!F$126*Input_National_Capacity!$E229+Input!F$127*Input_National_Capacity!$F229+Input!F$128*Input_National_Capacity!$G229+Input!F$129*Input_National_Capacity!$H229</f>
        <v>4313.1081845037988</v>
      </c>
      <c r="G229" s="53">
        <f>Input!G$124*Input_National_Capacity!$C229+Input!G$125*Input_National_Capacity!$D229+Input!G$126*Input_National_Capacity!$E229+Input!G$127*Input_National_Capacity!$F229+Input!G$128*Input_National_Capacity!$G229+Input!G$129*Input_National_Capacity!$H229</f>
        <v>4359.9341322431619</v>
      </c>
      <c r="H229" s="53">
        <f>Input!H$124*Input_National_Capacity!$C229+Input!H$125*Input_National_Capacity!$D229+Input!H$126*Input_National_Capacity!$E229+Input!H$127*Input_National_Capacity!$F229+Input!H$128*Input_National_Capacity!$G229+Input!H$129*Input_National_Capacity!$H229</f>
        <v>4393.8958478253498</v>
      </c>
      <c r="I229" s="65">
        <f>Input!I$124*Input_National_Capacity!$C229+Input!I$125*Input_National_Capacity!$D229+Input!I$126*Input_National_Capacity!$E229+Input!I$127*Input_National_Capacity!$F229+Input!I$128*Input_National_Capacity!$G229+Input!I$129*Input_National_Capacity!$H229</f>
        <v>4414.6153809538682</v>
      </c>
    </row>
    <row r="230" spans="1:9" s="5" customFormat="1" ht="15" customHeight="1" x14ac:dyDescent="0.25">
      <c r="A230" s="46" t="str">
        <f>Input_National_Capacity!A230</f>
        <v>O09_Benavente</v>
      </c>
      <c r="B230" s="4" t="str">
        <f>Input_National_Capacity!B230</f>
        <v>Salida Nacional / National exit</v>
      </c>
      <c r="C230" s="52">
        <f>Input!C$124*Input_National_Capacity!$C230+Input!C$125*Input_National_Capacity!$D230+Input!C$126*Input_National_Capacity!$E230+Input!C$127*Input_National_Capacity!$F230+Input!C$128*Input_National_Capacity!$G230+Input!C$129*Input_National_Capacity!$H230</f>
        <v>705.89439628203627</v>
      </c>
      <c r="D230" s="53">
        <f>Input!D$124*Input_National_Capacity!$C230+Input!D$125*Input_National_Capacity!$D230+Input!D$126*Input_National_Capacity!$E230+Input!D$127*Input_National_Capacity!$F230+Input!D$128*Input_National_Capacity!$G230+Input!D$129*Input_National_Capacity!$H230</f>
        <v>713.59195414419264</v>
      </c>
      <c r="E230" s="53">
        <f>Input!E$124*Input_National_Capacity!$C230+Input!E$125*Input_National_Capacity!$D230+Input!E$126*Input_National_Capacity!$E230+Input!E$127*Input_National_Capacity!$F230+Input!E$128*Input_National_Capacity!$G230+Input!E$129*Input_National_Capacity!$H230</f>
        <v>722.93527791196504</v>
      </c>
      <c r="F230" s="53">
        <f>Input!F$124*Input_National_Capacity!$C230+Input!F$125*Input_National_Capacity!$D230+Input!F$126*Input_National_Capacity!$E230+Input!F$127*Input_National_Capacity!$F230+Input!F$128*Input_National_Capacity!$G230+Input!F$129*Input_National_Capacity!$H230</f>
        <v>730.71468622562452</v>
      </c>
      <c r="G230" s="53">
        <f>Input!G$124*Input_National_Capacity!$C230+Input!G$125*Input_National_Capacity!$D230+Input!G$126*Input_National_Capacity!$E230+Input!G$127*Input_National_Capacity!$F230+Input!G$128*Input_National_Capacity!$G230+Input!G$129*Input_National_Capacity!$H230</f>
        <v>736.91100727894798</v>
      </c>
      <c r="H230" s="53">
        <f>Input!H$124*Input_National_Capacity!$C230+Input!H$125*Input_National_Capacity!$D230+Input!H$126*Input_National_Capacity!$E230+Input!H$127*Input_National_Capacity!$F230+Input!H$128*Input_National_Capacity!$G230+Input!H$129*Input_National_Capacity!$H230</f>
        <v>741.47885285819484</v>
      </c>
      <c r="I230" s="65">
        <f>Input!I$124*Input_National_Capacity!$C230+Input!I$125*Input_National_Capacity!$D230+Input!I$126*Input_National_Capacity!$E230+Input!I$127*Input_National_Capacity!$F230+Input!I$128*Input_National_Capacity!$G230+Input!I$129*Input_National_Capacity!$H230</f>
        <v>744.37730662943807</v>
      </c>
    </row>
    <row r="231" spans="1:9" s="5" customFormat="1" ht="15" customHeight="1" x14ac:dyDescent="0.25">
      <c r="A231" s="46" t="str">
        <f>Input_National_Capacity!A231</f>
        <v>O11_Coreses</v>
      </c>
      <c r="B231" s="4" t="str">
        <f>Input_National_Capacity!B231</f>
        <v>Salida Nacional / National exit</v>
      </c>
      <c r="C231" s="52">
        <f>Input!C$124*Input_National_Capacity!$C231+Input!C$125*Input_National_Capacity!$D231+Input!C$126*Input_National_Capacity!$E231+Input!C$127*Input_National_Capacity!$F231+Input!C$128*Input_National_Capacity!$G231+Input!C$129*Input_National_Capacity!$H231</f>
        <v>1897.4138580154918</v>
      </c>
      <c r="D231" s="53">
        <f>Input!D$124*Input_National_Capacity!$C231+Input!D$125*Input_National_Capacity!$D231+Input!D$126*Input_National_Capacity!$E231+Input!D$127*Input_National_Capacity!$F231+Input!D$128*Input_National_Capacity!$G231+Input!D$129*Input_National_Capacity!$H231</f>
        <v>1902.57903754073</v>
      </c>
      <c r="E231" s="53">
        <f>Input!E$124*Input_National_Capacity!$C231+Input!E$125*Input_National_Capacity!$D231+Input!E$126*Input_National_Capacity!$E231+Input!E$127*Input_National_Capacity!$F231+Input!E$128*Input_National_Capacity!$G231+Input!E$129*Input_National_Capacity!$H231</f>
        <v>1909.4381386768312</v>
      </c>
      <c r="F231" s="53">
        <f>Input!F$124*Input_National_Capacity!$C231+Input!F$125*Input_National_Capacity!$D231+Input!F$126*Input_National_Capacity!$E231+Input!F$127*Input_National_Capacity!$F231+Input!F$128*Input_National_Capacity!$G231+Input!F$129*Input_National_Capacity!$H231</f>
        <v>1915.111019295191</v>
      </c>
      <c r="G231" s="53">
        <f>Input!G$124*Input_National_Capacity!$C231+Input!G$125*Input_National_Capacity!$D231+Input!G$126*Input_National_Capacity!$E231+Input!G$127*Input_National_Capacity!$F231+Input!G$128*Input_National_Capacity!$G231+Input!G$129*Input_National_Capacity!$H231</f>
        <v>1919.964067647411</v>
      </c>
      <c r="H231" s="53">
        <f>Input!H$124*Input_National_Capacity!$C231+Input!H$125*Input_National_Capacity!$D231+Input!H$126*Input_National_Capacity!$E231+Input!H$127*Input_National_Capacity!$F231+Input!H$128*Input_National_Capacity!$G231+Input!H$129*Input_National_Capacity!$H231</f>
        <v>1924.1611787775266</v>
      </c>
      <c r="I231" s="65">
        <f>Input!I$124*Input_National_Capacity!$C231+Input!I$125*Input_National_Capacity!$D231+Input!I$126*Input_National_Capacity!$E231+Input!I$127*Input_National_Capacity!$F231+Input!I$128*Input_National_Capacity!$G231+Input!I$129*Input_National_Capacity!$H231</f>
        <v>1927.7466612963865</v>
      </c>
    </row>
    <row r="232" spans="1:9" s="5" customFormat="1" ht="15" customHeight="1" x14ac:dyDescent="0.25">
      <c r="A232" s="46" t="str">
        <f>Input_National_Capacity!A232</f>
        <v>O12_Santa Clara de Avedino</v>
      </c>
      <c r="B232" s="4" t="str">
        <f>Input_National_Capacity!B232</f>
        <v>Salida Nacional / National exit</v>
      </c>
      <c r="C232" s="52">
        <f>Input!C$124*Input_National_Capacity!$C232+Input!C$125*Input_National_Capacity!$D232+Input!C$126*Input_National_Capacity!$E232+Input!C$127*Input_National_Capacity!$F232+Input!C$128*Input_National_Capacity!$G232+Input!C$129*Input_National_Capacity!$H232</f>
        <v>10.699534503337802</v>
      </c>
      <c r="D232" s="53">
        <f>Input!D$124*Input_National_Capacity!$C232+Input!D$125*Input_National_Capacity!$D232+Input!D$126*Input_National_Capacity!$E232+Input!D$127*Input_National_Capacity!$F232+Input!D$128*Input_National_Capacity!$G232+Input!D$129*Input_National_Capacity!$H232</f>
        <v>10.730810383678039</v>
      </c>
      <c r="E232" s="53">
        <f>Input!E$124*Input_National_Capacity!$C232+Input!E$125*Input_National_Capacity!$D232+Input!E$126*Input_National_Capacity!$E232+Input!E$127*Input_National_Capacity!$F232+Input!E$128*Input_National_Capacity!$G232+Input!E$129*Input_National_Capacity!$H232</f>
        <v>10.772016226449109</v>
      </c>
      <c r="F232" s="53">
        <f>Input!F$124*Input_National_Capacity!$C232+Input!F$125*Input_National_Capacity!$D232+Input!F$126*Input_National_Capacity!$E232+Input!F$127*Input_National_Capacity!$F232+Input!F$128*Input_National_Capacity!$G232+Input!F$129*Input_National_Capacity!$H232</f>
        <v>10.806115209547853</v>
      </c>
      <c r="G232" s="53">
        <f>Input!G$124*Input_National_Capacity!$C232+Input!G$125*Input_National_Capacity!$D232+Input!G$126*Input_National_Capacity!$E232+Input!G$127*Input_National_Capacity!$F232+Input!G$128*Input_National_Capacity!$G232+Input!G$129*Input_National_Capacity!$H232</f>
        <v>10.835115541906287</v>
      </c>
      <c r="H232" s="53">
        <f>Input!H$124*Input_National_Capacity!$C232+Input!H$125*Input_National_Capacity!$D232+Input!H$126*Input_National_Capacity!$E232+Input!H$127*Input_National_Capacity!$F232+Input!H$128*Input_National_Capacity!$G232+Input!H$129*Input_National_Capacity!$H232</f>
        <v>10.859901849115866</v>
      </c>
      <c r="I232" s="65">
        <f>Input!I$124*Input_National_Capacity!$C232+Input!I$125*Input_National_Capacity!$D232+Input!I$126*Input_National_Capacity!$E232+Input!I$127*Input_National_Capacity!$F232+Input!I$128*Input_National_Capacity!$G232+Input!I$129*Input_National_Capacity!$H232</f>
        <v>10.880702627638904</v>
      </c>
    </row>
    <row r="233" spans="1:9" s="5" customFormat="1" ht="15" customHeight="1" x14ac:dyDescent="0.25">
      <c r="A233" s="46" t="str">
        <f>Input_National_Capacity!A233</f>
        <v>O14_Doñinos de Salamanca</v>
      </c>
      <c r="B233" s="4" t="str">
        <f>Input_National_Capacity!B233</f>
        <v>Salida Nacional / National exit</v>
      </c>
      <c r="C233" s="52">
        <f>Input!C$124*Input_National_Capacity!$C233+Input!C$125*Input_National_Capacity!$D233+Input!C$126*Input_National_Capacity!$E233+Input!C$127*Input_National_Capacity!$F233+Input!C$128*Input_National_Capacity!$G233+Input!C$129*Input_National_Capacity!$H233</f>
        <v>9035.6702055664173</v>
      </c>
      <c r="D233" s="53">
        <f>Input!D$124*Input_National_Capacity!$C233+Input!D$125*Input_National_Capacity!$D233+Input!D$126*Input_National_Capacity!$E233+Input!D$127*Input_National_Capacity!$F233+Input!D$128*Input_National_Capacity!$G233+Input!D$129*Input_National_Capacity!$H233</f>
        <v>9088.5881089512695</v>
      </c>
      <c r="E233" s="53">
        <f>Input!E$124*Input_National_Capacity!$C233+Input!E$125*Input_National_Capacity!$D233+Input!E$126*Input_National_Capacity!$E233+Input!E$127*Input_National_Capacity!$F233+Input!E$128*Input_National_Capacity!$G233+Input!E$129*Input_National_Capacity!$H233</f>
        <v>9154.4316944065322</v>
      </c>
      <c r="F233" s="53">
        <f>Input!F$124*Input_National_Capacity!$C233+Input!F$125*Input_National_Capacity!$D233+Input!F$126*Input_National_Capacity!$E233+Input!F$127*Input_National_Capacity!$F233+Input!F$128*Input_National_Capacity!$G233+Input!F$129*Input_National_Capacity!$H233</f>
        <v>9210.7909118278112</v>
      </c>
      <c r="G233" s="53">
        <f>Input!G$124*Input_National_Capacity!$C233+Input!G$125*Input_National_Capacity!$D233+Input!G$126*Input_National_Capacity!$E233+Input!G$127*Input_National_Capacity!$F233+Input!G$128*Input_National_Capacity!$G233+Input!G$129*Input_National_Capacity!$H233</f>
        <v>9257.3659854897378</v>
      </c>
      <c r="H233" s="53">
        <f>Input!H$124*Input_National_Capacity!$C233+Input!H$125*Input_National_Capacity!$D233+Input!H$126*Input_National_Capacity!$E233+Input!H$127*Input_National_Capacity!$F233+Input!H$128*Input_National_Capacity!$G233+Input!H$129*Input_National_Capacity!$H233</f>
        <v>9293.6915048443934</v>
      </c>
      <c r="I233" s="65">
        <f>Input!I$124*Input_National_Capacity!$C233+Input!I$125*Input_National_Capacity!$D233+Input!I$126*Input_National_Capacity!$E233+Input!I$127*Input_National_Capacity!$F233+Input!I$128*Input_National_Capacity!$G233+Input!I$129*Input_National_Capacity!$H233</f>
        <v>9319.4515292057913</v>
      </c>
    </row>
    <row r="234" spans="1:9" s="5" customFormat="1" ht="15" customHeight="1" x14ac:dyDescent="0.25">
      <c r="A234" s="46" t="str">
        <f>Input_National_Capacity!A234</f>
        <v>O14A_Barbadillo</v>
      </c>
      <c r="B234" s="4" t="str">
        <f>Input_National_Capacity!B234</f>
        <v>Salida Nacional / National exit</v>
      </c>
      <c r="C234" s="52">
        <f>Input!C$124*Input_National_Capacity!$C234+Input!C$125*Input_National_Capacity!$D234+Input!C$126*Input_National_Capacity!$E234+Input!C$127*Input_National_Capacity!$F234+Input!C$128*Input_National_Capacity!$G234+Input!C$129*Input_National_Capacity!$H234</f>
        <v>290.28813655448124</v>
      </c>
      <c r="D234" s="53">
        <f>Input!D$124*Input_National_Capacity!$C234+Input!D$125*Input_National_Capacity!$D234+Input!D$126*Input_National_Capacity!$E234+Input!D$127*Input_National_Capacity!$F234+Input!D$128*Input_National_Capacity!$G234+Input!D$129*Input_National_Capacity!$H234</f>
        <v>296.68930316170639</v>
      </c>
      <c r="E234" s="53">
        <f>Input!E$124*Input_National_Capacity!$C234+Input!E$125*Input_National_Capacity!$D234+Input!E$126*Input_National_Capacity!$E234+Input!E$127*Input_National_Capacity!$F234+Input!E$128*Input_National_Capacity!$G234+Input!E$129*Input_National_Capacity!$H234</f>
        <v>304.33618695645004</v>
      </c>
      <c r="F234" s="53">
        <f>Input!F$124*Input_National_Capacity!$C234+Input!F$125*Input_National_Capacity!$D234+Input!F$126*Input_National_Capacity!$E234+Input!F$127*Input_National_Capacity!$F234+Input!F$128*Input_National_Capacity!$G234+Input!F$129*Input_National_Capacity!$H234</f>
        <v>310.71105587726032</v>
      </c>
      <c r="G234" s="53">
        <f>Input!G$124*Input_National_Capacity!$C234+Input!G$125*Input_National_Capacity!$D234+Input!G$126*Input_National_Capacity!$E234+Input!G$127*Input_National_Capacity!$F234+Input!G$128*Input_National_Capacity!$G234+Input!G$129*Input_National_Capacity!$H234</f>
        <v>315.71892710953733</v>
      </c>
      <c r="H234" s="53">
        <f>Input!H$124*Input_National_Capacity!$C234+Input!H$125*Input_National_Capacity!$D234+Input!H$126*Input_National_Capacity!$E234+Input!H$127*Input_National_Capacity!$F234+Input!H$128*Input_National_Capacity!$G234+Input!H$129*Input_National_Capacity!$H234</f>
        <v>319.28155191780968</v>
      </c>
      <c r="I234" s="65">
        <f>Input!I$124*Input_National_Capacity!$C234+Input!I$125*Input_National_Capacity!$D234+Input!I$126*Input_National_Capacity!$E234+Input!I$127*Input_National_Capacity!$F234+Input!I$128*Input_National_Capacity!$G234+Input!I$129*Input_National_Capacity!$H234</f>
        <v>321.3499486187701</v>
      </c>
    </row>
    <row r="235" spans="1:9" s="5" customFormat="1" ht="15" customHeight="1" x14ac:dyDescent="0.25">
      <c r="A235" s="46" t="str">
        <f>Input_National_Capacity!A235</f>
        <v>O16_Monleon</v>
      </c>
      <c r="B235" s="4" t="str">
        <f>Input_National_Capacity!B235</f>
        <v>Salida Nacional / National exit</v>
      </c>
      <c r="C235" s="52">
        <f>Input!C$124*Input_National_Capacity!$C235+Input!C$125*Input_National_Capacity!$D235+Input!C$126*Input_National_Capacity!$E235+Input!C$127*Input_National_Capacity!$F235+Input!C$128*Input_National_Capacity!$G235+Input!C$129*Input_National_Capacity!$H235</f>
        <v>454.20299445098277</v>
      </c>
      <c r="D235" s="53">
        <f>Input!D$124*Input_National_Capacity!$C235+Input!D$125*Input_National_Capacity!$D235+Input!D$126*Input_National_Capacity!$E235+Input!D$127*Input_National_Capacity!$F235+Input!D$128*Input_National_Capacity!$G235+Input!D$129*Input_National_Capacity!$H235</f>
        <v>455.77429510321622</v>
      </c>
      <c r="E235" s="53">
        <f>Input!E$124*Input_National_Capacity!$C235+Input!E$125*Input_National_Capacity!$D235+Input!E$126*Input_National_Capacity!$E235+Input!E$127*Input_National_Capacity!$F235+Input!E$128*Input_National_Capacity!$G235+Input!E$129*Input_National_Capacity!$H235</f>
        <v>457.80996459252134</v>
      </c>
      <c r="F235" s="53">
        <f>Input!F$124*Input_National_Capacity!$C235+Input!F$125*Input_National_Capacity!$D235+Input!F$126*Input_National_Capacity!$E235+Input!F$127*Input_National_Capacity!$F235+Input!F$128*Input_National_Capacity!$G235+Input!F$129*Input_National_Capacity!$H235</f>
        <v>459.49659374174098</v>
      </c>
      <c r="G235" s="53">
        <f>Input!G$124*Input_National_Capacity!$C235+Input!G$125*Input_National_Capacity!$D235+Input!G$126*Input_National_Capacity!$E235+Input!G$127*Input_National_Capacity!$F235+Input!G$128*Input_National_Capacity!$G235+Input!G$129*Input_National_Capacity!$H235</f>
        <v>460.91287471614896</v>
      </c>
      <c r="H235" s="53">
        <f>Input!H$124*Input_National_Capacity!$C235+Input!H$125*Input_National_Capacity!$D235+Input!H$126*Input_National_Capacity!$E235+Input!H$127*Input_National_Capacity!$F235+Input!H$128*Input_National_Capacity!$G235+Input!H$129*Input_National_Capacity!$H235</f>
        <v>462.09187440195797</v>
      </c>
      <c r="I235" s="65">
        <f>Input!I$124*Input_National_Capacity!$C235+Input!I$125*Input_National_Capacity!$D235+Input!I$126*Input_National_Capacity!$E235+Input!I$127*Input_National_Capacity!$F235+Input!I$128*Input_National_Capacity!$G235+Input!I$129*Input_National_Capacity!$H235</f>
        <v>463.04087161780149</v>
      </c>
    </row>
    <row r="236" spans="1:9" s="5" customFormat="1" ht="15" customHeight="1" x14ac:dyDescent="0.25">
      <c r="A236" s="46" t="str">
        <f>Input_National_Capacity!A236</f>
        <v>O17_Valdehijaderos</v>
      </c>
      <c r="B236" s="4" t="str">
        <f>Input_National_Capacity!B236</f>
        <v>Salida Nacional / National exit</v>
      </c>
      <c r="C236" s="52">
        <f>Input!C$124*Input_National_Capacity!$C236+Input!C$125*Input_National_Capacity!$D236+Input!C$126*Input_National_Capacity!$E236+Input!C$127*Input_National_Capacity!$F236+Input!C$128*Input_National_Capacity!$G236+Input!C$129*Input_National_Capacity!$H236</f>
        <v>386.27412570070294</v>
      </c>
      <c r="D236" s="53">
        <f>Input!D$124*Input_National_Capacity!$C236+Input!D$125*Input_National_Capacity!$D236+Input!D$126*Input_National_Capacity!$E236+Input!D$127*Input_National_Capacity!$F236+Input!D$128*Input_National_Capacity!$G236+Input!D$129*Input_National_Capacity!$H236</f>
        <v>389.94294951689869</v>
      </c>
      <c r="E236" s="53">
        <f>Input!E$124*Input_National_Capacity!$C236+Input!E$125*Input_National_Capacity!$D236+Input!E$126*Input_National_Capacity!$E236+Input!E$127*Input_National_Capacity!$F236+Input!E$128*Input_National_Capacity!$G236+Input!E$129*Input_National_Capacity!$H236</f>
        <v>394.41681608186764</v>
      </c>
      <c r="F236" s="53">
        <f>Input!F$124*Input_National_Capacity!$C236+Input!F$125*Input_National_Capacity!$D236+Input!F$126*Input_National_Capacity!$E236+Input!F$127*Input_National_Capacity!$F236+Input!F$128*Input_National_Capacity!$G236+Input!F$129*Input_National_Capacity!$H236</f>
        <v>398.14049830214049</v>
      </c>
      <c r="G236" s="53">
        <f>Input!G$124*Input_National_Capacity!$C236+Input!G$125*Input_National_Capacity!$D236+Input!G$126*Input_National_Capacity!$E236+Input!G$127*Input_National_Capacity!$F236+Input!G$128*Input_National_Capacity!$G236+Input!G$129*Input_National_Capacity!$H236</f>
        <v>401.11813187280279</v>
      </c>
      <c r="H236" s="53">
        <f>Input!H$124*Input_National_Capacity!$C236+Input!H$125*Input_National_Capacity!$D236+Input!H$126*Input_National_Capacity!$E236+Input!H$127*Input_National_Capacity!$F236+Input!H$128*Input_National_Capacity!$G236+Input!H$129*Input_National_Capacity!$H236</f>
        <v>403.33488584297442</v>
      </c>
      <c r="I236" s="65">
        <f>Input!I$124*Input_National_Capacity!$C236+Input!I$125*Input_National_Capacity!$D236+Input!I$126*Input_National_Capacity!$E236+Input!I$127*Input_National_Capacity!$F236+Input!I$128*Input_National_Capacity!$G236+Input!I$129*Input_National_Capacity!$H236</f>
        <v>404.77377025399107</v>
      </c>
    </row>
    <row r="237" spans="1:9" s="5" customFormat="1" ht="15" customHeight="1" x14ac:dyDescent="0.25">
      <c r="A237" s="46" t="str">
        <f>Input_National_Capacity!A237</f>
        <v>O19_Plasencia</v>
      </c>
      <c r="B237" s="4" t="str">
        <f>Input_National_Capacity!B237</f>
        <v>Salida Nacional / National exit</v>
      </c>
      <c r="C237" s="52">
        <f>Input!C$124*Input_National_Capacity!$C237+Input!C$125*Input_National_Capacity!$D237+Input!C$126*Input_National_Capacity!$E237+Input!C$127*Input_National_Capacity!$F237+Input!C$128*Input_National_Capacity!$G237+Input!C$129*Input_National_Capacity!$H237</f>
        <v>289.63464364853019</v>
      </c>
      <c r="D237" s="53">
        <f>Input!D$124*Input_National_Capacity!$C237+Input!D$125*Input_National_Capacity!$D237+Input!D$126*Input_National_Capacity!$E237+Input!D$127*Input_National_Capacity!$F237+Input!D$128*Input_National_Capacity!$G237+Input!D$129*Input_National_Capacity!$H237</f>
        <v>290.42309310822674</v>
      </c>
      <c r="E237" s="53">
        <f>Input!E$124*Input_National_Capacity!$C237+Input!E$125*Input_National_Capacity!$D237+Input!E$126*Input_National_Capacity!$E237+Input!E$127*Input_National_Capacity!$F237+Input!E$128*Input_National_Capacity!$G237+Input!E$129*Input_National_Capacity!$H237</f>
        <v>291.47011471867376</v>
      </c>
      <c r="F237" s="53">
        <f>Input!F$124*Input_National_Capacity!$C237+Input!F$125*Input_National_Capacity!$D237+Input!F$126*Input_National_Capacity!$E237+Input!F$127*Input_National_Capacity!$F237+Input!F$128*Input_National_Capacity!$G237+Input!F$129*Input_National_Capacity!$H237</f>
        <v>292.3360632566895</v>
      </c>
      <c r="G237" s="53">
        <f>Input!G$124*Input_National_Capacity!$C237+Input!G$125*Input_National_Capacity!$D237+Input!G$126*Input_National_Capacity!$E237+Input!G$127*Input_National_Capacity!$F237+Input!G$128*Input_National_Capacity!$G237+Input!G$129*Input_National_Capacity!$H237</f>
        <v>293.07686681104656</v>
      </c>
      <c r="H237" s="53">
        <f>Input!H$124*Input_National_Capacity!$C237+Input!H$125*Input_National_Capacity!$D237+Input!H$126*Input_National_Capacity!$E237+Input!H$127*Input_National_Capacity!$F237+Input!H$128*Input_National_Capacity!$G237+Input!H$129*Input_National_Capacity!$H237</f>
        <v>293.71754347807365</v>
      </c>
      <c r="I237" s="65">
        <f>Input!I$124*Input_National_Capacity!$C237+Input!I$125*Input_National_Capacity!$D237+Input!I$126*Input_National_Capacity!$E237+Input!I$127*Input_National_Capacity!$F237+Input!I$128*Input_National_Capacity!$G237+Input!I$129*Input_National_Capacity!$H237</f>
        <v>294.26485683687042</v>
      </c>
    </row>
    <row r="238" spans="1:9" s="5" customFormat="1" ht="15" customHeight="1" x14ac:dyDescent="0.25">
      <c r="A238" s="46" t="str">
        <f>Input_National_Capacity!A238</f>
        <v>O22_Caceres</v>
      </c>
      <c r="B238" s="4" t="str">
        <f>Input_National_Capacity!B238</f>
        <v>Salida Nacional / National exit</v>
      </c>
      <c r="C238" s="52">
        <f>Input!C$124*Input_National_Capacity!$C238+Input!C$125*Input_National_Capacity!$D238+Input!C$126*Input_National_Capacity!$E238+Input!C$127*Input_National_Capacity!$F238+Input!C$128*Input_National_Capacity!$G238+Input!C$129*Input_National_Capacity!$H238</f>
        <v>614.87613472373278</v>
      </c>
      <c r="D238" s="53">
        <f>Input!D$124*Input_National_Capacity!$C238+Input!D$125*Input_National_Capacity!$D238+Input!D$126*Input_National_Capacity!$E238+Input!D$127*Input_National_Capacity!$F238+Input!D$128*Input_National_Capacity!$G238+Input!D$129*Input_National_Capacity!$H238</f>
        <v>616.54996334484042</v>
      </c>
      <c r="E238" s="53">
        <f>Input!E$124*Input_National_Capacity!$C238+Input!E$125*Input_National_Capacity!$D238+Input!E$126*Input_National_Capacity!$E238+Input!E$127*Input_National_Capacity!$F238+Input!E$128*Input_National_Capacity!$G238+Input!E$129*Input_National_Capacity!$H238</f>
        <v>618.7727243816214</v>
      </c>
      <c r="F238" s="53">
        <f>Input!F$124*Input_National_Capacity!$C238+Input!F$125*Input_National_Capacity!$D238+Input!F$126*Input_National_Capacity!$E238+Input!F$127*Input_National_Capacity!$F238+Input!F$128*Input_National_Capacity!$G238+Input!F$129*Input_National_Capacity!$H238</f>
        <v>620.61107867245312</v>
      </c>
      <c r="G238" s="53">
        <f>Input!G$124*Input_National_Capacity!$C238+Input!G$125*Input_National_Capacity!$D238+Input!G$126*Input_National_Capacity!$E238+Input!G$127*Input_National_Capacity!$F238+Input!G$128*Input_National_Capacity!$G238+Input!G$129*Input_National_Capacity!$H238</f>
        <v>622.18375803274887</v>
      </c>
      <c r="H238" s="53">
        <f>Input!H$124*Input_National_Capacity!$C238+Input!H$125*Input_National_Capacity!$D238+Input!H$126*Input_National_Capacity!$E238+Input!H$127*Input_National_Capacity!$F238+Input!H$128*Input_National_Capacity!$G238+Input!H$129*Input_National_Capacity!$H238</f>
        <v>623.5438743077458</v>
      </c>
      <c r="I238" s="65">
        <f>Input!I$124*Input_National_Capacity!$C238+Input!I$125*Input_National_Capacity!$D238+Input!I$126*Input_National_Capacity!$E238+Input!I$127*Input_National_Capacity!$F238+Input!I$128*Input_National_Capacity!$G238+Input!I$129*Input_National_Capacity!$H238</f>
        <v>624.70578615054319</v>
      </c>
    </row>
    <row r="239" spans="1:9" s="5" customFormat="1" ht="15" customHeight="1" x14ac:dyDescent="0.25">
      <c r="A239" s="46" t="str">
        <f>Input_National_Capacity!A239</f>
        <v>O24_Merida</v>
      </c>
      <c r="B239" s="4" t="str">
        <f>Input_National_Capacity!B239</f>
        <v>Salida Nacional / National exit</v>
      </c>
      <c r="C239" s="52">
        <f>Input!C$124*Input_National_Capacity!$C239+Input!C$125*Input_National_Capacity!$D239+Input!C$126*Input_National_Capacity!$E239+Input!C$127*Input_National_Capacity!$F239+Input!C$128*Input_National_Capacity!$G239+Input!C$129*Input_National_Capacity!$H239</f>
        <v>3647.9371587916658</v>
      </c>
      <c r="D239" s="53">
        <f>Input!D$124*Input_National_Capacity!$C239+Input!D$125*Input_National_Capacity!$D239+Input!D$126*Input_National_Capacity!$E239+Input!D$127*Input_National_Capacity!$F239+Input!D$128*Input_National_Capacity!$G239+Input!D$129*Input_National_Capacity!$H239</f>
        <v>3710.120289139657</v>
      </c>
      <c r="E239" s="53">
        <f>Input!E$124*Input_National_Capacity!$C239+Input!E$125*Input_National_Capacity!$D239+Input!E$126*Input_National_Capacity!$E239+Input!E$127*Input_National_Capacity!$F239+Input!E$128*Input_National_Capacity!$G239+Input!E$129*Input_National_Capacity!$H239</f>
        <v>3784.747617692758</v>
      </c>
      <c r="F239" s="53">
        <f>Input!F$124*Input_National_Capacity!$C239+Input!F$125*Input_National_Capacity!$D239+Input!F$126*Input_National_Capacity!$E239+Input!F$127*Input_National_Capacity!$F239+Input!F$128*Input_National_Capacity!$G239+Input!F$129*Input_National_Capacity!$H239</f>
        <v>3846.9385957849086</v>
      </c>
      <c r="G239" s="53">
        <f>Input!G$124*Input_National_Capacity!$C239+Input!G$125*Input_National_Capacity!$D239+Input!G$126*Input_National_Capacity!$E239+Input!G$127*Input_National_Capacity!$F239+Input!G$128*Input_National_Capacity!$G239+Input!G$129*Input_National_Capacity!$H239</f>
        <v>3895.9910816767456</v>
      </c>
      <c r="H239" s="53">
        <f>Input!H$124*Input_National_Capacity!$C239+Input!H$125*Input_National_Capacity!$D239+Input!H$126*Input_National_Capacity!$E239+Input!H$127*Input_National_Capacity!$F239+Input!H$128*Input_National_Capacity!$G239+Input!H$129*Input_National_Capacity!$H239</f>
        <v>3931.2579649631389</v>
      </c>
      <c r="I239" s="65">
        <f>Input!I$124*Input_National_Capacity!$C239+Input!I$125*Input_National_Capacity!$D239+Input!I$126*Input_National_Capacity!$E239+Input!I$127*Input_National_Capacity!$F239+Input!I$128*Input_National_Capacity!$G239+Input!I$129*Input_National_Capacity!$H239</f>
        <v>3952.3051550623495</v>
      </c>
    </row>
    <row r="240" spans="1:9" s="5" customFormat="1" ht="15" customHeight="1" x14ac:dyDescent="0.25">
      <c r="A240" s="46" t="str">
        <f>Input_National_Capacity!A240</f>
        <v>P01_Toro</v>
      </c>
      <c r="B240" s="4" t="str">
        <f>Input_National_Capacity!B240</f>
        <v>Salida Nacional / National exit</v>
      </c>
      <c r="C240" s="52">
        <f>Input!C$124*Input_National_Capacity!$C240+Input!C$125*Input_National_Capacity!$D240+Input!C$126*Input_National_Capacity!$E240+Input!C$127*Input_National_Capacity!$F240+Input!C$128*Input_National_Capacity!$G240+Input!C$129*Input_National_Capacity!$H240</f>
        <v>1480.4875814001048</v>
      </c>
      <c r="D240" s="53">
        <f>Input!D$124*Input_National_Capacity!$C240+Input!D$125*Input_National_Capacity!$D240+Input!D$126*Input_National_Capacity!$E240+Input!D$127*Input_National_Capacity!$F240+Input!D$128*Input_National_Capacity!$G240+Input!D$129*Input_National_Capacity!$H240</f>
        <v>1510.7756258327167</v>
      </c>
      <c r="E240" s="53">
        <f>Input!E$124*Input_National_Capacity!$C240+Input!E$125*Input_National_Capacity!$D240+Input!E$126*Input_National_Capacity!$E240+Input!E$127*Input_National_Capacity!$F240+Input!E$128*Input_National_Capacity!$G240+Input!E$129*Input_National_Capacity!$H240</f>
        <v>1547.0022489766668</v>
      </c>
      <c r="F240" s="53">
        <f>Input!F$124*Input_National_Capacity!$C240+Input!F$125*Input_National_Capacity!$D240+Input!F$126*Input_National_Capacity!$E240+Input!F$127*Input_National_Capacity!$F240+Input!F$128*Input_National_Capacity!$G240+Input!F$129*Input_National_Capacity!$H240</f>
        <v>1577.1998733388691</v>
      </c>
      <c r="G240" s="53">
        <f>Input!G$124*Input_National_Capacity!$C240+Input!G$125*Input_National_Capacity!$D240+Input!G$126*Input_National_Capacity!$E240+Input!G$127*Input_National_Capacity!$F240+Input!G$128*Input_National_Capacity!$G240+Input!G$129*Input_National_Capacity!$H240</f>
        <v>1600.9475622568411</v>
      </c>
      <c r="H240" s="53">
        <f>Input!H$124*Input_National_Capacity!$C240+Input!H$125*Input_National_Capacity!$D240+Input!H$126*Input_National_Capacity!$E240+Input!H$127*Input_National_Capacity!$F240+Input!H$128*Input_National_Capacity!$G240+Input!H$129*Input_National_Capacity!$H240</f>
        <v>1617.8896695713543</v>
      </c>
      <c r="I240" s="65">
        <f>Input!I$124*Input_National_Capacity!$C240+Input!I$125*Input_National_Capacity!$D240+Input!I$126*Input_National_Capacity!$E240+Input!I$127*Input_National_Capacity!$F240+Input!I$128*Input_National_Capacity!$G240+Input!I$129*Input_National_Capacity!$H240</f>
        <v>1627.7998220594068</v>
      </c>
    </row>
    <row r="241" spans="1:9" s="5" customFormat="1" ht="15" customHeight="1" x14ac:dyDescent="0.25">
      <c r="A241" s="46" t="str">
        <f>Input_National_Capacity!A241</f>
        <v>P03_Tordesillas</v>
      </c>
      <c r="B241" s="4" t="str">
        <f>Input_National_Capacity!B241</f>
        <v>Salida Nacional / National exit</v>
      </c>
      <c r="C241" s="52">
        <f>Input!C$124*Input_National_Capacity!$C241+Input!C$125*Input_National_Capacity!$D241+Input!C$126*Input_National_Capacity!$E241+Input!C$127*Input_National_Capacity!$F241+Input!C$128*Input_National_Capacity!$G241+Input!C$129*Input_National_Capacity!$H241</f>
        <v>23722.571901447271</v>
      </c>
      <c r="D241" s="53">
        <f>Input!D$124*Input_National_Capacity!$C241+Input!D$125*Input_National_Capacity!$D241+Input!D$126*Input_National_Capacity!$E241+Input!D$127*Input_National_Capacity!$F241+Input!D$128*Input_National_Capacity!$G241+Input!D$129*Input_National_Capacity!$H241</f>
        <v>23878.871918722612</v>
      </c>
      <c r="E241" s="53">
        <f>Input!E$124*Input_National_Capacity!$C241+Input!E$125*Input_National_Capacity!$D241+Input!E$126*Input_National_Capacity!$E241+Input!E$127*Input_National_Capacity!$F241+Input!E$128*Input_National_Capacity!$G241+Input!E$129*Input_National_Capacity!$H241</f>
        <v>24069.903901545164</v>
      </c>
      <c r="F241" s="53">
        <f>Input!F$124*Input_National_Capacity!$C241+Input!F$125*Input_National_Capacity!$D241+Input!F$126*Input_National_Capacity!$E241+Input!F$127*Input_National_Capacity!$F241+Input!F$128*Input_National_Capacity!$G241+Input!F$129*Input_National_Capacity!$H241</f>
        <v>24231.382445253919</v>
      </c>
      <c r="G241" s="53">
        <f>Input!G$124*Input_National_Capacity!$C241+Input!G$125*Input_National_Capacity!$D241+Input!G$126*Input_National_Capacity!$E241+Input!G$127*Input_National_Capacity!$F241+Input!G$128*Input_National_Capacity!$G241+Input!G$129*Input_National_Capacity!$H241</f>
        <v>24363.555295136437</v>
      </c>
      <c r="H241" s="53">
        <f>Input!H$124*Input_National_Capacity!$C241+Input!H$125*Input_National_Capacity!$D241+Input!H$126*Input_National_Capacity!$E241+Input!H$127*Input_National_Capacity!$F241+Input!H$128*Input_National_Capacity!$G241+Input!H$129*Input_National_Capacity!$H241</f>
        <v>24465.452267121334</v>
      </c>
      <c r="I241" s="65">
        <f>Input!I$124*Input_National_Capacity!$C241+Input!I$125*Input_National_Capacity!$D241+Input!I$126*Input_National_Capacity!$E241+Input!I$127*Input_National_Capacity!$F241+Input!I$128*Input_National_Capacity!$G241+Input!I$129*Input_National_Capacity!$H241</f>
        <v>24538.352959723561</v>
      </c>
    </row>
    <row r="242" spans="1:9" s="5" customFormat="1" ht="15" customHeight="1" x14ac:dyDescent="0.25">
      <c r="A242" s="46" t="str">
        <f>Input_National_Capacity!A242</f>
        <v>P04_Boecillo</v>
      </c>
      <c r="B242" s="4" t="str">
        <f>Input_National_Capacity!B242</f>
        <v>Salida Nacional / National exit</v>
      </c>
      <c r="C242" s="52">
        <f>Input!C$124*Input_National_Capacity!$C242+Input!C$125*Input_National_Capacity!$D242+Input!C$126*Input_National_Capacity!$E242+Input!C$127*Input_National_Capacity!$F242+Input!C$128*Input_National_Capacity!$G242+Input!C$129*Input_National_Capacity!$H242</f>
        <v>5347.3596469190843</v>
      </c>
      <c r="D242" s="53">
        <f>Input!D$124*Input_National_Capacity!$C242+Input!D$125*Input_National_Capacity!$D242+Input!D$126*Input_National_Capacity!$E242+Input!D$127*Input_National_Capacity!$F242+Input!D$128*Input_National_Capacity!$G242+Input!D$129*Input_National_Capacity!$H242</f>
        <v>5415.2258337880385</v>
      </c>
      <c r="E242" s="53">
        <f>Input!E$124*Input_National_Capacity!$C242+Input!E$125*Input_National_Capacity!$D242+Input!E$126*Input_National_Capacity!$E242+Input!E$127*Input_National_Capacity!$F242+Input!E$128*Input_National_Capacity!$G242+Input!E$129*Input_National_Capacity!$H242</f>
        <v>5495.4684788331797</v>
      </c>
      <c r="F242" s="53">
        <f>Input!F$124*Input_National_Capacity!$C242+Input!F$125*Input_National_Capacity!$D242+Input!F$126*Input_National_Capacity!$E242+Input!F$127*Input_National_Capacity!$F242+Input!F$128*Input_National_Capacity!$G242+Input!F$129*Input_National_Capacity!$H242</f>
        <v>5562.045179390052</v>
      </c>
      <c r="G242" s="53">
        <f>Input!G$124*Input_National_Capacity!$C242+Input!G$125*Input_National_Capacity!$D242+Input!G$126*Input_National_Capacity!$E242+Input!G$127*Input_National_Capacity!$F242+Input!G$128*Input_National_Capacity!$G242+Input!G$129*Input_National_Capacity!$H242</f>
        <v>5614.916106453089</v>
      </c>
      <c r="H242" s="53">
        <f>Input!H$124*Input_National_Capacity!$C242+Input!H$125*Input_National_Capacity!$D242+Input!H$126*Input_National_Capacity!$E242+Input!H$127*Input_National_Capacity!$F242+Input!H$128*Input_National_Capacity!$G242+Input!H$129*Input_National_Capacity!$H242</f>
        <v>5653.5577632420664</v>
      </c>
      <c r="I242" s="65">
        <f>Input!I$124*Input_National_Capacity!$C242+Input!I$125*Input_National_Capacity!$D242+Input!I$126*Input_National_Capacity!$E242+Input!I$127*Input_National_Capacity!$F242+Input!I$128*Input_National_Capacity!$G242+Input!I$129*Input_National_Capacity!$H242</f>
        <v>5679.1351370628254</v>
      </c>
    </row>
    <row r="243" spans="1:9" s="5" customFormat="1" ht="15" customHeight="1" x14ac:dyDescent="0.25">
      <c r="A243" s="46" t="str">
        <f>Input_National_Capacity!A243</f>
        <v>P04A_La Parrilla</v>
      </c>
      <c r="B243" s="4" t="str">
        <f>Input_National_Capacity!B243</f>
        <v>Salida Nacional / National exit</v>
      </c>
      <c r="C243" s="52">
        <f>Input!C$124*Input_National_Capacity!$C243+Input!C$125*Input_National_Capacity!$D243+Input!C$126*Input_National_Capacity!$E243+Input!C$127*Input_National_Capacity!$F243+Input!C$128*Input_National_Capacity!$G243+Input!C$129*Input_National_Capacity!$H243</f>
        <v>207.80053034368967</v>
      </c>
      <c r="D243" s="53">
        <f>Input!D$124*Input_National_Capacity!$C243+Input!D$125*Input_National_Capacity!$D243+Input!D$126*Input_National_Capacity!$E243+Input!D$127*Input_National_Capacity!$F243+Input!D$128*Input_National_Capacity!$G243+Input!D$129*Input_National_Capacity!$H243</f>
        <v>209.36375660614243</v>
      </c>
      <c r="E243" s="53">
        <f>Input!E$124*Input_National_Capacity!$C243+Input!E$125*Input_National_Capacity!$D243+Input!E$126*Input_National_Capacity!$E243+Input!E$127*Input_National_Capacity!$F243+Input!E$128*Input_National_Capacity!$G243+Input!E$129*Input_National_Capacity!$H243</f>
        <v>211.28789441663005</v>
      </c>
      <c r="F243" s="53">
        <f>Input!F$124*Input_National_Capacity!$C243+Input!F$125*Input_National_Capacity!$D243+Input!F$126*Input_National_Capacity!$E243+Input!F$127*Input_National_Capacity!$F243+Input!F$128*Input_National_Capacity!$G243+Input!F$129*Input_National_Capacity!$H243</f>
        <v>212.88823825062391</v>
      </c>
      <c r="G243" s="53">
        <f>Input!G$124*Input_National_Capacity!$C243+Input!G$125*Input_National_Capacity!$D243+Input!G$126*Input_National_Capacity!$E243+Input!G$127*Input_National_Capacity!$F243+Input!G$128*Input_National_Capacity!$G243+Input!G$129*Input_National_Capacity!$H243</f>
        <v>214.17806182227727</v>
      </c>
      <c r="H243" s="53">
        <f>Input!H$124*Input_National_Capacity!$C243+Input!H$125*Input_National_Capacity!$D243+Input!H$126*Input_National_Capacity!$E243+Input!H$127*Input_National_Capacity!$F243+Input!H$128*Input_National_Capacity!$G243+Input!H$129*Input_National_Capacity!$H243</f>
        <v>215.15694509868723</v>
      </c>
      <c r="I243" s="65">
        <f>Input!I$124*Input_National_Capacity!$C243+Input!I$125*Input_National_Capacity!$D243+Input!I$126*Input_National_Capacity!$E243+Input!I$127*Input_National_Capacity!$F243+Input!I$128*Input_National_Capacity!$G243+Input!I$129*Input_National_Capacity!$H243</f>
        <v>215.8198272090365</v>
      </c>
    </row>
    <row r="244" spans="1:9" s="5" customFormat="1" ht="15" customHeight="1" x14ac:dyDescent="0.25">
      <c r="A244" s="46" t="str">
        <f>Input_National_Capacity!A244</f>
        <v>P06_Peñafiel</v>
      </c>
      <c r="B244" s="4" t="str">
        <f>Input_National_Capacity!B244</f>
        <v>Salida Nacional / National exit</v>
      </c>
      <c r="C244" s="52">
        <f>Input!C$124*Input_National_Capacity!$C244+Input!C$125*Input_National_Capacity!$D244+Input!C$126*Input_National_Capacity!$E244+Input!C$127*Input_National_Capacity!$F244+Input!C$128*Input_National_Capacity!$G244+Input!C$129*Input_National_Capacity!$H244</f>
        <v>190.85629990523628</v>
      </c>
      <c r="D244" s="53">
        <f>Input!D$124*Input_National_Capacity!$C244+Input!D$125*Input_National_Capacity!$D244+Input!D$126*Input_National_Capacity!$E244+Input!D$127*Input_National_Capacity!$F244+Input!D$128*Input_National_Capacity!$G244+Input!D$129*Input_National_Capacity!$H244</f>
        <v>192.70473574989558</v>
      </c>
      <c r="E244" s="53">
        <f>Input!E$124*Input_National_Capacity!$C244+Input!E$125*Input_National_Capacity!$D244+Input!E$126*Input_National_Capacity!$E244+Input!E$127*Input_National_Capacity!$F244+Input!E$128*Input_National_Capacity!$G244+Input!E$129*Input_National_Capacity!$H244</f>
        <v>194.95721428819468</v>
      </c>
      <c r="F244" s="53">
        <f>Input!F$124*Input_National_Capacity!$C244+Input!F$125*Input_National_Capacity!$D244+Input!F$126*Input_National_Capacity!$E244+Input!F$127*Input_National_Capacity!$F244+Input!F$128*Input_National_Capacity!$G244+Input!F$129*Input_National_Capacity!$H244</f>
        <v>196.83209414416194</v>
      </c>
      <c r="G244" s="53">
        <f>Input!G$124*Input_National_Capacity!$C244+Input!G$125*Input_National_Capacity!$D244+Input!G$126*Input_National_Capacity!$E244+Input!G$127*Input_National_Capacity!$F244+Input!G$128*Input_National_Capacity!$G244+Input!G$129*Input_National_Capacity!$H244</f>
        <v>198.33045812296052</v>
      </c>
      <c r="H244" s="53">
        <f>Input!H$124*Input_National_Capacity!$C244+Input!H$125*Input_National_Capacity!$D244+Input!H$126*Input_National_Capacity!$E244+Input!H$127*Input_National_Capacity!$F244+Input!H$128*Input_National_Capacity!$G244+Input!H$129*Input_National_Capacity!$H244</f>
        <v>199.44432116413026</v>
      </c>
      <c r="I244" s="65">
        <f>Input!I$124*Input_National_Capacity!$C244+Input!I$125*Input_National_Capacity!$D244+Input!I$126*Input_National_Capacity!$E244+Input!I$127*Input_National_Capacity!$F244+Input!I$128*Input_National_Capacity!$G244+Input!I$129*Input_National_Capacity!$H244</f>
        <v>200.16493395891308</v>
      </c>
    </row>
    <row r="245" spans="1:9" s="5" customFormat="1" ht="15" customHeight="1" x14ac:dyDescent="0.25">
      <c r="A245" s="46" t="str">
        <f>Input_National_Capacity!A245</f>
        <v>Q03B_Brihuega</v>
      </c>
      <c r="B245" s="4" t="str">
        <f>Input_National_Capacity!B245</f>
        <v>Salida Nacional / National exit</v>
      </c>
      <c r="C245" s="52">
        <f>Input!C$124*Input_National_Capacity!$C245+Input!C$125*Input_National_Capacity!$D245+Input!C$126*Input_National_Capacity!$E245+Input!C$127*Input_National_Capacity!$F245+Input!C$128*Input_National_Capacity!$G245+Input!C$129*Input_National_Capacity!$H245</f>
        <v>19.139178212153652</v>
      </c>
      <c r="D245" s="53">
        <f>Input!D$124*Input_National_Capacity!$C245+Input!D$125*Input_National_Capacity!$D245+Input!D$126*Input_National_Capacity!$E245+Input!D$127*Input_National_Capacity!$F245+Input!D$128*Input_National_Capacity!$G245+Input!D$129*Input_National_Capacity!$H245</f>
        <v>19.191279281729848</v>
      </c>
      <c r="E245" s="53">
        <f>Input!E$124*Input_National_Capacity!$C245+Input!E$125*Input_National_Capacity!$D245+Input!E$126*Input_National_Capacity!$E245+Input!E$127*Input_National_Capacity!$F245+Input!E$128*Input_National_Capacity!$G245+Input!E$129*Input_National_Capacity!$H245</f>
        <v>19.260466907014891</v>
      </c>
      <c r="F245" s="53">
        <f>Input!F$124*Input_National_Capacity!$C245+Input!F$125*Input_National_Capacity!$D245+Input!F$126*Input_National_Capacity!$E245+Input!F$127*Input_National_Capacity!$F245+Input!F$128*Input_National_Capacity!$G245+Input!F$129*Input_National_Capacity!$H245</f>
        <v>19.317689148052288</v>
      </c>
      <c r="G245" s="53">
        <f>Input!G$124*Input_National_Capacity!$C245+Input!G$125*Input_National_Capacity!$D245+Input!G$126*Input_National_Capacity!$E245+Input!G$127*Input_National_Capacity!$F245+Input!G$128*Input_National_Capacity!$G245+Input!G$129*Input_National_Capacity!$H245</f>
        <v>19.366641756305334</v>
      </c>
      <c r="H245" s="53">
        <f>Input!H$124*Input_National_Capacity!$C245+Input!H$125*Input_National_Capacity!$D245+Input!H$126*Input_National_Capacity!$E245+Input!H$127*Input_National_Capacity!$F245+Input!H$128*Input_National_Capacity!$G245+Input!H$129*Input_National_Capacity!$H245</f>
        <v>19.408977938027711</v>
      </c>
      <c r="I245" s="65">
        <f>Input!I$124*Input_National_Capacity!$C245+Input!I$125*Input_National_Capacity!$D245+Input!I$126*Input_National_Capacity!$E245+Input!I$127*Input_National_Capacity!$F245+Input!I$128*Input_National_Capacity!$G245+Input!I$129*Input_National_Capacity!$H245</f>
        <v>19.445144633350996</v>
      </c>
    </row>
    <row r="246" spans="1:9" s="5" customFormat="1" ht="15" customHeight="1" x14ac:dyDescent="0.25">
      <c r="A246" s="46" t="str">
        <f>Input_National_Capacity!A246</f>
        <v>Ribadeo</v>
      </c>
      <c r="B246" s="4" t="str">
        <f>Input_National_Capacity!B246</f>
        <v>Salida Nacional / National exit</v>
      </c>
      <c r="C246" s="52">
        <f>Input!C$124*Input_National_Capacity!$C246+Input!C$125*Input_National_Capacity!$D246+Input!C$126*Input_National_Capacity!$E246+Input!C$127*Input_National_Capacity!$F246+Input!C$128*Input_National_Capacity!$G246+Input!C$129*Input_National_Capacity!$H246</f>
        <v>11434.3134977797</v>
      </c>
      <c r="D246" s="53">
        <f>Input!D$124*Input_National_Capacity!$C246+Input!D$125*Input_National_Capacity!$D246+Input!D$126*Input_National_Capacity!$E246+Input!D$127*Input_National_Capacity!$F246+Input!D$128*Input_National_Capacity!$G246+Input!D$129*Input_National_Capacity!$H246</f>
        <v>11545.559090236218</v>
      </c>
      <c r="E246" s="53">
        <f>Input!E$124*Input_National_Capacity!$C246+Input!E$125*Input_National_Capacity!$D246+Input!E$126*Input_National_Capacity!$E246+Input!E$127*Input_National_Capacity!$F246+Input!E$128*Input_National_Capacity!$G246+Input!E$129*Input_National_Capacity!$H246</f>
        <v>11671.747955470881</v>
      </c>
      <c r="F246" s="53">
        <f>Input!F$124*Input_National_Capacity!$C246+Input!F$125*Input_National_Capacity!$D246+Input!F$126*Input_National_Capacity!$E246+Input!F$127*Input_National_Capacity!$F246+Input!F$128*Input_National_Capacity!$G246+Input!F$129*Input_National_Capacity!$H246</f>
        <v>11775.418606078869</v>
      </c>
      <c r="G246" s="53">
        <f>Input!G$124*Input_National_Capacity!$C246+Input!G$125*Input_National_Capacity!$D246+Input!G$126*Input_National_Capacity!$E246+Input!G$127*Input_National_Capacity!$F246+Input!G$128*Input_National_Capacity!$G246+Input!G$129*Input_National_Capacity!$H246</f>
        <v>11858.537385572843</v>
      </c>
      <c r="H246" s="53">
        <f>Input!H$124*Input_National_Capacity!$C246+Input!H$125*Input_National_Capacity!$D246+Input!H$126*Input_National_Capacity!$E246+Input!H$127*Input_National_Capacity!$F246+Input!H$128*Input_National_Capacity!$G246+Input!H$129*Input_National_Capacity!$H246</f>
        <v>11920.596975342823</v>
      </c>
      <c r="I246" s="65">
        <f>Input!I$124*Input_National_Capacity!$C246+Input!I$125*Input_National_Capacity!$D246+Input!I$126*Input_National_Capacity!$E246+Input!I$127*Input_National_Capacity!$F246+Input!I$128*Input_National_Capacity!$G246+Input!I$129*Input_National_Capacity!$H246</f>
        <v>11969.359410389965</v>
      </c>
    </row>
    <row r="247" spans="1:9" s="5" customFormat="1" ht="15" customHeight="1" x14ac:dyDescent="0.25">
      <c r="A247" s="46" t="str">
        <f>Input_National_Capacity!A247</f>
        <v>RibaRojaTuria</v>
      </c>
      <c r="B247" s="4" t="str">
        <f>Input_National_Capacity!B247</f>
        <v>Salida Nacional / National exit</v>
      </c>
      <c r="C247" s="52">
        <f>Input!C$124*Input_National_Capacity!$C247+Input!C$125*Input_National_Capacity!$D247+Input!C$126*Input_National_Capacity!$E247+Input!C$127*Input_National_Capacity!$F247+Input!C$128*Input_National_Capacity!$G247+Input!C$129*Input_National_Capacity!$H247</f>
        <v>20326.245735572666</v>
      </c>
      <c r="D247" s="53">
        <f>Input!D$124*Input_National_Capacity!$C247+Input!D$125*Input_National_Capacity!$D247+Input!D$126*Input_National_Capacity!$E247+Input!D$127*Input_National_Capacity!$F247+Input!D$128*Input_National_Capacity!$G247+Input!D$129*Input_National_Capacity!$H247</f>
        <v>20550.488628926236</v>
      </c>
      <c r="E247" s="53">
        <f>Input!E$124*Input_National_Capacity!$C247+Input!E$125*Input_National_Capacity!$D247+Input!E$126*Input_National_Capacity!$E247+Input!E$127*Input_National_Capacity!$F247+Input!E$128*Input_National_Capacity!$G247+Input!E$129*Input_National_Capacity!$H247</f>
        <v>20822.577055152076</v>
      </c>
      <c r="F247" s="53">
        <f>Input!F$124*Input_National_Capacity!$C247+Input!F$125*Input_National_Capacity!$D247+Input!F$126*Input_National_Capacity!$E247+Input!F$127*Input_National_Capacity!$F247+Input!F$128*Input_National_Capacity!$G247+Input!F$129*Input_National_Capacity!$H247</f>
        <v>21049.128812626943</v>
      </c>
      <c r="G247" s="53">
        <f>Input!G$124*Input_National_Capacity!$C247+Input!G$125*Input_National_Capacity!$D247+Input!G$126*Input_National_Capacity!$E247+Input!G$127*Input_National_Capacity!$F247+Input!G$128*Input_National_Capacity!$G247+Input!G$129*Input_National_Capacity!$H247</f>
        <v>21229.522088976344</v>
      </c>
      <c r="H247" s="53">
        <f>Input!H$124*Input_National_Capacity!$C247+Input!H$125*Input_National_Capacity!$D247+Input!H$126*Input_National_Capacity!$E247+Input!H$127*Input_National_Capacity!$F247+Input!H$128*Input_National_Capacity!$G247+Input!H$129*Input_National_Capacity!$H247</f>
        <v>21362.402207416446</v>
      </c>
      <c r="I247" s="65">
        <f>Input!I$124*Input_National_Capacity!$C247+Input!I$125*Input_National_Capacity!$D247+Input!I$126*Input_National_Capacity!$E247+Input!I$127*Input_National_Capacity!$F247+Input!I$128*Input_National_Capacity!$G247+Input!I$129*Input_National_Capacity!$H247</f>
        <v>21446.565226940547</v>
      </c>
    </row>
    <row r="248" spans="1:9" s="5" customFormat="1" ht="15" customHeight="1" x14ac:dyDescent="0.25">
      <c r="A248" s="46" t="str">
        <f>Input_National_Capacity!A248</f>
        <v>Sant Adria del Besos</v>
      </c>
      <c r="B248" s="4" t="str">
        <f>Input_National_Capacity!B248</f>
        <v>Salida Nacional / National exit</v>
      </c>
      <c r="C248" s="52">
        <f>Input!C$124*Input_National_Capacity!$C248+Input!C$125*Input_National_Capacity!$D248+Input!C$126*Input_National_Capacity!$E248+Input!C$127*Input_National_Capacity!$F248+Input!C$128*Input_National_Capacity!$G248+Input!C$129*Input_National_Capacity!$H248</f>
        <v>53916.051349299145</v>
      </c>
      <c r="D248" s="53">
        <f>Input!D$124*Input_National_Capacity!$C248+Input!D$125*Input_National_Capacity!$D248+Input!D$126*Input_National_Capacity!$E248+Input!D$127*Input_National_Capacity!$F248+Input!D$128*Input_National_Capacity!$G248+Input!D$129*Input_National_Capacity!$H248</f>
        <v>55239.171511603388</v>
      </c>
      <c r="E248" s="53">
        <f>Input!E$124*Input_National_Capacity!$C248+Input!E$125*Input_National_Capacity!$D248+Input!E$126*Input_National_Capacity!$E248+Input!E$127*Input_National_Capacity!$F248+Input!E$128*Input_National_Capacity!$G248+Input!E$129*Input_National_Capacity!$H248</f>
        <v>57593.096689663165</v>
      </c>
      <c r="F248" s="53">
        <f>Input!F$124*Input_National_Capacity!$C248+Input!F$125*Input_National_Capacity!$D248+Input!F$126*Input_National_Capacity!$E248+Input!F$127*Input_National_Capacity!$F248+Input!F$128*Input_National_Capacity!$G248+Input!F$129*Input_National_Capacity!$H248</f>
        <v>61980.944718776336</v>
      </c>
      <c r="G248" s="53">
        <f>Input!G$124*Input_National_Capacity!$C248+Input!G$125*Input_National_Capacity!$D248+Input!G$126*Input_National_Capacity!$E248+Input!G$127*Input_National_Capacity!$F248+Input!G$128*Input_National_Capacity!$G248+Input!G$129*Input_National_Capacity!$H248</f>
        <v>64034.065276880327</v>
      </c>
      <c r="H248" s="53">
        <f>Input!H$124*Input_National_Capacity!$C248+Input!H$125*Input_National_Capacity!$D248+Input!H$126*Input_National_Capacity!$E248+Input!H$127*Input_National_Capacity!$F248+Input!H$128*Input_National_Capacity!$G248+Input!H$129*Input_National_Capacity!$H248</f>
        <v>65121.164685738055</v>
      </c>
      <c r="I248" s="65">
        <f>Input!I$124*Input_National_Capacity!$C248+Input!I$125*Input_National_Capacity!$D248+Input!I$126*Input_National_Capacity!$E248+Input!I$127*Input_National_Capacity!$F248+Input!I$128*Input_National_Capacity!$G248+Input!I$129*Input_National_Capacity!$H248</f>
        <v>63493.987820123555</v>
      </c>
    </row>
    <row r="249" spans="1:9" s="5" customFormat="1" ht="15" customHeight="1" x14ac:dyDescent="0.25">
      <c r="A249" s="46" t="str">
        <f>Input_National_Capacity!A249</f>
        <v>Sto.Tome</v>
      </c>
      <c r="B249" s="4" t="str">
        <f>Input_National_Capacity!B249</f>
        <v>Salida Nacional / National exit</v>
      </c>
      <c r="C249" s="52">
        <f>Input!C$124*Input_National_Capacity!$C249+Input!C$125*Input_National_Capacity!$D249+Input!C$126*Input_National_Capacity!$E249+Input!C$127*Input_National_Capacity!$F249+Input!C$128*Input_National_Capacity!$G249+Input!C$129*Input_National_Capacity!$H249</f>
        <v>5697.1656681754521</v>
      </c>
      <c r="D249" s="53">
        <f>Input!D$124*Input_National_Capacity!$C249+Input!D$125*Input_National_Capacity!$D249+Input!D$126*Input_National_Capacity!$E249+Input!D$127*Input_National_Capacity!$F249+Input!D$128*Input_National_Capacity!$G249+Input!D$129*Input_National_Capacity!$H249</f>
        <v>5752.521218687305</v>
      </c>
      <c r="E249" s="53">
        <f>Input!E$124*Input_National_Capacity!$C249+Input!E$125*Input_National_Capacity!$D249+Input!E$126*Input_National_Capacity!$E249+Input!E$127*Input_National_Capacity!$F249+Input!E$128*Input_National_Capacity!$G249+Input!E$129*Input_National_Capacity!$H249</f>
        <v>5819.9690906059186</v>
      </c>
      <c r="F249" s="53">
        <f>Input!F$124*Input_National_Capacity!$C249+Input!F$125*Input_National_Capacity!$D249+Input!F$126*Input_National_Capacity!$E249+Input!F$127*Input_National_Capacity!$F249+Input!F$128*Input_National_Capacity!$G249+Input!F$129*Input_National_Capacity!$H249</f>
        <v>5876.1106976617166</v>
      </c>
      <c r="G249" s="53">
        <f>Input!G$124*Input_National_Capacity!$C249+Input!G$125*Input_National_Capacity!$D249+Input!G$126*Input_National_Capacity!$E249+Input!G$127*Input_National_Capacity!$F249+Input!G$128*Input_National_Capacity!$G249+Input!G$129*Input_National_Capacity!$H249</f>
        <v>5920.9735512736424</v>
      </c>
      <c r="H249" s="53">
        <f>Input!H$124*Input_National_Capacity!$C249+Input!H$125*Input_National_Capacity!$D249+Input!H$126*Input_National_Capacity!$E249+Input!H$127*Input_National_Capacity!$F249+Input!H$128*Input_National_Capacity!$G249+Input!H$129*Input_National_Capacity!$H249</f>
        <v>5954.3160018825965</v>
      </c>
      <c r="I249" s="65">
        <f>Input!I$124*Input_National_Capacity!$C249+Input!I$125*Input_National_Capacity!$D249+Input!I$126*Input_National_Capacity!$E249+Input!I$127*Input_National_Capacity!$F249+Input!I$128*Input_National_Capacity!$G249+Input!I$129*Input_National_Capacity!$H249</f>
        <v>5975.8751016903789</v>
      </c>
    </row>
    <row r="250" spans="1:9" s="5" customFormat="1" ht="15" customHeight="1" x14ac:dyDescent="0.25">
      <c r="A250" s="46" t="str">
        <f>Input_National_Capacity!A250</f>
        <v>Torrejón de Velasco</v>
      </c>
      <c r="B250" s="4" t="str">
        <f>Input_National_Capacity!B250</f>
        <v>Salida Nacional / National exit</v>
      </c>
      <c r="C250" s="52">
        <f>Input!C$124*Input_National_Capacity!$C250+Input!C$125*Input_National_Capacity!$D250+Input!C$126*Input_National_Capacity!$E250+Input!C$127*Input_National_Capacity!$F250+Input!C$128*Input_National_Capacity!$G250+Input!C$129*Input_National_Capacity!$H250</f>
        <v>19732.592634729925</v>
      </c>
      <c r="D250" s="53">
        <f>Input!D$124*Input_National_Capacity!$C250+Input!D$125*Input_National_Capacity!$D250+Input!D$126*Input_National_Capacity!$E250+Input!D$127*Input_National_Capacity!$F250+Input!D$128*Input_National_Capacity!$G250+Input!D$129*Input_National_Capacity!$H250</f>
        <v>19837.87569688815</v>
      </c>
      <c r="E250" s="53">
        <f>Input!E$124*Input_National_Capacity!$C250+Input!E$125*Input_National_Capacity!$D250+Input!E$126*Input_National_Capacity!$E250+Input!E$127*Input_National_Capacity!$F250+Input!E$128*Input_National_Capacity!$G250+Input!E$129*Input_National_Capacity!$H250</f>
        <v>19969.200562767895</v>
      </c>
      <c r="F250" s="53">
        <f>Input!F$124*Input_National_Capacity!$C250+Input!F$125*Input_National_Capacity!$D250+Input!F$126*Input_National_Capacity!$E250+Input!F$127*Input_National_Capacity!$F250+Input!F$128*Input_National_Capacity!$G250+Input!F$129*Input_National_Capacity!$H250</f>
        <v>20078.180509665253</v>
      </c>
      <c r="G250" s="53">
        <f>Input!G$124*Input_National_Capacity!$C250+Input!G$125*Input_National_Capacity!$D250+Input!G$126*Input_National_Capacity!$E250+Input!G$127*Input_National_Capacity!$F250+Input!G$128*Input_National_Capacity!$G250+Input!G$129*Input_National_Capacity!$H250</f>
        <v>20167.369132047912</v>
      </c>
      <c r="H250" s="53">
        <f>Input!H$124*Input_National_Capacity!$C250+Input!H$125*Input_National_Capacity!$D250+Input!H$126*Input_National_Capacity!$E250+Input!H$127*Input_National_Capacity!$F250+Input!H$128*Input_National_Capacity!$G250+Input!H$129*Input_National_Capacity!$H250</f>
        <v>20237.519968587469</v>
      </c>
      <c r="I250" s="65">
        <f>Input!I$124*Input_National_Capacity!$C250+Input!I$125*Input_National_Capacity!$D250+Input!I$126*Input_National_Capacity!$E250+Input!I$127*Input_National_Capacity!$F250+Input!I$128*Input_National_Capacity!$G250+Input!I$129*Input_National_Capacity!$H250</f>
        <v>20289.150000751968</v>
      </c>
    </row>
    <row r="251" spans="1:9" s="5" customFormat="1" ht="15" customHeight="1" x14ac:dyDescent="0.25">
      <c r="A251" s="46" t="str">
        <f>Input_National_Capacity!A251</f>
        <v>Totana15.31.3A</v>
      </c>
      <c r="B251" s="4" t="str">
        <f>Input_National_Capacity!B251</f>
        <v>Salida Nacional / National exit</v>
      </c>
      <c r="C251" s="52">
        <f>Input!C$124*Input_National_Capacity!$C251+Input!C$125*Input_National_Capacity!$D251+Input!C$126*Input_National_Capacity!$E251+Input!C$127*Input_National_Capacity!$F251+Input!C$128*Input_National_Capacity!$G251+Input!C$129*Input_National_Capacity!$H251</f>
        <v>8147.2002608265557</v>
      </c>
      <c r="D251" s="53">
        <f>Input!D$124*Input_National_Capacity!$C251+Input!D$125*Input_National_Capacity!$D251+Input!D$126*Input_National_Capacity!$E251+Input!D$127*Input_National_Capacity!$F251+Input!D$128*Input_National_Capacity!$G251+Input!D$129*Input_National_Capacity!$H251</f>
        <v>8291.2227980322441</v>
      </c>
      <c r="E251" s="53">
        <f>Input!E$124*Input_National_Capacity!$C251+Input!E$125*Input_National_Capacity!$D251+Input!E$126*Input_National_Capacity!$E251+Input!E$127*Input_National_Capacity!$F251+Input!E$128*Input_National_Capacity!$G251+Input!E$129*Input_National_Capacity!$H251</f>
        <v>8463.9424030952468</v>
      </c>
      <c r="F251" s="53">
        <f>Input!F$124*Input_National_Capacity!$C251+Input!F$125*Input_National_Capacity!$D251+Input!F$126*Input_National_Capacity!$E251+Input!F$127*Input_National_Capacity!$F251+Input!F$128*Input_National_Capacity!$G251+Input!F$129*Input_National_Capacity!$H251</f>
        <v>8607.8871391082066</v>
      </c>
      <c r="G251" s="53">
        <f>Input!G$124*Input_National_Capacity!$C251+Input!G$125*Input_National_Capacity!$D251+Input!G$126*Input_National_Capacity!$E251+Input!G$127*Input_National_Capacity!$F251+Input!G$128*Input_National_Capacity!$G251+Input!G$129*Input_National_Capacity!$H251</f>
        <v>8721.3503815695422</v>
      </c>
      <c r="H251" s="53">
        <f>Input!H$124*Input_National_Capacity!$C251+Input!H$125*Input_National_Capacity!$D251+Input!H$126*Input_National_Capacity!$E251+Input!H$127*Input_National_Capacity!$F251+Input!H$128*Input_National_Capacity!$G251+Input!H$129*Input_National_Capacity!$H251</f>
        <v>8802.7921586201155</v>
      </c>
      <c r="I251" s="65">
        <f>Input!I$124*Input_National_Capacity!$C251+Input!I$125*Input_National_Capacity!$D251+Input!I$126*Input_National_Capacity!$E251+Input!I$127*Input_National_Capacity!$F251+Input!I$128*Input_National_Capacity!$G251+Input!I$129*Input_National_Capacity!$H251</f>
        <v>8851.1918595933585</v>
      </c>
    </row>
    <row r="252" spans="1:9" s="5" customFormat="1" ht="15" customHeight="1" x14ac:dyDescent="0.25">
      <c r="A252" s="46" t="str">
        <f>Input_National_Capacity!A252</f>
        <v>ValvulaSansoain</v>
      </c>
      <c r="B252" s="4" t="str">
        <f>Input_National_Capacity!B252</f>
        <v>Salida Nacional / National exit</v>
      </c>
      <c r="C252" s="52">
        <f>Input!C$124*Input_National_Capacity!$C252+Input!C$125*Input_National_Capacity!$D252+Input!C$126*Input_National_Capacity!$E252+Input!C$127*Input_National_Capacity!$F252+Input!C$128*Input_National_Capacity!$G252+Input!C$129*Input_National_Capacity!$H252</f>
        <v>342.23022836895581</v>
      </c>
      <c r="D252" s="53">
        <f>Input!D$124*Input_National_Capacity!$C252+Input!D$125*Input_National_Capacity!$D252+Input!D$126*Input_National_Capacity!$E252+Input!D$127*Input_National_Capacity!$F252+Input!D$128*Input_National_Capacity!$G252+Input!D$129*Input_National_Capacity!$H252</f>
        <v>347.77667411424216</v>
      </c>
      <c r="E252" s="53">
        <f>Input!E$124*Input_National_Capacity!$C252+Input!E$125*Input_National_Capacity!$D252+Input!E$126*Input_National_Capacity!$E252+Input!E$127*Input_National_Capacity!$F252+Input!E$128*Input_National_Capacity!$G252+Input!E$129*Input_National_Capacity!$H252</f>
        <v>354.44006265524024</v>
      </c>
      <c r="F252" s="53">
        <f>Input!F$124*Input_National_Capacity!$C252+Input!F$125*Input_National_Capacity!$D252+Input!F$126*Input_National_Capacity!$E252+Input!F$127*Input_National_Capacity!$F252+Input!F$128*Input_National_Capacity!$G252+Input!F$129*Input_National_Capacity!$H252</f>
        <v>359.99256738145323</v>
      </c>
      <c r="G252" s="53">
        <f>Input!G$124*Input_National_Capacity!$C252+Input!G$125*Input_National_Capacity!$D252+Input!G$126*Input_National_Capacity!$E252+Input!G$127*Input_National_Capacity!$F252+Input!G$128*Input_National_Capacity!$G252+Input!G$129*Input_National_Capacity!$H252</f>
        <v>364.37604928461656</v>
      </c>
      <c r="H252" s="53">
        <f>Input!H$124*Input_National_Capacity!$C252+Input!H$125*Input_National_Capacity!$D252+Input!H$126*Input_National_Capacity!$E252+Input!H$127*Input_National_Capacity!$F252+Input!H$128*Input_National_Capacity!$G252+Input!H$129*Input_National_Capacity!$H252</f>
        <v>367.53508943426732</v>
      </c>
      <c r="I252" s="65">
        <f>Input!I$124*Input_National_Capacity!$C252+Input!I$125*Input_National_Capacity!$D252+Input!I$126*Input_National_Capacity!$E252+Input!I$127*Input_National_Capacity!$F252+Input!I$128*Input_National_Capacity!$G252+Input!I$129*Input_National_Capacity!$H252</f>
        <v>369.43181835792149</v>
      </c>
    </row>
    <row r="253" spans="1:9" s="5" customFormat="1" ht="15" customHeight="1" x14ac:dyDescent="0.25">
      <c r="A253" s="46" t="str">
        <f>Input_National_Capacity!A253</f>
        <v>Villamayor</v>
      </c>
      <c r="B253" s="4" t="str">
        <f>Input_National_Capacity!B253</f>
        <v>Salida Nacional / National exit</v>
      </c>
      <c r="C253" s="52">
        <f>Input!C$124*Input_National_Capacity!$C253+Input!C$125*Input_National_Capacity!$D253+Input!C$126*Input_National_Capacity!$E253+Input!C$127*Input_National_Capacity!$F253+Input!C$128*Input_National_Capacity!$G253+Input!C$129*Input_National_Capacity!$H253</f>
        <v>5589.754500469784</v>
      </c>
      <c r="D253" s="53">
        <f>Input!D$124*Input_National_Capacity!$C253+Input!D$125*Input_National_Capacity!$D253+Input!D$126*Input_National_Capacity!$E253+Input!D$127*Input_National_Capacity!$F253+Input!D$128*Input_National_Capacity!$G253+Input!D$129*Input_National_Capacity!$H253</f>
        <v>5653.0121643451694</v>
      </c>
      <c r="E253" s="53">
        <f>Input!E$124*Input_National_Capacity!$C253+Input!E$125*Input_National_Capacity!$D253+Input!E$126*Input_National_Capacity!$E253+Input!E$127*Input_National_Capacity!$F253+Input!E$128*Input_National_Capacity!$G253+Input!E$129*Input_National_Capacity!$H253</f>
        <v>5729.7070846753613</v>
      </c>
      <c r="F253" s="53">
        <f>Input!F$124*Input_National_Capacity!$C253+Input!F$125*Input_National_Capacity!$D253+Input!F$126*Input_National_Capacity!$E253+Input!F$127*Input_National_Capacity!$F253+Input!F$128*Input_National_Capacity!$G253+Input!F$129*Input_National_Capacity!$H253</f>
        <v>5793.5702188724536</v>
      </c>
      <c r="G253" s="53">
        <f>Input!G$124*Input_National_Capacity!$C253+Input!G$125*Input_National_Capacity!$D253+Input!G$126*Input_National_Capacity!$E253+Input!G$127*Input_National_Capacity!$F253+Input!G$128*Input_National_Capacity!$G253+Input!G$129*Input_National_Capacity!$H253</f>
        <v>5844.3877548519231</v>
      </c>
      <c r="H253" s="53">
        <f>Input!H$124*Input_National_Capacity!$C253+Input!H$125*Input_National_Capacity!$D253+Input!H$126*Input_National_Capacity!$E253+Input!H$127*Input_National_Capacity!$F253+Input!H$128*Input_National_Capacity!$G253+Input!H$129*Input_National_Capacity!$H253</f>
        <v>5881.7578663094246</v>
      </c>
      <c r="I253" s="65">
        <f>Input!I$124*Input_National_Capacity!$C253+Input!I$125*Input_National_Capacity!$D253+Input!I$126*Input_National_Capacity!$E253+Input!I$127*Input_National_Capacity!$F253+Input!I$128*Input_National_Capacity!$G253+Input!I$129*Input_National_Capacity!$H253</f>
        <v>5905.3336615591561</v>
      </c>
    </row>
    <row r="254" spans="1:9" s="5" customFormat="1" ht="15" customHeight="1" x14ac:dyDescent="0.25">
      <c r="A254" s="46" t="str">
        <f>Input_National_Capacity!A254</f>
        <v>Villareal Norte</v>
      </c>
      <c r="B254" s="4" t="str">
        <f>Input_National_Capacity!B254</f>
        <v>Salida Nacional / National exit</v>
      </c>
      <c r="C254" s="52">
        <f>Input!C$124*Input_National_Capacity!$C254+Input!C$125*Input_National_Capacity!$D254+Input!C$126*Input_National_Capacity!$E254+Input!C$127*Input_National_Capacity!$F254+Input!C$128*Input_National_Capacity!$G254+Input!C$129*Input_National_Capacity!$H254</f>
        <v>0</v>
      </c>
      <c r="D254" s="53">
        <f>Input!D$124*Input_National_Capacity!$C254+Input!D$125*Input_National_Capacity!$D254+Input!D$126*Input_National_Capacity!$E254+Input!D$127*Input_National_Capacity!$F254+Input!D$128*Input_National_Capacity!$G254+Input!D$129*Input_National_Capacity!$H254</f>
        <v>0</v>
      </c>
      <c r="E254" s="53">
        <f>Input!E$124*Input_National_Capacity!$C254+Input!E$125*Input_National_Capacity!$D254+Input!E$126*Input_National_Capacity!$E254+Input!E$127*Input_National_Capacity!$F254+Input!E$128*Input_National_Capacity!$G254+Input!E$129*Input_National_Capacity!$H254</f>
        <v>0</v>
      </c>
      <c r="F254" s="53">
        <f>Input!F$124*Input_National_Capacity!$C254+Input!F$125*Input_National_Capacity!$D254+Input!F$126*Input_National_Capacity!$E254+Input!F$127*Input_National_Capacity!$F254+Input!F$128*Input_National_Capacity!$G254+Input!F$129*Input_National_Capacity!$H254</f>
        <v>0</v>
      </c>
      <c r="G254" s="53">
        <f>Input!G$124*Input_National_Capacity!$C254+Input!G$125*Input_National_Capacity!$D254+Input!G$126*Input_National_Capacity!$E254+Input!G$127*Input_National_Capacity!$F254+Input!G$128*Input_National_Capacity!$G254+Input!G$129*Input_National_Capacity!$H254</f>
        <v>0</v>
      </c>
      <c r="H254" s="53">
        <f>Input!H$124*Input_National_Capacity!$C254+Input!H$125*Input_National_Capacity!$D254+Input!H$126*Input_National_Capacity!$E254+Input!H$127*Input_National_Capacity!$F254+Input!H$128*Input_National_Capacity!$G254+Input!H$129*Input_National_Capacity!$H254</f>
        <v>0</v>
      </c>
      <c r="I254" s="65">
        <f>Input!I$124*Input_National_Capacity!$C254+Input!I$125*Input_National_Capacity!$D254+Input!I$126*Input_National_Capacity!$E254+Input!I$127*Input_National_Capacity!$F254+Input!I$128*Input_National_Capacity!$G254+Input!I$129*Input_National_Capacity!$H254</f>
        <v>0</v>
      </c>
    </row>
    <row r="255" spans="1:9" s="5" customFormat="1" ht="15" customHeight="1" x14ac:dyDescent="0.25">
      <c r="A255" s="46" t="str">
        <f>Input_National_Capacity!A255</f>
        <v>Villareal2</v>
      </c>
      <c r="B255" s="4" t="str">
        <f>Input_National_Capacity!B255</f>
        <v>Salida Nacional / National exit</v>
      </c>
      <c r="C255" s="52">
        <f>Input!C$124*Input_National_Capacity!$C255+Input!C$125*Input_National_Capacity!$D255+Input!C$126*Input_National_Capacity!$E255+Input!C$127*Input_National_Capacity!$F255+Input!C$128*Input_National_Capacity!$G255+Input!C$129*Input_National_Capacity!$H255</f>
        <v>28841.196717617269</v>
      </c>
      <c r="D255" s="53">
        <f>Input!D$124*Input_National_Capacity!$C255+Input!D$125*Input_National_Capacity!$D255+Input!D$126*Input_National_Capacity!$E255+Input!D$127*Input_National_Capacity!$F255+Input!D$128*Input_National_Capacity!$G255+Input!D$129*Input_National_Capacity!$H255</f>
        <v>29432.530387903415</v>
      </c>
      <c r="E255" s="53">
        <f>Input!E$124*Input_National_Capacity!$C255+Input!E$125*Input_National_Capacity!$D255+Input!E$126*Input_National_Capacity!$E255+Input!E$127*Input_National_Capacity!$F255+Input!E$128*Input_National_Capacity!$G255+Input!E$129*Input_National_Capacity!$H255</f>
        <v>30433.877929962648</v>
      </c>
      <c r="F255" s="53">
        <f>Input!F$124*Input_National_Capacity!$C255+Input!F$125*Input_National_Capacity!$D255+Input!F$126*Input_National_Capacity!$E255+Input!F$127*Input_National_Capacity!$F255+Input!F$128*Input_National_Capacity!$G255+Input!F$129*Input_National_Capacity!$H255</f>
        <v>32207.751955483996</v>
      </c>
      <c r="G255" s="53">
        <f>Input!G$124*Input_National_Capacity!$C255+Input!G$125*Input_National_Capacity!$D255+Input!G$126*Input_National_Capacity!$E255+Input!G$127*Input_National_Capacity!$F255+Input!G$128*Input_National_Capacity!$G255+Input!G$129*Input_National_Capacity!$H255</f>
        <v>33062.123876102109</v>
      </c>
      <c r="H255" s="53">
        <f>Input!H$124*Input_National_Capacity!$C255+Input!H$125*Input_National_Capacity!$D255+Input!H$126*Input_National_Capacity!$E255+Input!H$127*Input_National_Capacity!$F255+Input!H$128*Input_National_Capacity!$G255+Input!H$129*Input_National_Capacity!$H255</f>
        <v>33527.161572864592</v>
      </c>
      <c r="I255" s="65">
        <f>Input!I$124*Input_National_Capacity!$C255+Input!I$125*Input_National_Capacity!$D255+Input!I$126*Input_National_Capacity!$E255+Input!I$127*Input_National_Capacity!$F255+Input!I$128*Input_National_Capacity!$G255+Input!I$129*Input_National_Capacity!$H255</f>
        <v>32930.703474410147</v>
      </c>
    </row>
    <row r="256" spans="1:9" s="5" customFormat="1" ht="15" customHeight="1" x14ac:dyDescent="0.25">
      <c r="A256" s="46" t="str">
        <f>Input_National_Capacity!A256</f>
        <v>Zarza del Tajo</v>
      </c>
      <c r="B256" s="4" t="str">
        <f>Input_National_Capacity!B256</f>
        <v>Salida Nacional / National exit</v>
      </c>
      <c r="C256" s="52">
        <f>Input!C$124*Input_National_Capacity!$C256+Input!C$125*Input_National_Capacity!$D256+Input!C$126*Input_National_Capacity!$E256+Input!C$127*Input_National_Capacity!$F256+Input!C$128*Input_National_Capacity!$G256+Input!C$129*Input_National_Capacity!$H256</f>
        <v>3550.7547528502146</v>
      </c>
      <c r="D256" s="53">
        <f>Input!D$124*Input_National_Capacity!$C256+Input!D$125*Input_National_Capacity!$D256+Input!D$126*Input_National_Capacity!$E256+Input!D$127*Input_National_Capacity!$F256+Input!D$128*Input_National_Capacity!$G256+Input!D$129*Input_National_Capacity!$H256</f>
        <v>3577.6594151475765</v>
      </c>
      <c r="E256" s="53">
        <f>Input!E$124*Input_National_Capacity!$C256+Input!E$125*Input_National_Capacity!$D256+Input!E$126*Input_National_Capacity!$E256+Input!E$127*Input_National_Capacity!$F256+Input!E$128*Input_National_Capacity!$G256+Input!E$129*Input_National_Capacity!$H256</f>
        <v>3609.4601453584437</v>
      </c>
      <c r="F256" s="53">
        <f>Input!F$124*Input_National_Capacity!$C256+Input!F$125*Input_National_Capacity!$D256+Input!F$126*Input_National_Capacity!$E256+Input!F$127*Input_National_Capacity!$F256+Input!F$128*Input_National_Capacity!$G256+Input!F$129*Input_National_Capacity!$H256</f>
        <v>3635.7187238129727</v>
      </c>
      <c r="G256" s="53">
        <f>Input!G$124*Input_National_Capacity!$C256+Input!G$125*Input_National_Capacity!$D256+Input!G$126*Input_National_Capacity!$E256+Input!G$127*Input_National_Capacity!$F256+Input!G$128*Input_National_Capacity!$G256+Input!G$129*Input_National_Capacity!$H256</f>
        <v>3656.9239799481848</v>
      </c>
      <c r="H256" s="53">
        <f>Input!H$124*Input_National_Capacity!$C256+Input!H$125*Input_National_Capacity!$D256+Input!H$126*Input_National_Capacity!$E256+Input!H$127*Input_National_Capacity!$F256+Input!H$128*Input_National_Capacity!$G256+Input!H$129*Input_National_Capacity!$H256</f>
        <v>3673.0624370039022</v>
      </c>
      <c r="I256" s="65">
        <f>Input!I$124*Input_National_Capacity!$C256+Input!I$125*Input_National_Capacity!$D256+Input!I$126*Input_National_Capacity!$E256+Input!I$127*Input_National_Capacity!$F256+Input!I$128*Input_National_Capacity!$G256+Input!I$129*Input_National_Capacity!$H256</f>
        <v>3685.2026272673047</v>
      </c>
    </row>
    <row r="257" spans="1:9" s="5" customFormat="1" ht="15" customHeight="1" x14ac:dyDescent="0.25">
      <c r="A257" s="46" t="s">
        <v>19</v>
      </c>
      <c r="B257" s="4" t="s">
        <v>34</v>
      </c>
      <c r="C257" s="52">
        <f>Input!C94</f>
        <v>0</v>
      </c>
      <c r="D257" s="53">
        <f>Input!D94</f>
        <v>0</v>
      </c>
      <c r="E257" s="53">
        <f>Input!E94</f>
        <v>0</v>
      </c>
      <c r="F257" s="53">
        <f>Input!F94</f>
        <v>0</v>
      </c>
      <c r="G257" s="53">
        <f>Input!G94</f>
        <v>0</v>
      </c>
      <c r="H257" s="53">
        <f>Input!H94</f>
        <v>0</v>
      </c>
      <c r="I257" s="65">
        <f>Input!I94</f>
        <v>0</v>
      </c>
    </row>
    <row r="258" spans="1:9" s="5" customFormat="1" ht="15" customHeight="1" x14ac:dyDescent="0.25">
      <c r="A258" s="46" t="s">
        <v>20</v>
      </c>
      <c r="B258" s="4" t="s">
        <v>34</v>
      </c>
      <c r="C258" s="52">
        <f>Input!C95</f>
        <v>0</v>
      </c>
      <c r="D258" s="53">
        <f>Input!D95</f>
        <v>0</v>
      </c>
      <c r="E258" s="53">
        <f>Input!E95</f>
        <v>0</v>
      </c>
      <c r="F258" s="53">
        <f>Input!F95</f>
        <v>0</v>
      </c>
      <c r="G258" s="53">
        <f>Input!G95</f>
        <v>0</v>
      </c>
      <c r="H258" s="53">
        <f>Input!H95</f>
        <v>0</v>
      </c>
      <c r="I258" s="65">
        <f>Input!I95</f>
        <v>0</v>
      </c>
    </row>
    <row r="259" spans="1:9" s="5" customFormat="1" ht="15" customHeight="1" x14ac:dyDescent="0.25">
      <c r="A259" s="46" t="s">
        <v>21</v>
      </c>
      <c r="B259" s="4" t="s">
        <v>34</v>
      </c>
      <c r="C259" s="52">
        <f>Input!C96</f>
        <v>0</v>
      </c>
      <c r="D259" s="53">
        <f>Input!D96</f>
        <v>0</v>
      </c>
      <c r="E259" s="53">
        <f>Input!E96</f>
        <v>0</v>
      </c>
      <c r="F259" s="53">
        <f>Input!F96</f>
        <v>0</v>
      </c>
      <c r="G259" s="53">
        <f>Input!G96</f>
        <v>0</v>
      </c>
      <c r="H259" s="53">
        <f>Input!H96</f>
        <v>0</v>
      </c>
      <c r="I259" s="65">
        <f>Input!I96</f>
        <v>0</v>
      </c>
    </row>
    <row r="260" spans="1:9" s="5" customFormat="1" ht="15" customHeight="1" x14ac:dyDescent="0.25">
      <c r="A260" s="46" t="s">
        <v>22</v>
      </c>
      <c r="B260" s="4" t="s">
        <v>34</v>
      </c>
      <c r="C260" s="52">
        <f>Input!C97</f>
        <v>0</v>
      </c>
      <c r="D260" s="53">
        <f>Input!D97</f>
        <v>0</v>
      </c>
      <c r="E260" s="53">
        <f>Input!E97</f>
        <v>0</v>
      </c>
      <c r="F260" s="53">
        <f>Input!F97</f>
        <v>0</v>
      </c>
      <c r="G260" s="53">
        <f>Input!G97</f>
        <v>0</v>
      </c>
      <c r="H260" s="53">
        <f>Input!H97</f>
        <v>0</v>
      </c>
      <c r="I260" s="65">
        <f>Input!I97</f>
        <v>0</v>
      </c>
    </row>
    <row r="261" spans="1:9" s="5" customFormat="1" ht="15" customHeight="1" x14ac:dyDescent="0.25">
      <c r="A261" s="46" t="s">
        <v>23</v>
      </c>
      <c r="B261" s="4" t="s">
        <v>34</v>
      </c>
      <c r="C261" s="52">
        <f>Input!C98</f>
        <v>0</v>
      </c>
      <c r="D261" s="53">
        <f>Input!D98</f>
        <v>0</v>
      </c>
      <c r="E261" s="53">
        <f>Input!E98</f>
        <v>0</v>
      </c>
      <c r="F261" s="53">
        <f>Input!F98</f>
        <v>0</v>
      </c>
      <c r="G261" s="53">
        <f>Input!G98</f>
        <v>0</v>
      </c>
      <c r="H261" s="53">
        <f>Input!H98</f>
        <v>0</v>
      </c>
      <c r="I261" s="65">
        <f>Input!I98</f>
        <v>0</v>
      </c>
    </row>
    <row r="262" spans="1:9" s="5" customFormat="1" ht="15" customHeight="1" x14ac:dyDescent="0.25">
      <c r="A262" s="46" t="s">
        <v>24</v>
      </c>
      <c r="B262" s="4" t="s">
        <v>34</v>
      </c>
      <c r="C262" s="52">
        <f>Input!C99</f>
        <v>0</v>
      </c>
      <c r="D262" s="53">
        <f>Input!D99</f>
        <v>0</v>
      </c>
      <c r="E262" s="53">
        <f>Input!E99</f>
        <v>0</v>
      </c>
      <c r="F262" s="53">
        <f>Input!F99</f>
        <v>0</v>
      </c>
      <c r="G262" s="53">
        <f>Input!G99</f>
        <v>0</v>
      </c>
      <c r="H262" s="53">
        <f>Input!H99</f>
        <v>0</v>
      </c>
      <c r="I262" s="65">
        <f>Input!I99</f>
        <v>0</v>
      </c>
    </row>
    <row r="263" spans="1:9" s="5" customFormat="1" ht="15" customHeight="1" x14ac:dyDescent="0.25">
      <c r="A263" s="46" t="s">
        <v>59</v>
      </c>
      <c r="B263" s="4" t="s">
        <v>17</v>
      </c>
      <c r="C263" s="52">
        <f>Input!C$91*Input!C160/Input!C$162</f>
        <v>34826.326388985268</v>
      </c>
      <c r="D263" s="53">
        <f>Input!D$91*Input!D160/Input!D$162</f>
        <v>34826.326388985268</v>
      </c>
      <c r="E263" s="53">
        <f>Input!E$91*Input!E160/Input!E$162</f>
        <v>34826.326388985268</v>
      </c>
      <c r="F263" s="53">
        <f>Input!F$91*Input!F160/Input!F$162</f>
        <v>34826.326388985268</v>
      </c>
      <c r="G263" s="53">
        <f>Input!G$91*Input!G160/Input!G$162</f>
        <v>34826.326388985268</v>
      </c>
      <c r="H263" s="53">
        <f>Input!H$91*Input!H160/Input!H$162</f>
        <v>34826.326388985268</v>
      </c>
      <c r="I263" s="65">
        <f>Input!I$91*Input!I160/Input!I$162</f>
        <v>34826.326388985268</v>
      </c>
    </row>
    <row r="264" spans="1:9" s="5" customFormat="1" ht="15" customHeight="1" x14ac:dyDescent="0.25">
      <c r="A264" s="46" t="s">
        <v>60</v>
      </c>
      <c r="B264" s="4" t="s">
        <v>17</v>
      </c>
      <c r="C264" s="52">
        <f>Input!C$91*Input!C161/Input!C$162</f>
        <v>95772.397569709501</v>
      </c>
      <c r="D264" s="53">
        <f>Input!D$91*Input!D161/Input!D$162</f>
        <v>95772.397569709501</v>
      </c>
      <c r="E264" s="53">
        <f>Input!E$91*Input!E161/Input!E$162</f>
        <v>95772.397569709501</v>
      </c>
      <c r="F264" s="53">
        <f>Input!F$91*Input!F161/Input!F$162</f>
        <v>95772.397569709501</v>
      </c>
      <c r="G264" s="53">
        <f>Input!G$91*Input!G161/Input!G$162</f>
        <v>95772.397569709501</v>
      </c>
      <c r="H264" s="53">
        <f>Input!H$91*Input!H161/Input!H$162</f>
        <v>95772.397569709501</v>
      </c>
      <c r="I264" s="65">
        <f>Input!I$91*Input!I161/Input!I$162</f>
        <v>95772.397569709501</v>
      </c>
    </row>
    <row r="265" spans="1:9" s="5" customFormat="1" ht="15" customHeight="1" x14ac:dyDescent="0.25">
      <c r="A265" s="46" t="s">
        <v>57</v>
      </c>
      <c r="B265" s="4" t="s">
        <v>18</v>
      </c>
      <c r="C265" s="52">
        <f>Input!C$92*Input!C149/Input!C$151</f>
        <v>8322.8366611016372</v>
      </c>
      <c r="D265" s="53">
        <f>Input!D$92*Input!D149/Input!D$151</f>
        <v>8322.8366611016372</v>
      </c>
      <c r="E265" s="53">
        <f>Input!E$92*Input!E149/Input!E$151</f>
        <v>8322.8366611016372</v>
      </c>
      <c r="F265" s="53">
        <f>Input!F$92*Input!F149/Input!F$151</f>
        <v>8322.8366611016372</v>
      </c>
      <c r="G265" s="53">
        <f>Input!G$92*Input!G149/Input!G$151</f>
        <v>8322.8366611016372</v>
      </c>
      <c r="H265" s="53">
        <f>Input!H$92*Input!H149/Input!H$151</f>
        <v>8322.8366611016372</v>
      </c>
      <c r="I265" s="65">
        <f>Input!I$92*Input!I149/Input!I$151</f>
        <v>8322.8366611016372</v>
      </c>
    </row>
    <row r="266" spans="1:9" s="5" customFormat="1" ht="15" customHeight="1" x14ac:dyDescent="0.25">
      <c r="A266" s="46" t="s">
        <v>58</v>
      </c>
      <c r="B266" s="4" t="s">
        <v>18</v>
      </c>
      <c r="C266" s="52">
        <f>Input!C$92*Input!C150/Input!C$151</f>
        <v>621.10721351504753</v>
      </c>
      <c r="D266" s="53">
        <f>Input!D$92*Input!D150/Input!D$151</f>
        <v>621.10721351504753</v>
      </c>
      <c r="E266" s="53">
        <f>Input!E$92*Input!E150/Input!E$151</f>
        <v>621.10721351504753</v>
      </c>
      <c r="F266" s="53">
        <f>Input!F$92*Input!F150/Input!F$151</f>
        <v>621.10721351504753</v>
      </c>
      <c r="G266" s="53">
        <f>Input!G$92*Input!G150/Input!G$151</f>
        <v>621.10721351504753</v>
      </c>
      <c r="H266" s="53">
        <f>Input!H$92*Input!H150/Input!H$151</f>
        <v>621.10721351504753</v>
      </c>
      <c r="I266" s="65">
        <f>Input!I$92*Input!I150/Input!I$151</f>
        <v>621.10721351504753</v>
      </c>
    </row>
    <row r="267" spans="1:9" s="5" customFormat="1" ht="15" customHeight="1" x14ac:dyDescent="0.25">
      <c r="A267" s="46" t="s">
        <v>29</v>
      </c>
      <c r="B267" s="4" t="s">
        <v>36</v>
      </c>
      <c r="C267" s="52">
        <f>Input!C100</f>
        <v>10931.912193947637</v>
      </c>
      <c r="D267" s="53">
        <f>Input!D100</f>
        <v>10881.737114850535</v>
      </c>
      <c r="E267" s="53">
        <f>Input!E100</f>
        <v>12958.673638515456</v>
      </c>
      <c r="F267" s="53">
        <f>Input!F100</f>
        <v>13815.952277676048</v>
      </c>
      <c r="G267" s="53">
        <f>Input!G100</f>
        <v>14110.923322936762</v>
      </c>
      <c r="H267" s="53">
        <f>Input!H100</f>
        <v>14191.536842932883</v>
      </c>
      <c r="I267" s="65">
        <f>Input!I100</f>
        <v>14191.536842932883</v>
      </c>
    </row>
    <row r="268" spans="1:9" s="5" customFormat="1" ht="15" customHeight="1" x14ac:dyDescent="0.25">
      <c r="A268" s="46" t="s">
        <v>30</v>
      </c>
      <c r="B268" s="4" t="s">
        <v>36</v>
      </c>
      <c r="C268" s="52">
        <f>Input!C101</f>
        <v>23685.809753553218</v>
      </c>
      <c r="D268" s="53">
        <f>Input!D101</f>
        <v>23577.097082176162</v>
      </c>
      <c r="E268" s="53">
        <f>Input!E101</f>
        <v>28077.126216783494</v>
      </c>
      <c r="F268" s="53">
        <f>Input!F101</f>
        <v>29934.563268298105</v>
      </c>
      <c r="G268" s="53">
        <f>Input!G101</f>
        <v>30573.667199696323</v>
      </c>
      <c r="H268" s="53">
        <f>Input!H101</f>
        <v>30748.329826354584</v>
      </c>
      <c r="I268" s="65">
        <f>Input!I101</f>
        <v>30748.329826354584</v>
      </c>
    </row>
    <row r="269" spans="1:9" s="5" customFormat="1" ht="15" customHeight="1" x14ac:dyDescent="0.25">
      <c r="A269" s="46" t="s">
        <v>31</v>
      </c>
      <c r="B269" s="4" t="s">
        <v>36</v>
      </c>
      <c r="C269" s="52">
        <f>Input!C102</f>
        <v>3064.9202776424468</v>
      </c>
      <c r="D269" s="53">
        <f>Input!D102</f>
        <v>3050.8529658466055</v>
      </c>
      <c r="E269" s="53">
        <f>Input!E102</f>
        <v>3633.1522702886145</v>
      </c>
      <c r="F269" s="53">
        <f>Input!F102</f>
        <v>3873.5027815383942</v>
      </c>
      <c r="G269" s="53">
        <f>Input!G102</f>
        <v>3956.2021960504753</v>
      </c>
      <c r="H269" s="53">
        <f>Input!H102</f>
        <v>3978.8033666146744</v>
      </c>
      <c r="I269" s="65">
        <f>Input!I102</f>
        <v>3978.8033666146744</v>
      </c>
    </row>
    <row r="270" spans="1:9" s="5" customFormat="1" ht="15" customHeight="1" thickBot="1" x14ac:dyDescent="0.3">
      <c r="A270" s="46" t="s">
        <v>321</v>
      </c>
      <c r="B270" s="4" t="s">
        <v>36</v>
      </c>
      <c r="C270" s="52">
        <f>Input!C103</f>
        <v>3168.3399339383141</v>
      </c>
      <c r="D270" s="53">
        <f>Input!D103</f>
        <v>3153.7979486047807</v>
      </c>
      <c r="E270" s="53">
        <f>Input!E103</f>
        <v>3755.7457882357826</v>
      </c>
      <c r="F270" s="53">
        <f>Input!F103</f>
        <v>4004.2064508148846</v>
      </c>
      <c r="G270" s="53">
        <f>Input!G103</f>
        <v>4089.6963930568709</v>
      </c>
      <c r="H270" s="53">
        <f>Input!H103</f>
        <v>4113.060195298207</v>
      </c>
      <c r="I270" s="65">
        <f>Input!I103</f>
        <v>4113.060195298207</v>
      </c>
    </row>
    <row r="271" spans="1:9" ht="18.75" customHeight="1" thickBot="1" x14ac:dyDescent="0.3">
      <c r="A271" s="33" t="s">
        <v>7</v>
      </c>
      <c r="B271" s="34"/>
      <c r="C271" s="66">
        <f t="shared" ref="C271:I271" si="0">SUM(C12:C270)</f>
        <v>1900590.1154169082</v>
      </c>
      <c r="D271" s="66">
        <f t="shared" si="0"/>
        <v>1923925.6411957948</v>
      </c>
      <c r="E271" s="66">
        <f t="shared" si="0"/>
        <v>1966953.5804238562</v>
      </c>
      <c r="F271" s="66">
        <f t="shared" si="0"/>
        <v>2021799.3915671255</v>
      </c>
      <c r="G271" s="66">
        <f t="shared" si="0"/>
        <v>2051030.5786392919</v>
      </c>
      <c r="H271" s="66">
        <f t="shared" si="0"/>
        <v>2068269.3184587127</v>
      </c>
      <c r="I271" s="67">
        <f t="shared" si="0"/>
        <v>2058359.2157671265</v>
      </c>
    </row>
    <row r="272" spans="1:9" ht="9" customHeight="1" x14ac:dyDescent="0.25">
      <c r="C272" s="64">
        <f>C271-Input!C104</f>
        <v>0</v>
      </c>
      <c r="D272" s="64">
        <f>D271-Input!D104</f>
        <v>0</v>
      </c>
      <c r="E272" s="64">
        <f>E271-Input!E104</f>
        <v>-2.0954757928848267E-9</v>
      </c>
      <c r="F272" s="64">
        <f>F271-Input!F104</f>
        <v>0</v>
      </c>
      <c r="G272" s="64">
        <f>G271-Input!G104</f>
        <v>0</v>
      </c>
      <c r="H272" s="64">
        <f>H271-Input!H104</f>
        <v>0</v>
      </c>
      <c r="I272" s="64">
        <f>I271-Input!I104</f>
        <v>0</v>
      </c>
    </row>
  </sheetData>
  <mergeCells count="2">
    <mergeCell ref="A10:A11"/>
    <mergeCell ref="B10:B11"/>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Z31"/>
  <sheetViews>
    <sheetView showGridLines="0" zoomScaleNormal="100" workbookViewId="0"/>
  </sheetViews>
  <sheetFormatPr baseColWidth="10" defaultRowHeight="15" x14ac:dyDescent="0.25"/>
  <cols>
    <col min="1" max="1" width="26.28515625" style="1" customWidth="1"/>
    <col min="2" max="11" width="14.5703125" style="5" bestFit="1" customWidth="1"/>
    <col min="12" max="12" width="16.5703125" style="5" customWidth="1"/>
    <col min="13" max="13" width="16.7109375" style="5" customWidth="1"/>
    <col min="14" max="246" width="14.5703125" style="5" bestFit="1" customWidth="1"/>
    <col min="247" max="254" width="14.5703125" style="5" customWidth="1"/>
    <col min="255" max="260" width="14.5703125" style="5" bestFit="1" customWidth="1"/>
    <col min="261" max="261" width="14" style="1" customWidth="1"/>
    <col min="262" max="16384" width="11.42578125" style="1"/>
  </cols>
  <sheetData>
    <row r="1" spans="1:260" ht="5.0999999999999996" customHeight="1" x14ac:dyDescent="0.25">
      <c r="A1" s="22"/>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c r="IY1" s="115"/>
      <c r="IZ1" s="115"/>
    </row>
    <row r="2" spans="1:260" x14ac:dyDescent="0.25">
      <c r="A2" s="22"/>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c r="IR2" s="115"/>
      <c r="IS2" s="115"/>
      <c r="IT2" s="115"/>
      <c r="IU2" s="115"/>
      <c r="IV2" s="115"/>
      <c r="IW2" s="115"/>
      <c r="IX2" s="115"/>
      <c r="IY2" s="115"/>
      <c r="IZ2" s="115"/>
    </row>
    <row r="3" spans="1:260" x14ac:dyDescent="0.25">
      <c r="A3" s="22"/>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c r="IV3" s="115"/>
      <c r="IW3" s="115"/>
      <c r="IX3" s="115"/>
      <c r="IY3" s="115"/>
      <c r="IZ3" s="115"/>
    </row>
    <row r="4" spans="1:260" x14ac:dyDescent="0.25">
      <c r="A4" s="2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c r="IW4" s="115"/>
      <c r="IX4" s="115"/>
      <c r="IY4" s="115"/>
      <c r="IZ4" s="115"/>
    </row>
    <row r="5" spans="1:260" ht="5.0999999999999996" customHeight="1" thickBot="1" x14ac:dyDescent="0.3">
      <c r="A5" s="22"/>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c r="IV5" s="115"/>
      <c r="IW5" s="115"/>
      <c r="IX5" s="115"/>
      <c r="IY5" s="115"/>
      <c r="IZ5" s="115"/>
    </row>
    <row r="6" spans="1:260" ht="29.25" customHeight="1" thickBot="1" x14ac:dyDescent="0.3">
      <c r="A6" s="180" t="s">
        <v>339</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c r="IP6" s="181"/>
      <c r="IQ6" s="181"/>
      <c r="IR6" s="181"/>
      <c r="IS6" s="181"/>
      <c r="IT6" s="181"/>
      <c r="IU6" s="181"/>
      <c r="IV6" s="181"/>
      <c r="IW6" s="181"/>
      <c r="IX6" s="181"/>
      <c r="IY6" s="181"/>
      <c r="IZ6" s="182"/>
    </row>
    <row r="7" spans="1:260" ht="5.0999999999999996" customHeight="1" thickBot="1" x14ac:dyDescent="0.3">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row>
    <row r="8" spans="1:260" ht="27.75" customHeight="1" x14ac:dyDescent="0.25">
      <c r="A8" s="97" t="s">
        <v>73</v>
      </c>
      <c r="B8" s="59"/>
      <c r="C8" s="59"/>
      <c r="D8" s="59"/>
      <c r="E8" s="59"/>
      <c r="F8" s="59"/>
      <c r="G8" s="59"/>
      <c r="H8" s="59"/>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c r="IW8" s="60"/>
      <c r="IX8" s="60"/>
      <c r="IY8" s="60"/>
      <c r="IZ8" s="60"/>
    </row>
    <row r="9" spans="1:260" ht="5.0999999999999996" customHeight="1" thickBot="1" x14ac:dyDescent="0.3"/>
    <row r="10" spans="1:260" ht="15" customHeight="1" x14ac:dyDescent="0.25">
      <c r="A10" s="173" t="s">
        <v>12</v>
      </c>
      <c r="B10" s="27" t="s">
        <v>74</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9"/>
    </row>
    <row r="11" spans="1:260" ht="33" customHeight="1" x14ac:dyDescent="0.25">
      <c r="A11" s="174"/>
      <c r="B11" s="25" t="s">
        <v>75</v>
      </c>
      <c r="C11" s="26" t="s">
        <v>76</v>
      </c>
      <c r="D11" s="26" t="s">
        <v>77</v>
      </c>
      <c r="E11" s="26" t="s">
        <v>78</v>
      </c>
      <c r="F11" s="26" t="s">
        <v>79</v>
      </c>
      <c r="G11" s="26" t="s">
        <v>80</v>
      </c>
      <c r="H11" s="26" t="s">
        <v>81</v>
      </c>
      <c r="I11" s="26" t="s">
        <v>82</v>
      </c>
      <c r="J11" s="26" t="s">
        <v>83</v>
      </c>
      <c r="K11" s="26" t="s">
        <v>84</v>
      </c>
      <c r="L11" s="26" t="s">
        <v>85</v>
      </c>
      <c r="M11" s="26" t="s">
        <v>86</v>
      </c>
      <c r="N11" s="26" t="s">
        <v>87</v>
      </c>
      <c r="O11" s="26" t="s">
        <v>88</v>
      </c>
      <c r="P11" s="26" t="s">
        <v>89</v>
      </c>
      <c r="Q11" s="26" t="s">
        <v>90</v>
      </c>
      <c r="R11" s="26" t="s">
        <v>91</v>
      </c>
      <c r="S11" s="26" t="s">
        <v>92</v>
      </c>
      <c r="T11" s="26" t="s">
        <v>93</v>
      </c>
      <c r="U11" s="26" t="s">
        <v>94</v>
      </c>
      <c r="V11" s="26" t="s">
        <v>95</v>
      </c>
      <c r="W11" s="26" t="s">
        <v>96</v>
      </c>
      <c r="X11" s="26" t="s">
        <v>97</v>
      </c>
      <c r="Y11" s="26" t="s">
        <v>98</v>
      </c>
      <c r="Z11" s="26" t="s">
        <v>99</v>
      </c>
      <c r="AA11" s="26" t="s">
        <v>100</v>
      </c>
      <c r="AB11" s="26" t="s">
        <v>101</v>
      </c>
      <c r="AC11" s="26" t="s">
        <v>102</v>
      </c>
      <c r="AD11" s="26" t="s">
        <v>103</v>
      </c>
      <c r="AE11" s="26" t="s">
        <v>104</v>
      </c>
      <c r="AF11" s="26" t="s">
        <v>105</v>
      </c>
      <c r="AG11" s="26" t="s">
        <v>106</v>
      </c>
      <c r="AH11" s="26" t="s">
        <v>107</v>
      </c>
      <c r="AI11" s="26" t="s">
        <v>108</v>
      </c>
      <c r="AJ11" s="26" t="s">
        <v>109</v>
      </c>
      <c r="AK11" s="26" t="s">
        <v>110</v>
      </c>
      <c r="AL11" s="26" t="s">
        <v>111</v>
      </c>
      <c r="AM11" s="26" t="s">
        <v>112</v>
      </c>
      <c r="AN11" s="26" t="s">
        <v>113</v>
      </c>
      <c r="AO11" s="26" t="s">
        <v>114</v>
      </c>
      <c r="AP11" s="26" t="s">
        <v>115</v>
      </c>
      <c r="AQ11" s="26" t="s">
        <v>116</v>
      </c>
      <c r="AR11" s="26" t="s">
        <v>117</v>
      </c>
      <c r="AS11" s="26" t="s">
        <v>118</v>
      </c>
      <c r="AT11" s="26" t="s">
        <v>119</v>
      </c>
      <c r="AU11" s="26" t="s">
        <v>120</v>
      </c>
      <c r="AV11" s="26" t="s">
        <v>121</v>
      </c>
      <c r="AW11" s="26" t="s">
        <v>122</v>
      </c>
      <c r="AX11" s="26" t="s">
        <v>123</v>
      </c>
      <c r="AY11" s="26" t="s">
        <v>124</v>
      </c>
      <c r="AZ11" s="26" t="s">
        <v>125</v>
      </c>
      <c r="BA11" s="26" t="s">
        <v>126</v>
      </c>
      <c r="BB11" s="26" t="s">
        <v>127</v>
      </c>
      <c r="BC11" s="26" t="s">
        <v>128</v>
      </c>
      <c r="BD11" s="26" t="s">
        <v>129</v>
      </c>
      <c r="BE11" s="26" t="s">
        <v>130</v>
      </c>
      <c r="BF11" s="26" t="s">
        <v>131</v>
      </c>
      <c r="BG11" s="26" t="s">
        <v>132</v>
      </c>
      <c r="BH11" s="26" t="s">
        <v>133</v>
      </c>
      <c r="BI11" s="26" t="s">
        <v>134</v>
      </c>
      <c r="BJ11" s="26" t="s">
        <v>135</v>
      </c>
      <c r="BK11" s="26" t="s">
        <v>136</v>
      </c>
      <c r="BL11" s="26" t="s">
        <v>137</v>
      </c>
      <c r="BM11" s="26" t="s">
        <v>138</v>
      </c>
      <c r="BN11" s="26" t="s">
        <v>139</v>
      </c>
      <c r="BO11" s="26" t="s">
        <v>140</v>
      </c>
      <c r="BP11" s="26" t="s">
        <v>141</v>
      </c>
      <c r="BQ11" s="26" t="s">
        <v>142</v>
      </c>
      <c r="BR11" s="26" t="s">
        <v>143</v>
      </c>
      <c r="BS11" s="26" t="s">
        <v>144</v>
      </c>
      <c r="BT11" s="26" t="s">
        <v>145</v>
      </c>
      <c r="BU11" s="26" t="s">
        <v>146</v>
      </c>
      <c r="BV11" s="26" t="s">
        <v>147</v>
      </c>
      <c r="BW11" s="26" t="s">
        <v>148</v>
      </c>
      <c r="BX11" s="26" t="s">
        <v>149</v>
      </c>
      <c r="BY11" s="26" t="s">
        <v>150</v>
      </c>
      <c r="BZ11" s="26" t="s">
        <v>151</v>
      </c>
      <c r="CA11" s="26" t="s">
        <v>152</v>
      </c>
      <c r="CB11" s="26" t="s">
        <v>153</v>
      </c>
      <c r="CC11" s="26" t="s">
        <v>154</v>
      </c>
      <c r="CD11" s="26" t="s">
        <v>155</v>
      </c>
      <c r="CE11" s="26" t="s">
        <v>156</v>
      </c>
      <c r="CF11" s="26" t="s">
        <v>157</v>
      </c>
      <c r="CG11" s="26" t="s">
        <v>158</v>
      </c>
      <c r="CH11" s="26" t="s">
        <v>159</v>
      </c>
      <c r="CI11" s="26" t="s">
        <v>160</v>
      </c>
      <c r="CJ11" s="26" t="s">
        <v>161</v>
      </c>
      <c r="CK11" s="26" t="s">
        <v>162</v>
      </c>
      <c r="CL11" s="26" t="s">
        <v>163</v>
      </c>
      <c r="CM11" s="26" t="s">
        <v>164</v>
      </c>
      <c r="CN11" s="26" t="s">
        <v>165</v>
      </c>
      <c r="CO11" s="26" t="s">
        <v>166</v>
      </c>
      <c r="CP11" s="26" t="s">
        <v>167</v>
      </c>
      <c r="CQ11" s="26" t="s">
        <v>168</v>
      </c>
      <c r="CR11" s="26" t="s">
        <v>169</v>
      </c>
      <c r="CS11" s="26" t="s">
        <v>170</v>
      </c>
      <c r="CT11" s="26" t="s">
        <v>171</v>
      </c>
      <c r="CU11" s="26" t="s">
        <v>172</v>
      </c>
      <c r="CV11" s="26" t="s">
        <v>173</v>
      </c>
      <c r="CW11" s="26" t="s">
        <v>174</v>
      </c>
      <c r="CX11" s="26" t="s">
        <v>175</v>
      </c>
      <c r="CY11" s="26" t="s">
        <v>176</v>
      </c>
      <c r="CZ11" s="26" t="s">
        <v>177</v>
      </c>
      <c r="DA11" s="26" t="s">
        <v>178</v>
      </c>
      <c r="DB11" s="26" t="s">
        <v>179</v>
      </c>
      <c r="DC11" s="26" t="s">
        <v>180</v>
      </c>
      <c r="DD11" s="26" t="s">
        <v>181</v>
      </c>
      <c r="DE11" s="26" t="s">
        <v>28</v>
      </c>
      <c r="DF11" s="26" t="s">
        <v>182</v>
      </c>
      <c r="DG11" s="26" t="s">
        <v>183</v>
      </c>
      <c r="DH11" s="26" t="s">
        <v>184</v>
      </c>
      <c r="DI11" s="26" t="s">
        <v>185</v>
      </c>
      <c r="DJ11" s="26" t="s">
        <v>186</v>
      </c>
      <c r="DK11" s="26" t="s">
        <v>187</v>
      </c>
      <c r="DL11" s="26" t="s">
        <v>188</v>
      </c>
      <c r="DM11" s="26" t="s">
        <v>189</v>
      </c>
      <c r="DN11" s="26" t="s">
        <v>190</v>
      </c>
      <c r="DO11" s="26" t="s">
        <v>191</v>
      </c>
      <c r="DP11" s="26" t="s">
        <v>192</v>
      </c>
      <c r="DQ11" s="26" t="s">
        <v>193</v>
      </c>
      <c r="DR11" s="26" t="s">
        <v>194</v>
      </c>
      <c r="DS11" s="26" t="s">
        <v>195</v>
      </c>
      <c r="DT11" s="26" t="s">
        <v>196</v>
      </c>
      <c r="DU11" s="26" t="s">
        <v>197</v>
      </c>
      <c r="DV11" s="26" t="s">
        <v>198</v>
      </c>
      <c r="DW11" s="26" t="s">
        <v>199</v>
      </c>
      <c r="DX11" s="26" t="s">
        <v>200</v>
      </c>
      <c r="DY11" s="26" t="s">
        <v>201</v>
      </c>
      <c r="DZ11" s="26" t="s">
        <v>202</v>
      </c>
      <c r="EA11" s="26" t="s">
        <v>203</v>
      </c>
      <c r="EB11" s="26" t="s">
        <v>204</v>
      </c>
      <c r="EC11" s="26" t="s">
        <v>205</v>
      </c>
      <c r="ED11" s="26" t="s">
        <v>206</v>
      </c>
      <c r="EE11" s="26" t="s">
        <v>207</v>
      </c>
      <c r="EF11" s="26" t="s">
        <v>208</v>
      </c>
      <c r="EG11" s="26" t="s">
        <v>209</v>
      </c>
      <c r="EH11" s="26" t="s">
        <v>210</v>
      </c>
      <c r="EI11" s="26" t="s">
        <v>211</v>
      </c>
      <c r="EJ11" s="26" t="s">
        <v>212</v>
      </c>
      <c r="EK11" s="26" t="s">
        <v>213</v>
      </c>
      <c r="EL11" s="26" t="s">
        <v>214</v>
      </c>
      <c r="EM11" s="26" t="s">
        <v>215</v>
      </c>
      <c r="EN11" s="26" t="s">
        <v>216</v>
      </c>
      <c r="EO11" s="26" t="s">
        <v>217</v>
      </c>
      <c r="EP11" s="26" t="s">
        <v>218</v>
      </c>
      <c r="EQ11" s="26" t="s">
        <v>219</v>
      </c>
      <c r="ER11" s="26" t="s">
        <v>220</v>
      </c>
      <c r="ES11" s="26" t="s">
        <v>221</v>
      </c>
      <c r="ET11" s="26" t="s">
        <v>222</v>
      </c>
      <c r="EU11" s="26" t="s">
        <v>223</v>
      </c>
      <c r="EV11" s="26" t="s">
        <v>224</v>
      </c>
      <c r="EW11" s="26" t="s">
        <v>225</v>
      </c>
      <c r="EX11" s="26" t="s">
        <v>226</v>
      </c>
      <c r="EY11" s="26" t="s">
        <v>227</v>
      </c>
      <c r="EZ11" s="26" t="s">
        <v>228</v>
      </c>
      <c r="FA11" s="26" t="s">
        <v>229</v>
      </c>
      <c r="FB11" s="26" t="s">
        <v>230</v>
      </c>
      <c r="FC11" s="26" t="s">
        <v>231</v>
      </c>
      <c r="FD11" s="26" t="s">
        <v>232</v>
      </c>
      <c r="FE11" s="26" t="s">
        <v>233</v>
      </c>
      <c r="FF11" s="26" t="s">
        <v>234</v>
      </c>
      <c r="FG11" s="26" t="s">
        <v>235</v>
      </c>
      <c r="FH11" s="26" t="s">
        <v>236</v>
      </c>
      <c r="FI11" s="26" t="s">
        <v>237</v>
      </c>
      <c r="FJ11" s="26" t="s">
        <v>238</v>
      </c>
      <c r="FK11" s="26" t="s">
        <v>239</v>
      </c>
      <c r="FL11" s="26" t="s">
        <v>240</v>
      </c>
      <c r="FM11" s="26" t="s">
        <v>241</v>
      </c>
      <c r="FN11" s="26" t="s">
        <v>242</v>
      </c>
      <c r="FO11" s="26" t="s">
        <v>243</v>
      </c>
      <c r="FP11" s="26" t="s">
        <v>244</v>
      </c>
      <c r="FQ11" s="26" t="s">
        <v>245</v>
      </c>
      <c r="FR11" s="26" t="s">
        <v>246</v>
      </c>
      <c r="FS11" s="26" t="s">
        <v>247</v>
      </c>
      <c r="FT11" s="26" t="s">
        <v>248</v>
      </c>
      <c r="FU11" s="26" t="s">
        <v>249</v>
      </c>
      <c r="FV11" s="26" t="s">
        <v>250</v>
      </c>
      <c r="FW11" s="26" t="s">
        <v>251</v>
      </c>
      <c r="FX11" s="26" t="s">
        <v>252</v>
      </c>
      <c r="FY11" s="26" t="s">
        <v>253</v>
      </c>
      <c r="FZ11" s="26" t="s">
        <v>254</v>
      </c>
      <c r="GA11" s="26" t="s">
        <v>255</v>
      </c>
      <c r="GB11" s="26" t="s">
        <v>256</v>
      </c>
      <c r="GC11" s="26" t="s">
        <v>257</v>
      </c>
      <c r="GD11" s="26" t="s">
        <v>258</v>
      </c>
      <c r="GE11" s="26" t="s">
        <v>259</v>
      </c>
      <c r="GF11" s="26" t="s">
        <v>260</v>
      </c>
      <c r="GG11" s="26" t="s">
        <v>261</v>
      </c>
      <c r="GH11" s="26" t="s">
        <v>262</v>
      </c>
      <c r="GI11" s="26" t="s">
        <v>263</v>
      </c>
      <c r="GJ11" s="26" t="s">
        <v>264</v>
      </c>
      <c r="GK11" s="26" t="s">
        <v>265</v>
      </c>
      <c r="GL11" s="26" t="s">
        <v>266</v>
      </c>
      <c r="GM11" s="26" t="s">
        <v>267</v>
      </c>
      <c r="GN11" s="26" t="s">
        <v>268</v>
      </c>
      <c r="GO11" s="26" t="s">
        <v>269</v>
      </c>
      <c r="GP11" s="26" t="s">
        <v>270</v>
      </c>
      <c r="GQ11" s="26" t="s">
        <v>271</v>
      </c>
      <c r="GR11" s="26" t="s">
        <v>272</v>
      </c>
      <c r="GS11" s="26" t="s">
        <v>273</v>
      </c>
      <c r="GT11" s="26" t="s">
        <v>274</v>
      </c>
      <c r="GU11" s="26" t="s">
        <v>275</v>
      </c>
      <c r="GV11" s="26" t="s">
        <v>276</v>
      </c>
      <c r="GW11" s="26" t="s">
        <v>277</v>
      </c>
      <c r="GX11" s="26" t="s">
        <v>278</v>
      </c>
      <c r="GY11" s="26" t="s">
        <v>279</v>
      </c>
      <c r="GZ11" s="26" t="s">
        <v>280</v>
      </c>
      <c r="HA11" s="26" t="s">
        <v>281</v>
      </c>
      <c r="HB11" s="26" t="s">
        <v>282</v>
      </c>
      <c r="HC11" s="26" t="s">
        <v>283</v>
      </c>
      <c r="HD11" s="26" t="s">
        <v>284</v>
      </c>
      <c r="HE11" s="26" t="s">
        <v>285</v>
      </c>
      <c r="HF11" s="26" t="s">
        <v>286</v>
      </c>
      <c r="HG11" s="26" t="s">
        <v>287</v>
      </c>
      <c r="HH11" s="26" t="s">
        <v>288</v>
      </c>
      <c r="HI11" s="26" t="s">
        <v>289</v>
      </c>
      <c r="HJ11" s="26" t="s">
        <v>290</v>
      </c>
      <c r="HK11" s="26" t="s">
        <v>291</v>
      </c>
      <c r="HL11" s="26" t="s">
        <v>292</v>
      </c>
      <c r="HM11" s="26" t="s">
        <v>293</v>
      </c>
      <c r="HN11" s="26" t="s">
        <v>294</v>
      </c>
      <c r="HO11" s="26" t="s">
        <v>295</v>
      </c>
      <c r="HP11" s="26" t="s">
        <v>296</v>
      </c>
      <c r="HQ11" s="26" t="s">
        <v>297</v>
      </c>
      <c r="HR11" s="26" t="s">
        <v>298</v>
      </c>
      <c r="HS11" s="26" t="s">
        <v>299</v>
      </c>
      <c r="HT11" s="26" t="s">
        <v>300</v>
      </c>
      <c r="HU11" s="26" t="s">
        <v>301</v>
      </c>
      <c r="HV11" s="26" t="s">
        <v>302</v>
      </c>
      <c r="HW11" s="26" t="s">
        <v>303</v>
      </c>
      <c r="HX11" s="26" t="s">
        <v>304</v>
      </c>
      <c r="HY11" s="26" t="s">
        <v>305</v>
      </c>
      <c r="HZ11" s="26" t="s">
        <v>306</v>
      </c>
      <c r="IA11" s="26" t="s">
        <v>307</v>
      </c>
      <c r="IB11" s="26" t="s">
        <v>308</v>
      </c>
      <c r="IC11" s="26" t="s">
        <v>309</v>
      </c>
      <c r="ID11" s="26" t="s">
        <v>310</v>
      </c>
      <c r="IE11" s="26" t="s">
        <v>311</v>
      </c>
      <c r="IF11" s="26" t="s">
        <v>312</v>
      </c>
      <c r="IG11" s="26" t="s">
        <v>313</v>
      </c>
      <c r="IH11" s="26" t="s">
        <v>314</v>
      </c>
      <c r="II11" s="26" t="s">
        <v>315</v>
      </c>
      <c r="IJ11" s="26" t="s">
        <v>316</v>
      </c>
      <c r="IK11" s="26" t="s">
        <v>71</v>
      </c>
      <c r="IL11" s="26" t="s">
        <v>317</v>
      </c>
      <c r="IM11" s="26" t="s">
        <v>19</v>
      </c>
      <c r="IN11" s="26" t="s">
        <v>20</v>
      </c>
      <c r="IO11" s="26" t="s">
        <v>21</v>
      </c>
      <c r="IP11" s="26" t="s">
        <v>22</v>
      </c>
      <c r="IQ11" s="26" t="s">
        <v>23</v>
      </c>
      <c r="IR11" s="26" t="s">
        <v>24</v>
      </c>
      <c r="IS11" s="26" t="s">
        <v>59</v>
      </c>
      <c r="IT11" s="26" t="s">
        <v>60</v>
      </c>
      <c r="IU11" s="26" t="s">
        <v>57</v>
      </c>
      <c r="IV11" s="26" t="s">
        <v>58</v>
      </c>
      <c r="IW11" s="26" t="s">
        <v>29</v>
      </c>
      <c r="IX11" s="26" t="s">
        <v>30</v>
      </c>
      <c r="IY11" s="26" t="s">
        <v>31</v>
      </c>
      <c r="IZ11" s="30" t="s">
        <v>321</v>
      </c>
    </row>
    <row r="12" spans="1:260" s="5" customFormat="1" ht="15" customHeight="1" x14ac:dyDescent="0.25">
      <c r="A12" s="54" t="str">
        <f>'Entry capacity'!A12</f>
        <v>CI Tarifa</v>
      </c>
      <c r="B12" s="52">
        <v>1350.4890001000001</v>
      </c>
      <c r="C12" s="52">
        <v>1327.1030000999999</v>
      </c>
      <c r="D12" s="52">
        <v>1249.3000001</v>
      </c>
      <c r="E12" s="52">
        <v>1173.6305001000001</v>
      </c>
      <c r="F12" s="52">
        <v>1153.2375001</v>
      </c>
      <c r="G12" s="52">
        <v>1146.0750000999999</v>
      </c>
      <c r="H12" s="52">
        <v>1127.8640001000001</v>
      </c>
      <c r="I12" s="52">
        <v>1116.2640001</v>
      </c>
      <c r="J12" s="52">
        <v>1056.9000000999999</v>
      </c>
      <c r="K12" s="52">
        <v>1015.0105000999999</v>
      </c>
      <c r="L12" s="52">
        <v>986.25550009999995</v>
      </c>
      <c r="M12" s="52">
        <v>983.79550010000003</v>
      </c>
      <c r="N12" s="52">
        <v>967.02650010000002</v>
      </c>
      <c r="O12" s="52">
        <v>958.01450009999996</v>
      </c>
      <c r="P12" s="52">
        <v>942.60750010000004</v>
      </c>
      <c r="Q12" s="52">
        <v>944.00950009999997</v>
      </c>
      <c r="R12" s="52">
        <v>936.22650009999995</v>
      </c>
      <c r="S12" s="52">
        <v>917.68900010000004</v>
      </c>
      <c r="T12" s="52">
        <v>910.32300009999994</v>
      </c>
      <c r="U12" s="52">
        <v>891.49300000000005</v>
      </c>
      <c r="V12" s="52">
        <v>841.255</v>
      </c>
      <c r="W12" s="52">
        <v>833.62300000000005</v>
      </c>
      <c r="X12" s="52">
        <v>799.65300000000002</v>
      </c>
      <c r="Y12" s="52">
        <v>863.38300000000004</v>
      </c>
      <c r="Z12" s="52">
        <v>987.16500010000004</v>
      </c>
      <c r="AA12" s="52">
        <v>1001.9650001</v>
      </c>
      <c r="AB12" s="52">
        <v>817.52</v>
      </c>
      <c r="AC12" s="52">
        <v>837.71699999999998</v>
      </c>
      <c r="AD12" s="52">
        <v>856.01</v>
      </c>
      <c r="AE12" s="52">
        <v>866.96699999999998</v>
      </c>
      <c r="AF12" s="52">
        <v>881.36300000000006</v>
      </c>
      <c r="AG12" s="52">
        <v>909.70699999999999</v>
      </c>
      <c r="AH12" s="52">
        <v>931.06799999999998</v>
      </c>
      <c r="AI12" s="52">
        <v>958.92600000000004</v>
      </c>
      <c r="AJ12" s="52">
        <v>919.16200000000003</v>
      </c>
      <c r="AK12" s="52">
        <v>934.50800000000004</v>
      </c>
      <c r="AL12" s="52">
        <v>910.46199999999999</v>
      </c>
      <c r="AM12" s="52">
        <v>896.96199999999999</v>
      </c>
      <c r="AN12" s="52">
        <v>939.90800000000002</v>
      </c>
      <c r="AO12" s="52">
        <v>1098.3690001</v>
      </c>
      <c r="AP12" s="52">
        <v>1100.0760001000001</v>
      </c>
      <c r="AQ12" s="52">
        <v>1173.1400001</v>
      </c>
      <c r="AR12" s="52">
        <v>1160.6605001</v>
      </c>
      <c r="AS12" s="52">
        <v>1140.8605001000001</v>
      </c>
      <c r="AT12" s="52">
        <v>1125.4715001</v>
      </c>
      <c r="AU12" s="52">
        <v>1113.0505000999999</v>
      </c>
      <c r="AV12" s="52">
        <v>1097.6715001</v>
      </c>
      <c r="AW12" s="52">
        <v>1088.3025001000001</v>
      </c>
      <c r="AX12" s="52">
        <v>1080.3275000000001</v>
      </c>
      <c r="AY12" s="52">
        <v>1064.5615</v>
      </c>
      <c r="AZ12" s="52">
        <v>1062.5965000000001</v>
      </c>
      <c r="BA12" s="52">
        <v>1042.7974999999999</v>
      </c>
      <c r="BB12" s="52">
        <v>1022.1445</v>
      </c>
      <c r="BC12" s="52">
        <v>1013.4595</v>
      </c>
      <c r="BD12" s="52">
        <v>1002.5285</v>
      </c>
      <c r="BE12" s="52">
        <v>994.74350000000004</v>
      </c>
      <c r="BF12" s="52">
        <v>980.81650000000002</v>
      </c>
      <c r="BG12" s="52">
        <v>976.76949999999999</v>
      </c>
      <c r="BH12" s="52">
        <v>959.32749999999999</v>
      </c>
      <c r="BI12" s="52">
        <v>948.69449999999995</v>
      </c>
      <c r="BJ12" s="52">
        <v>941.07050000000004</v>
      </c>
      <c r="BK12" s="52">
        <v>918.10149999999999</v>
      </c>
      <c r="BL12" s="52">
        <v>931.18550000000005</v>
      </c>
      <c r="BM12" s="52">
        <v>946.18550000000005</v>
      </c>
      <c r="BN12" s="52">
        <v>959.82249999999999</v>
      </c>
      <c r="BO12" s="52">
        <v>970.82249999999999</v>
      </c>
      <c r="BP12" s="52">
        <v>979.02650000000006</v>
      </c>
      <c r="BQ12" s="52">
        <v>1234.3420001</v>
      </c>
      <c r="BR12" s="52">
        <v>1001.1155</v>
      </c>
      <c r="BS12" s="52">
        <v>1016.9725</v>
      </c>
      <c r="BT12" s="52">
        <v>1035.1025</v>
      </c>
      <c r="BU12" s="52">
        <v>1038.6315</v>
      </c>
      <c r="BV12" s="52">
        <v>1047.0454999999999</v>
      </c>
      <c r="BW12" s="52">
        <v>1054.2075</v>
      </c>
      <c r="BX12" s="52">
        <v>1062.8105</v>
      </c>
      <c r="BY12" s="52">
        <v>1065.3045</v>
      </c>
      <c r="BZ12" s="52">
        <v>1109.4704999999999</v>
      </c>
      <c r="CA12" s="52">
        <v>1005.8925</v>
      </c>
      <c r="CB12" s="52">
        <v>1009.2925</v>
      </c>
      <c r="CC12" s="52">
        <v>1023.9494999999999</v>
      </c>
      <c r="CD12" s="52">
        <v>1024.4445000000001</v>
      </c>
      <c r="CE12" s="52">
        <v>1040.3665000000001</v>
      </c>
      <c r="CF12" s="52">
        <v>1057.3164999999999</v>
      </c>
      <c r="CG12" s="52">
        <v>1023.7275</v>
      </c>
      <c r="CH12" s="52">
        <v>1210.6580001</v>
      </c>
      <c r="CI12" s="52">
        <v>1201.4840001</v>
      </c>
      <c r="CJ12" s="52">
        <v>1196.3640001000001</v>
      </c>
      <c r="CK12" s="52">
        <v>1212.1455000999999</v>
      </c>
      <c r="CL12" s="52">
        <v>1091.2125000999999</v>
      </c>
      <c r="CM12" s="52">
        <v>1268.9920001</v>
      </c>
      <c r="CN12" s="52">
        <v>1148.0295001</v>
      </c>
      <c r="CO12" s="52">
        <v>1133.9595001</v>
      </c>
      <c r="CP12" s="52">
        <v>1119.1285001000001</v>
      </c>
      <c r="CQ12" s="52">
        <v>1114.2795001</v>
      </c>
      <c r="CR12" s="52">
        <v>1106.3575000999999</v>
      </c>
      <c r="CS12" s="52">
        <v>1104.6525001</v>
      </c>
      <c r="CT12" s="52">
        <v>1097.7425000999999</v>
      </c>
      <c r="CU12" s="52">
        <v>1342.5220001</v>
      </c>
      <c r="CV12" s="52">
        <v>984.84849999999994</v>
      </c>
      <c r="CW12" s="52">
        <v>881.75049999999999</v>
      </c>
      <c r="CX12" s="52">
        <v>848.19749999999999</v>
      </c>
      <c r="CY12" s="52">
        <v>839.75350000000003</v>
      </c>
      <c r="CZ12" s="52">
        <v>796.35950000000003</v>
      </c>
      <c r="DA12" s="52">
        <v>754.55349999999999</v>
      </c>
      <c r="DB12" s="52">
        <v>624.43949999999995</v>
      </c>
      <c r="DC12" s="52">
        <v>609.58749999999998</v>
      </c>
      <c r="DD12" s="52">
        <v>598.47149999999999</v>
      </c>
      <c r="DE12" s="52">
        <v>591.67499999999995</v>
      </c>
      <c r="DF12" s="52">
        <v>586.06200000000001</v>
      </c>
      <c r="DG12" s="52">
        <v>1028.6405</v>
      </c>
      <c r="DH12" s="52">
        <v>1035.9875</v>
      </c>
      <c r="DI12" s="52">
        <v>1005.9650001</v>
      </c>
      <c r="DJ12" s="52">
        <v>1156.6605001</v>
      </c>
      <c r="DK12" s="52">
        <v>921.58900010000002</v>
      </c>
      <c r="DL12" s="52">
        <v>997.25750000000005</v>
      </c>
      <c r="DM12" s="52">
        <v>1003.1650001</v>
      </c>
      <c r="DN12" s="52">
        <v>1022.9650001</v>
      </c>
      <c r="DO12" s="52">
        <v>1255.7000000999999</v>
      </c>
      <c r="DP12" s="52">
        <v>874.19749999999999</v>
      </c>
      <c r="DQ12" s="52">
        <v>924.20349999999996</v>
      </c>
      <c r="DR12" s="52">
        <v>935.84649999999999</v>
      </c>
      <c r="DS12" s="52">
        <v>973.99549999999999</v>
      </c>
      <c r="DT12" s="52">
        <v>985.29750000000001</v>
      </c>
      <c r="DU12" s="52">
        <v>1108.7194999999999</v>
      </c>
      <c r="DV12" s="52">
        <v>988.39750000000004</v>
      </c>
      <c r="DW12" s="52">
        <v>1001.6535</v>
      </c>
      <c r="DX12" s="52">
        <v>1014.7975</v>
      </c>
      <c r="DY12" s="52">
        <v>1046.7845</v>
      </c>
      <c r="DZ12" s="52">
        <v>1079.7055</v>
      </c>
      <c r="EA12" s="52">
        <v>1092.3634999999999</v>
      </c>
      <c r="EB12" s="52">
        <v>1098.9135000000001</v>
      </c>
      <c r="EC12" s="52">
        <v>1088.2780001000001</v>
      </c>
      <c r="ED12" s="52">
        <v>1068.7660000999999</v>
      </c>
      <c r="EE12" s="52">
        <v>1052.2300001000001</v>
      </c>
      <c r="EF12" s="52">
        <v>974.60749999999996</v>
      </c>
      <c r="EG12" s="52">
        <v>979.48350000000005</v>
      </c>
      <c r="EH12" s="52">
        <v>1026.7655</v>
      </c>
      <c r="EI12" s="52">
        <v>1186.5850000999999</v>
      </c>
      <c r="EJ12" s="52">
        <v>1166.3065001</v>
      </c>
      <c r="EK12" s="52">
        <v>515.85799999999995</v>
      </c>
      <c r="EL12" s="52">
        <v>513.90599999999995</v>
      </c>
      <c r="EM12" s="52">
        <v>438.053</v>
      </c>
      <c r="EN12" s="52">
        <v>419.59800000000001</v>
      </c>
      <c r="EO12" s="52">
        <v>345.13</v>
      </c>
      <c r="EP12" s="52">
        <v>430.5</v>
      </c>
      <c r="EQ12" s="52">
        <v>415.09800000000001</v>
      </c>
      <c r="ER12" s="52">
        <v>393.91199999999998</v>
      </c>
      <c r="ES12" s="52">
        <v>344.94400000000002</v>
      </c>
      <c r="ET12" s="52">
        <v>302.83499999999998</v>
      </c>
      <c r="EU12" s="52">
        <v>277.66399999999999</v>
      </c>
      <c r="EV12" s="52">
        <v>404.79700000000003</v>
      </c>
      <c r="EW12" s="52">
        <v>393.02100000000002</v>
      </c>
      <c r="EX12" s="52">
        <v>431.19600000000003</v>
      </c>
      <c r="EY12" s="52">
        <v>513.28800000000001</v>
      </c>
      <c r="EZ12" s="52">
        <v>538.76</v>
      </c>
      <c r="FA12" s="52">
        <v>534.84299999999996</v>
      </c>
      <c r="FB12" s="52">
        <v>546.09400000000005</v>
      </c>
      <c r="FC12" s="52">
        <v>558.30600000000004</v>
      </c>
      <c r="FD12" s="52">
        <v>576.20600000000002</v>
      </c>
      <c r="FE12" s="52">
        <v>1034.6555000000001</v>
      </c>
      <c r="FF12" s="52">
        <v>944.90800000000002</v>
      </c>
      <c r="FG12" s="52">
        <v>1063.3640001000001</v>
      </c>
      <c r="FH12" s="52">
        <v>1097.4830001</v>
      </c>
      <c r="FI12" s="52">
        <v>1123.4330001000001</v>
      </c>
      <c r="FJ12" s="52">
        <v>1142.9080001</v>
      </c>
      <c r="FK12" s="52">
        <v>1161.8800001</v>
      </c>
      <c r="FL12" s="52">
        <v>1294.9590000999999</v>
      </c>
      <c r="FM12" s="52">
        <v>1326.1870001</v>
      </c>
      <c r="FN12" s="52">
        <v>1342.5230001</v>
      </c>
      <c r="FO12" s="52">
        <v>1355.2790001000001</v>
      </c>
      <c r="FP12" s="52">
        <v>1388.6110001</v>
      </c>
      <c r="FQ12" s="52">
        <v>1405.6500000999999</v>
      </c>
      <c r="FR12" s="52">
        <v>1421.1900000999999</v>
      </c>
      <c r="FS12" s="52">
        <v>1434.2200001000001</v>
      </c>
      <c r="FT12" s="52">
        <v>1457.9750001</v>
      </c>
      <c r="FU12" s="52">
        <v>1477.5980001</v>
      </c>
      <c r="FV12" s="52">
        <v>1496.2750000999999</v>
      </c>
      <c r="FW12" s="52">
        <v>1507.0250000999999</v>
      </c>
      <c r="FX12" s="52">
        <v>655.74749999999995</v>
      </c>
      <c r="FY12" s="52">
        <v>7.84</v>
      </c>
      <c r="FZ12" s="52">
        <v>27.29</v>
      </c>
      <c r="GA12" s="52">
        <v>41.95</v>
      </c>
      <c r="GB12" s="52">
        <v>71.849999999999994</v>
      </c>
      <c r="GC12" s="52">
        <v>132.94999999999999</v>
      </c>
      <c r="GD12" s="52">
        <v>175.845</v>
      </c>
      <c r="GE12" s="52">
        <v>202.35499999999999</v>
      </c>
      <c r="GF12" s="52">
        <v>216.08699999999999</v>
      </c>
      <c r="GG12" s="52">
        <v>258.31400000000002</v>
      </c>
      <c r="GH12" s="52">
        <v>383.55700000000002</v>
      </c>
      <c r="GI12" s="52">
        <v>450.65699999999998</v>
      </c>
      <c r="GJ12" s="52">
        <v>466.35700000000003</v>
      </c>
      <c r="GK12" s="52">
        <v>496.25700000000001</v>
      </c>
      <c r="GL12" s="52">
        <v>513.65700000000004</v>
      </c>
      <c r="GM12" s="52">
        <v>579.44799999999998</v>
      </c>
      <c r="GN12" s="52">
        <v>596.07299999999998</v>
      </c>
      <c r="GO12" s="52">
        <v>639.74900000000002</v>
      </c>
      <c r="GP12" s="52">
        <v>668.95399999999995</v>
      </c>
      <c r="GQ12" s="52">
        <v>689.77700000000004</v>
      </c>
      <c r="GR12" s="52">
        <v>744.76700000000005</v>
      </c>
      <c r="GS12" s="52">
        <v>534.15700000000004</v>
      </c>
      <c r="GT12" s="52">
        <v>563.65700000000004</v>
      </c>
      <c r="GU12" s="52">
        <v>626.322</v>
      </c>
      <c r="GV12" s="52">
        <v>983.88900000000001</v>
      </c>
      <c r="GW12" s="52">
        <v>882.05100000000004</v>
      </c>
      <c r="GX12" s="52">
        <v>781.76</v>
      </c>
      <c r="GY12" s="52">
        <v>447.08800000000002</v>
      </c>
      <c r="GZ12" s="52">
        <v>466.20299999999997</v>
      </c>
      <c r="HA12" s="52">
        <v>490.21300009999999</v>
      </c>
      <c r="HB12" s="52">
        <v>513.71300010000004</v>
      </c>
      <c r="HC12" s="52">
        <v>528.25300010000001</v>
      </c>
      <c r="HD12" s="52">
        <v>1040.5790001</v>
      </c>
      <c r="HE12" s="52">
        <v>1023.0540001000001</v>
      </c>
      <c r="HF12" s="52">
        <v>1016.2570001</v>
      </c>
      <c r="HG12" s="52">
        <v>1005.5950001</v>
      </c>
      <c r="HH12" s="52">
        <v>969.63000009999996</v>
      </c>
      <c r="HI12" s="52">
        <v>960.66000010000005</v>
      </c>
      <c r="HJ12" s="52">
        <v>931.15500010000005</v>
      </c>
      <c r="HK12" s="52">
        <v>901.26100010000005</v>
      </c>
      <c r="HL12" s="52">
        <v>861.75500009999996</v>
      </c>
      <c r="HM12" s="52">
        <v>808.15500010000005</v>
      </c>
      <c r="HN12" s="52">
        <v>783.02600010000003</v>
      </c>
      <c r="HO12" s="52">
        <v>741.28100010000003</v>
      </c>
      <c r="HP12" s="52">
        <v>728.40600010000003</v>
      </c>
      <c r="HQ12" s="52">
        <v>694.97300010000004</v>
      </c>
      <c r="HR12" s="52">
        <v>675.01000009999996</v>
      </c>
      <c r="HS12" s="52">
        <v>622.7340001</v>
      </c>
      <c r="HT12" s="52">
        <v>550.56700009999997</v>
      </c>
      <c r="HU12" s="52">
        <v>491.77300009999999</v>
      </c>
      <c r="HV12" s="52">
        <v>830.72600009999996</v>
      </c>
      <c r="HW12" s="52">
        <v>856.07150000000001</v>
      </c>
      <c r="HX12" s="52">
        <v>839.77049999999997</v>
      </c>
      <c r="HY12" s="52">
        <v>824.75350000000003</v>
      </c>
      <c r="HZ12" s="52">
        <v>789.39350000000002</v>
      </c>
      <c r="IA12" s="52">
        <v>708.947</v>
      </c>
      <c r="IB12" s="52">
        <v>1234.9560001</v>
      </c>
      <c r="IC12" s="52">
        <v>881.18</v>
      </c>
      <c r="ID12" s="52">
        <v>1268.9930001</v>
      </c>
      <c r="IE12" s="52">
        <v>698.98850000000004</v>
      </c>
      <c r="IF12" s="52">
        <v>566.40599999999995</v>
      </c>
      <c r="IG12" s="52">
        <v>908.16200000000003</v>
      </c>
      <c r="IH12" s="52">
        <v>1044.0934999999999</v>
      </c>
      <c r="II12" s="52">
        <v>805.55050000000006</v>
      </c>
      <c r="IJ12" s="52">
        <v>959.95950010000001</v>
      </c>
      <c r="IK12" s="52">
        <v>954.40950009999995</v>
      </c>
      <c r="IL12" s="52">
        <v>609.05700000000002</v>
      </c>
      <c r="IM12" s="52">
        <v>1255.7150001</v>
      </c>
      <c r="IN12" s="52">
        <v>945.90800000000002</v>
      </c>
      <c r="IO12" s="52">
        <v>515.89800000000002</v>
      </c>
      <c r="IP12" s="52">
        <v>1057.3465000000001</v>
      </c>
      <c r="IQ12" s="52">
        <v>925.78900009999995</v>
      </c>
      <c r="IR12" s="52">
        <v>1360.4980000999999</v>
      </c>
      <c r="IS12" s="52">
        <v>1112.4704999999999</v>
      </c>
      <c r="IT12" s="52">
        <v>1097.5065</v>
      </c>
      <c r="IU12" s="52">
        <v>528.25400009999998</v>
      </c>
      <c r="IV12" s="52">
        <v>1507.0260000999999</v>
      </c>
      <c r="IW12" s="52">
        <v>1212.8655001</v>
      </c>
      <c r="IX12" s="52">
        <v>1041.3305</v>
      </c>
      <c r="IY12" s="52">
        <v>711.34749999999997</v>
      </c>
      <c r="IZ12" s="57">
        <v>474.577</v>
      </c>
    </row>
    <row r="13" spans="1:260" s="5" customFormat="1" ht="15" customHeight="1" x14ac:dyDescent="0.25">
      <c r="A13" s="46" t="str">
        <f>'Entry capacity'!A13</f>
        <v>CI Almería</v>
      </c>
      <c r="B13" s="52">
        <v>1444.3544999999999</v>
      </c>
      <c r="C13" s="53">
        <v>1420.9684999999999</v>
      </c>
      <c r="D13" s="53">
        <v>843.50500009999996</v>
      </c>
      <c r="E13" s="53">
        <v>767.83550009999999</v>
      </c>
      <c r="F13" s="53">
        <v>747.44250009999996</v>
      </c>
      <c r="G13" s="53">
        <v>740.28000010000005</v>
      </c>
      <c r="H13" s="53">
        <v>722.06900010000004</v>
      </c>
      <c r="I13" s="53">
        <v>710.46900010000002</v>
      </c>
      <c r="J13" s="53">
        <v>651.10500009999998</v>
      </c>
      <c r="K13" s="53">
        <v>609.21550009999999</v>
      </c>
      <c r="L13" s="53">
        <v>580.46050009999999</v>
      </c>
      <c r="M13" s="53">
        <v>578.00050009999995</v>
      </c>
      <c r="N13" s="53">
        <v>561.23150009999995</v>
      </c>
      <c r="O13" s="53">
        <v>552.2195001</v>
      </c>
      <c r="P13" s="53">
        <v>536.81250009999997</v>
      </c>
      <c r="Q13" s="53">
        <v>538.21450010000001</v>
      </c>
      <c r="R13" s="53">
        <v>530.43150009999999</v>
      </c>
      <c r="S13" s="53">
        <v>511.89400010000003</v>
      </c>
      <c r="T13" s="53">
        <v>504.52800009999999</v>
      </c>
      <c r="U13" s="53">
        <v>485.69799999999998</v>
      </c>
      <c r="V13" s="53">
        <v>435.46</v>
      </c>
      <c r="W13" s="53">
        <v>427.82799999999997</v>
      </c>
      <c r="X13" s="53">
        <v>393.858</v>
      </c>
      <c r="Y13" s="53">
        <v>457.58800000000002</v>
      </c>
      <c r="Z13" s="53">
        <v>581.37000009999997</v>
      </c>
      <c r="AA13" s="53">
        <v>596.17000010000004</v>
      </c>
      <c r="AB13" s="53">
        <v>375.98899999999998</v>
      </c>
      <c r="AC13" s="53">
        <v>355.79199999999997</v>
      </c>
      <c r="AD13" s="53">
        <v>337.49900000000002</v>
      </c>
      <c r="AE13" s="53">
        <v>326.54199999999997</v>
      </c>
      <c r="AF13" s="53">
        <v>312.14600000000002</v>
      </c>
      <c r="AG13" s="53">
        <v>283.80200000000002</v>
      </c>
      <c r="AH13" s="53">
        <v>262.44099999999997</v>
      </c>
      <c r="AI13" s="53">
        <v>229.93799999999999</v>
      </c>
      <c r="AJ13" s="53">
        <v>190.17400000000001</v>
      </c>
      <c r="AK13" s="53">
        <v>205.52</v>
      </c>
      <c r="AL13" s="53">
        <v>181.47399999999999</v>
      </c>
      <c r="AM13" s="53">
        <v>167.97399999999999</v>
      </c>
      <c r="AN13" s="53">
        <v>210.92</v>
      </c>
      <c r="AO13" s="53">
        <v>692.57400010000003</v>
      </c>
      <c r="AP13" s="53">
        <v>694.28100010000003</v>
      </c>
      <c r="AQ13" s="53">
        <v>767.34500009999999</v>
      </c>
      <c r="AR13" s="53">
        <v>783.6620001</v>
      </c>
      <c r="AS13" s="53">
        <v>803.46200009999995</v>
      </c>
      <c r="AT13" s="53">
        <v>818.85100009999996</v>
      </c>
      <c r="AU13" s="53">
        <v>831.27200010000001</v>
      </c>
      <c r="AV13" s="53">
        <v>846.65100010000003</v>
      </c>
      <c r="AW13" s="53">
        <v>856.02000009999995</v>
      </c>
      <c r="AX13" s="53">
        <v>863.99500020000005</v>
      </c>
      <c r="AY13" s="53">
        <v>879.76100020000001</v>
      </c>
      <c r="AZ13" s="53">
        <v>881.72600020000004</v>
      </c>
      <c r="BA13" s="53">
        <v>901.52500020000002</v>
      </c>
      <c r="BB13" s="53">
        <v>922.17800020000004</v>
      </c>
      <c r="BC13" s="53">
        <v>930.86300019999999</v>
      </c>
      <c r="BD13" s="53">
        <v>922.66200000000003</v>
      </c>
      <c r="BE13" s="53">
        <v>914.87699999999995</v>
      </c>
      <c r="BF13" s="53">
        <v>900.95</v>
      </c>
      <c r="BG13" s="53">
        <v>900.05600000000004</v>
      </c>
      <c r="BH13" s="53">
        <v>917.49800000000005</v>
      </c>
      <c r="BI13" s="53">
        <v>928.13099999999997</v>
      </c>
      <c r="BJ13" s="53">
        <v>935.755</v>
      </c>
      <c r="BK13" s="53">
        <v>918.15250000000003</v>
      </c>
      <c r="BL13" s="53">
        <v>931.23649999999998</v>
      </c>
      <c r="BM13" s="53">
        <v>946.23649999999998</v>
      </c>
      <c r="BN13" s="53">
        <v>959.87350000000004</v>
      </c>
      <c r="BO13" s="53">
        <v>970.87350000000004</v>
      </c>
      <c r="BP13" s="53">
        <v>979.07749999999999</v>
      </c>
      <c r="BQ13" s="53">
        <v>828.54700009999999</v>
      </c>
      <c r="BR13" s="53">
        <v>1001.1665</v>
      </c>
      <c r="BS13" s="53">
        <v>1017.0235</v>
      </c>
      <c r="BT13" s="53">
        <v>1035.1534999999999</v>
      </c>
      <c r="BU13" s="53">
        <v>1038.6824999999999</v>
      </c>
      <c r="BV13" s="53">
        <v>1047.0965000000001</v>
      </c>
      <c r="BW13" s="53">
        <v>1054.2584999999999</v>
      </c>
      <c r="BX13" s="53">
        <v>1062.8615</v>
      </c>
      <c r="BY13" s="53">
        <v>1065.3554999999999</v>
      </c>
      <c r="BZ13" s="53">
        <v>1109.5215000000001</v>
      </c>
      <c r="CA13" s="53">
        <v>1005.9435</v>
      </c>
      <c r="CB13" s="53">
        <v>1009.3434999999999</v>
      </c>
      <c r="CC13" s="53">
        <v>1024.0005000000001</v>
      </c>
      <c r="CD13" s="53">
        <v>1024.4955</v>
      </c>
      <c r="CE13" s="53">
        <v>1040.4175</v>
      </c>
      <c r="CF13" s="53">
        <v>1057.3675000000001</v>
      </c>
      <c r="CG13" s="53">
        <v>1023.7785</v>
      </c>
      <c r="CH13" s="53">
        <v>804.86300010000002</v>
      </c>
      <c r="CI13" s="53">
        <v>795.68900010000004</v>
      </c>
      <c r="CJ13" s="53">
        <v>790.56900010000004</v>
      </c>
      <c r="CK13" s="53">
        <v>979.86300010000002</v>
      </c>
      <c r="CL13" s="53">
        <v>858.93000010000003</v>
      </c>
      <c r="CM13" s="53">
        <v>863.19700009999997</v>
      </c>
      <c r="CN13" s="53">
        <v>915.74700010000004</v>
      </c>
      <c r="CO13" s="53">
        <v>901.67700009999999</v>
      </c>
      <c r="CP13" s="53">
        <v>886.84600009999997</v>
      </c>
      <c r="CQ13" s="53">
        <v>881.99700010000004</v>
      </c>
      <c r="CR13" s="53">
        <v>874.07500010000001</v>
      </c>
      <c r="CS13" s="53">
        <v>872.37000009999997</v>
      </c>
      <c r="CT13" s="53">
        <v>865.4600001</v>
      </c>
      <c r="CU13" s="53">
        <v>1436.3875</v>
      </c>
      <c r="CV13" s="53">
        <v>904.98199999999997</v>
      </c>
      <c r="CW13" s="53">
        <v>881.80150000000003</v>
      </c>
      <c r="CX13" s="53">
        <v>848.24850000000004</v>
      </c>
      <c r="CY13" s="53">
        <v>839.80449999999996</v>
      </c>
      <c r="CZ13" s="53">
        <v>796.41049999999996</v>
      </c>
      <c r="DA13" s="53">
        <v>754.60450000000003</v>
      </c>
      <c r="DB13" s="53">
        <v>624.4905</v>
      </c>
      <c r="DC13" s="53">
        <v>609.63850000000002</v>
      </c>
      <c r="DD13" s="53">
        <v>598.52250000000004</v>
      </c>
      <c r="DE13" s="53">
        <v>591.726</v>
      </c>
      <c r="DF13" s="53">
        <v>586.11300000000006</v>
      </c>
      <c r="DG13" s="53">
        <v>1028.6914999999999</v>
      </c>
      <c r="DH13" s="53">
        <v>1036.0385000000001</v>
      </c>
      <c r="DI13" s="53">
        <v>600.17000010000004</v>
      </c>
      <c r="DJ13" s="53">
        <v>787.6620001</v>
      </c>
      <c r="DK13" s="53">
        <v>515.79400009999995</v>
      </c>
      <c r="DL13" s="53">
        <v>917.39099999999996</v>
      </c>
      <c r="DM13" s="53">
        <v>597.37000009999997</v>
      </c>
      <c r="DN13" s="53">
        <v>617.17000010000004</v>
      </c>
      <c r="DO13" s="53">
        <v>849.90500010000005</v>
      </c>
      <c r="DP13" s="53">
        <v>874.24850000000004</v>
      </c>
      <c r="DQ13" s="53">
        <v>924.25450000000001</v>
      </c>
      <c r="DR13" s="53">
        <v>935.89750000000004</v>
      </c>
      <c r="DS13" s="53">
        <v>974.04650000000004</v>
      </c>
      <c r="DT13" s="53">
        <v>985.34849999999994</v>
      </c>
      <c r="DU13" s="53">
        <v>1108.7705000000001</v>
      </c>
      <c r="DV13" s="53">
        <v>988.44849999999997</v>
      </c>
      <c r="DW13" s="53">
        <v>1001.7045000000001</v>
      </c>
      <c r="DX13" s="53">
        <v>1014.8484999999999</v>
      </c>
      <c r="DY13" s="53">
        <v>1046.8354999999999</v>
      </c>
      <c r="DZ13" s="53">
        <v>1079.7565</v>
      </c>
      <c r="EA13" s="53">
        <v>1092.4145000000001</v>
      </c>
      <c r="EB13" s="53">
        <v>1098.9645</v>
      </c>
      <c r="EC13" s="53">
        <v>1110.0454999999999</v>
      </c>
      <c r="ED13" s="53">
        <v>1129.5574999999999</v>
      </c>
      <c r="EE13" s="53">
        <v>1146.0934999999999</v>
      </c>
      <c r="EF13" s="53">
        <v>894.74099999999999</v>
      </c>
      <c r="EG13" s="53">
        <v>899.61699999999996</v>
      </c>
      <c r="EH13" s="53">
        <v>946.899</v>
      </c>
      <c r="EI13" s="53">
        <v>780.79000010000004</v>
      </c>
      <c r="EJ13" s="53">
        <v>934.02400009999997</v>
      </c>
      <c r="EK13" s="53">
        <v>944.42200000000003</v>
      </c>
      <c r="EL13" s="53">
        <v>942.47</v>
      </c>
      <c r="EM13" s="53">
        <v>866.61699999999996</v>
      </c>
      <c r="EN13" s="53">
        <v>848.16200000000003</v>
      </c>
      <c r="EO13" s="53">
        <v>773.69399999999996</v>
      </c>
      <c r="EP13" s="53">
        <v>859.06399999999996</v>
      </c>
      <c r="EQ13" s="53">
        <v>843.66200000000003</v>
      </c>
      <c r="ER13" s="53">
        <v>822.476</v>
      </c>
      <c r="ES13" s="53">
        <v>773.50800000000004</v>
      </c>
      <c r="ET13" s="53">
        <v>731.399</v>
      </c>
      <c r="EU13" s="53">
        <v>706.22799999999995</v>
      </c>
      <c r="EV13" s="53">
        <v>790.93</v>
      </c>
      <c r="EW13" s="53">
        <v>779.154</v>
      </c>
      <c r="EX13" s="53">
        <v>740.97900000000004</v>
      </c>
      <c r="EY13" s="53">
        <v>658.88699999999994</v>
      </c>
      <c r="EZ13" s="53">
        <v>633.41499999999996</v>
      </c>
      <c r="FA13" s="53">
        <v>637.33199999999999</v>
      </c>
      <c r="FB13" s="53">
        <v>626.08100000000002</v>
      </c>
      <c r="FC13" s="53">
        <v>613.86900000000003</v>
      </c>
      <c r="FD13" s="53">
        <v>595.96900000000005</v>
      </c>
      <c r="FE13" s="53">
        <v>954.78899999999999</v>
      </c>
      <c r="FF13" s="53">
        <v>215.92</v>
      </c>
      <c r="FG13" s="53">
        <v>1157.2294999999999</v>
      </c>
      <c r="FH13" s="53">
        <v>1191.3485000000001</v>
      </c>
      <c r="FI13" s="53">
        <v>1217.2985000000001</v>
      </c>
      <c r="FJ13" s="53">
        <v>1236.7735</v>
      </c>
      <c r="FK13" s="53">
        <v>1255.7455</v>
      </c>
      <c r="FL13" s="53">
        <v>1388.8244999999999</v>
      </c>
      <c r="FM13" s="53">
        <v>1420.0525</v>
      </c>
      <c r="FN13" s="53">
        <v>1436.3885</v>
      </c>
      <c r="FO13" s="53">
        <v>1449.1445000000001</v>
      </c>
      <c r="FP13" s="53">
        <v>1482.4765</v>
      </c>
      <c r="FQ13" s="53">
        <v>1499.5155</v>
      </c>
      <c r="FR13" s="53">
        <v>1515.0554999999999</v>
      </c>
      <c r="FS13" s="53">
        <v>1528.0854999999999</v>
      </c>
      <c r="FT13" s="53">
        <v>1551.8405</v>
      </c>
      <c r="FU13" s="53">
        <v>1571.4635000000001</v>
      </c>
      <c r="FV13" s="53">
        <v>1590.1405</v>
      </c>
      <c r="FW13" s="53">
        <v>1600.8905</v>
      </c>
      <c r="FX13" s="53">
        <v>655.79849999999999</v>
      </c>
      <c r="FY13" s="53">
        <v>976.05</v>
      </c>
      <c r="FZ13" s="53">
        <v>956.6</v>
      </c>
      <c r="GA13" s="53">
        <v>941.94</v>
      </c>
      <c r="GB13" s="53">
        <v>912.04</v>
      </c>
      <c r="GC13" s="53">
        <v>850.94</v>
      </c>
      <c r="GD13" s="53">
        <v>808.04499999999996</v>
      </c>
      <c r="GE13" s="53">
        <v>781.53499999999997</v>
      </c>
      <c r="GF13" s="53">
        <v>767.803</v>
      </c>
      <c r="GG13" s="53">
        <v>725.57600000000002</v>
      </c>
      <c r="GH13" s="53">
        <v>600.33299999999997</v>
      </c>
      <c r="GI13" s="53">
        <v>533.23299999999995</v>
      </c>
      <c r="GJ13" s="53">
        <v>517.53300000000002</v>
      </c>
      <c r="GK13" s="53">
        <v>487.63299999999998</v>
      </c>
      <c r="GL13" s="53">
        <v>470.233</v>
      </c>
      <c r="GM13" s="53">
        <v>404.44200000000001</v>
      </c>
      <c r="GN13" s="53">
        <v>387.81700000000001</v>
      </c>
      <c r="GO13" s="53">
        <v>344.14100000000002</v>
      </c>
      <c r="GP13" s="53">
        <v>314.93599999999998</v>
      </c>
      <c r="GQ13" s="53">
        <v>294.113</v>
      </c>
      <c r="GR13" s="53">
        <v>349.10300000000001</v>
      </c>
      <c r="GS13" s="53">
        <v>449.733</v>
      </c>
      <c r="GT13" s="53">
        <v>479.233</v>
      </c>
      <c r="GU13" s="53">
        <v>545.85299999999995</v>
      </c>
      <c r="GV13" s="53">
        <v>9.9999999999989008E-4</v>
      </c>
      <c r="GW13" s="53">
        <v>101.839</v>
      </c>
      <c r="GX13" s="53">
        <v>202.13</v>
      </c>
      <c r="GY13" s="53">
        <v>725.08699999999999</v>
      </c>
      <c r="GZ13" s="53">
        <v>894.76700000000005</v>
      </c>
      <c r="HA13" s="53">
        <v>918.77700010000001</v>
      </c>
      <c r="HB13" s="53">
        <v>942.27700010000001</v>
      </c>
      <c r="HC13" s="53">
        <v>956.81700009999997</v>
      </c>
      <c r="HD13" s="53">
        <v>1151.0495000000001</v>
      </c>
      <c r="HE13" s="53">
        <v>1133.5245</v>
      </c>
      <c r="HF13" s="53">
        <v>1126.7275</v>
      </c>
      <c r="HG13" s="53">
        <v>1116.0654999999999</v>
      </c>
      <c r="HH13" s="53">
        <v>1080.1005</v>
      </c>
      <c r="HI13" s="53">
        <v>1071.1305</v>
      </c>
      <c r="HJ13" s="53">
        <v>1041.6255000000001</v>
      </c>
      <c r="HK13" s="53">
        <v>1011.7315</v>
      </c>
      <c r="HL13" s="53">
        <v>972.22550000000001</v>
      </c>
      <c r="HM13" s="53">
        <v>918.62549999999999</v>
      </c>
      <c r="HN13" s="53">
        <v>943.75450000000001</v>
      </c>
      <c r="HO13" s="53">
        <v>985.49950000000001</v>
      </c>
      <c r="HP13" s="53">
        <v>998.37450000000001</v>
      </c>
      <c r="HQ13" s="53">
        <v>1031.8074999999999</v>
      </c>
      <c r="HR13" s="53">
        <v>1051.7705000000001</v>
      </c>
      <c r="HS13" s="53">
        <v>1051.2980001000001</v>
      </c>
      <c r="HT13" s="53">
        <v>979.13100010000005</v>
      </c>
      <c r="HU13" s="53">
        <v>920.33700009999995</v>
      </c>
      <c r="HV13" s="53">
        <v>896.05449999999996</v>
      </c>
      <c r="HW13" s="53">
        <v>856.12249999999995</v>
      </c>
      <c r="HX13" s="53">
        <v>839.82150000000001</v>
      </c>
      <c r="HY13" s="53">
        <v>824.80449999999996</v>
      </c>
      <c r="HZ13" s="53">
        <v>789.44449999999995</v>
      </c>
      <c r="IA13" s="53">
        <v>624.52300000000002</v>
      </c>
      <c r="IB13" s="53">
        <v>1328.8215</v>
      </c>
      <c r="IC13" s="53">
        <v>475.38499999999999</v>
      </c>
      <c r="ID13" s="53">
        <v>863.19800009999994</v>
      </c>
      <c r="IE13" s="53">
        <v>699.03949999999998</v>
      </c>
      <c r="IF13" s="53">
        <v>605.76900000000001</v>
      </c>
      <c r="IG13" s="53">
        <v>179.17400000000001</v>
      </c>
      <c r="IH13" s="53">
        <v>964.22699999999998</v>
      </c>
      <c r="II13" s="53">
        <v>805.60149999999999</v>
      </c>
      <c r="IJ13" s="53">
        <v>554.16450010000005</v>
      </c>
      <c r="IK13" s="53">
        <v>548.61450009999999</v>
      </c>
      <c r="IL13" s="53">
        <v>524.63300000000004</v>
      </c>
      <c r="IM13" s="53">
        <v>849.92000010000004</v>
      </c>
      <c r="IN13" s="53">
        <v>216.92</v>
      </c>
      <c r="IO13" s="53">
        <v>944.46199999999999</v>
      </c>
      <c r="IP13" s="53">
        <v>1057.3975</v>
      </c>
      <c r="IQ13" s="53">
        <v>519.99400009999999</v>
      </c>
      <c r="IR13" s="53">
        <v>1454.3634999999999</v>
      </c>
      <c r="IS13" s="53">
        <v>1112.5215000000001</v>
      </c>
      <c r="IT13" s="53">
        <v>1017.64</v>
      </c>
      <c r="IU13" s="53">
        <v>956.81800009999995</v>
      </c>
      <c r="IV13" s="53">
        <v>1600.8915</v>
      </c>
      <c r="IW13" s="53">
        <v>980.58300010000005</v>
      </c>
      <c r="IX13" s="53">
        <v>1041.3815</v>
      </c>
      <c r="IY13" s="53">
        <v>631.48099999999999</v>
      </c>
      <c r="IZ13" s="65">
        <v>903.14099999999996</v>
      </c>
    </row>
    <row r="14" spans="1:260" s="5" customFormat="1" ht="15" customHeight="1" x14ac:dyDescent="0.25">
      <c r="A14" s="46" t="str">
        <f>'Entry capacity'!A14</f>
        <v>Irún</v>
      </c>
      <c r="B14" s="52">
        <v>860.37900000000002</v>
      </c>
      <c r="C14" s="53">
        <v>836.99300000000005</v>
      </c>
      <c r="D14" s="53">
        <v>710.21800010000004</v>
      </c>
      <c r="E14" s="53">
        <v>634.54850009999996</v>
      </c>
      <c r="F14" s="53">
        <v>614.15550010000004</v>
      </c>
      <c r="G14" s="53">
        <v>606.99300010000002</v>
      </c>
      <c r="H14" s="53">
        <v>588.7820001</v>
      </c>
      <c r="I14" s="53">
        <v>577.18200009999998</v>
      </c>
      <c r="J14" s="53">
        <v>600.75600010000005</v>
      </c>
      <c r="K14" s="53">
        <v>642.64550010000005</v>
      </c>
      <c r="L14" s="53">
        <v>671.40050010000004</v>
      </c>
      <c r="M14" s="53">
        <v>673.86050009999997</v>
      </c>
      <c r="N14" s="53">
        <v>690.62950009999997</v>
      </c>
      <c r="O14" s="53">
        <v>699.64150010000003</v>
      </c>
      <c r="P14" s="53">
        <v>715.04850009999996</v>
      </c>
      <c r="Q14" s="53">
        <v>713.64650010000003</v>
      </c>
      <c r="R14" s="53">
        <v>721.42950010000004</v>
      </c>
      <c r="S14" s="53">
        <v>739.96700009999995</v>
      </c>
      <c r="T14" s="53">
        <v>747.33300010000005</v>
      </c>
      <c r="U14" s="53">
        <v>766.16300020000006</v>
      </c>
      <c r="V14" s="53">
        <v>816.4010002</v>
      </c>
      <c r="W14" s="53">
        <v>824.03300019999995</v>
      </c>
      <c r="X14" s="53">
        <v>858.00300019999997</v>
      </c>
      <c r="Y14" s="53">
        <v>921.73300019999999</v>
      </c>
      <c r="Z14" s="53">
        <v>1045.5150003000001</v>
      </c>
      <c r="AA14" s="53">
        <v>1060.3150003000001</v>
      </c>
      <c r="AB14" s="53">
        <v>875.8720002</v>
      </c>
      <c r="AC14" s="53">
        <v>896.0690002</v>
      </c>
      <c r="AD14" s="53">
        <v>914.36200020000001</v>
      </c>
      <c r="AE14" s="53">
        <v>925.3190002</v>
      </c>
      <c r="AF14" s="53">
        <v>939.71500019999996</v>
      </c>
      <c r="AG14" s="53">
        <v>968.05900020000001</v>
      </c>
      <c r="AH14" s="53">
        <v>989.4200002</v>
      </c>
      <c r="AI14" s="53">
        <v>1021.9230002</v>
      </c>
      <c r="AJ14" s="53">
        <v>1047.7935</v>
      </c>
      <c r="AK14" s="53">
        <v>1046.3410002000001</v>
      </c>
      <c r="AL14" s="53">
        <v>1039.0934999999999</v>
      </c>
      <c r="AM14" s="53">
        <v>1025.5934999999999</v>
      </c>
      <c r="AN14" s="53">
        <v>1051.7410001999999</v>
      </c>
      <c r="AO14" s="53">
        <v>559.2870001</v>
      </c>
      <c r="AP14" s="53">
        <v>557.58000010000001</v>
      </c>
      <c r="AQ14" s="53">
        <v>484.51600009999999</v>
      </c>
      <c r="AR14" s="53">
        <v>468.19900009999998</v>
      </c>
      <c r="AS14" s="53">
        <v>448.39900010000002</v>
      </c>
      <c r="AT14" s="53">
        <v>433.01000010000001</v>
      </c>
      <c r="AU14" s="53">
        <v>420.58900010000002</v>
      </c>
      <c r="AV14" s="53">
        <v>405.2100001</v>
      </c>
      <c r="AW14" s="53">
        <v>395.84100009999997</v>
      </c>
      <c r="AX14" s="53">
        <v>387.86599999999999</v>
      </c>
      <c r="AY14" s="53">
        <v>372.1</v>
      </c>
      <c r="AZ14" s="53">
        <v>370.13499999999999</v>
      </c>
      <c r="BA14" s="53">
        <v>350.33600000000001</v>
      </c>
      <c r="BB14" s="53">
        <v>329.68299999999999</v>
      </c>
      <c r="BC14" s="53">
        <v>320.99799999999999</v>
      </c>
      <c r="BD14" s="53">
        <v>310.06700000000001</v>
      </c>
      <c r="BE14" s="53">
        <v>302.28199999999998</v>
      </c>
      <c r="BF14" s="53">
        <v>288.35500000000002</v>
      </c>
      <c r="BG14" s="53">
        <v>253.03899999999999</v>
      </c>
      <c r="BH14" s="53">
        <v>235.59700000000001</v>
      </c>
      <c r="BI14" s="53">
        <v>224.964</v>
      </c>
      <c r="BJ14" s="53">
        <v>217.34</v>
      </c>
      <c r="BK14" s="53">
        <v>194.369</v>
      </c>
      <c r="BL14" s="53">
        <v>181.285</v>
      </c>
      <c r="BM14" s="53">
        <v>166.285</v>
      </c>
      <c r="BN14" s="53">
        <v>152.648</v>
      </c>
      <c r="BO14" s="53">
        <v>141.648</v>
      </c>
      <c r="BP14" s="53">
        <v>133.44399999999999</v>
      </c>
      <c r="BQ14" s="53">
        <v>695.26000009999996</v>
      </c>
      <c r="BR14" s="53">
        <v>111.355</v>
      </c>
      <c r="BS14" s="53">
        <v>95.498000000000005</v>
      </c>
      <c r="BT14" s="53">
        <v>77.367999999999995</v>
      </c>
      <c r="BU14" s="53">
        <v>73.838999999999999</v>
      </c>
      <c r="BV14" s="53">
        <v>65.424999999999997</v>
      </c>
      <c r="BW14" s="53">
        <v>58.262999999999998</v>
      </c>
      <c r="BX14" s="53">
        <v>49.66</v>
      </c>
      <c r="BY14" s="53">
        <v>47.165999999999997</v>
      </c>
      <c r="BZ14" s="53">
        <v>3</v>
      </c>
      <c r="CA14" s="53">
        <v>106.578</v>
      </c>
      <c r="CB14" s="53">
        <v>141.459</v>
      </c>
      <c r="CC14" s="53">
        <v>156.11600000000001</v>
      </c>
      <c r="CD14" s="53">
        <v>156.61099999999999</v>
      </c>
      <c r="CE14" s="53">
        <v>172.53299999999999</v>
      </c>
      <c r="CF14" s="53">
        <v>189.483</v>
      </c>
      <c r="CG14" s="53">
        <v>155.89400000000001</v>
      </c>
      <c r="CH14" s="53">
        <v>671.57600009999999</v>
      </c>
      <c r="CI14" s="53">
        <v>662.40200010000001</v>
      </c>
      <c r="CJ14" s="53">
        <v>657.2820001</v>
      </c>
      <c r="CK14" s="53">
        <v>519.68400010000005</v>
      </c>
      <c r="CL14" s="53">
        <v>398.7510001</v>
      </c>
      <c r="CM14" s="53">
        <v>729.91000010000005</v>
      </c>
      <c r="CN14" s="53">
        <v>455.56800010000001</v>
      </c>
      <c r="CO14" s="53">
        <v>441.49800010000001</v>
      </c>
      <c r="CP14" s="53">
        <v>426.6670001</v>
      </c>
      <c r="CQ14" s="53">
        <v>421.81800010000001</v>
      </c>
      <c r="CR14" s="53">
        <v>413.89600009999998</v>
      </c>
      <c r="CS14" s="53">
        <v>412.1910001</v>
      </c>
      <c r="CT14" s="53">
        <v>405.28100010000003</v>
      </c>
      <c r="CU14" s="53">
        <v>852.41200000000003</v>
      </c>
      <c r="CV14" s="53">
        <v>292.387</v>
      </c>
      <c r="CW14" s="53">
        <v>230.72</v>
      </c>
      <c r="CX14" s="53">
        <v>264.27300000000002</v>
      </c>
      <c r="CY14" s="53">
        <v>272.71699999999998</v>
      </c>
      <c r="CZ14" s="53">
        <v>316.11099999999999</v>
      </c>
      <c r="DA14" s="53">
        <v>357.91699999999997</v>
      </c>
      <c r="DB14" s="53">
        <v>488.03100000000001</v>
      </c>
      <c r="DC14" s="53">
        <v>502.88299999999998</v>
      </c>
      <c r="DD14" s="53">
        <v>513.99900000000002</v>
      </c>
      <c r="DE14" s="53">
        <v>520.79549999999995</v>
      </c>
      <c r="DF14" s="53">
        <v>526.4085</v>
      </c>
      <c r="DG14" s="53">
        <v>160.80699999999999</v>
      </c>
      <c r="DH14" s="53">
        <v>168.154</v>
      </c>
      <c r="DI14" s="53">
        <v>1064.3150003000001</v>
      </c>
      <c r="DJ14" s="53">
        <v>464.19900009999998</v>
      </c>
      <c r="DK14" s="53">
        <v>743.86700010000004</v>
      </c>
      <c r="DL14" s="53">
        <v>304.79599999999999</v>
      </c>
      <c r="DM14" s="53">
        <v>1061.5150003000001</v>
      </c>
      <c r="DN14" s="53">
        <v>1081.3150003000001</v>
      </c>
      <c r="DO14" s="53">
        <v>716.61800010000002</v>
      </c>
      <c r="DP14" s="53">
        <v>290.27300000000002</v>
      </c>
      <c r="DQ14" s="53">
        <v>340.279</v>
      </c>
      <c r="DR14" s="53">
        <v>351.92200000000003</v>
      </c>
      <c r="DS14" s="53">
        <v>390.07100000000003</v>
      </c>
      <c r="DT14" s="53">
        <v>401.37299999999999</v>
      </c>
      <c r="DU14" s="53">
        <v>240.886</v>
      </c>
      <c r="DV14" s="53">
        <v>404.47300000000001</v>
      </c>
      <c r="DW14" s="53">
        <v>417.72899999999998</v>
      </c>
      <c r="DX14" s="53">
        <v>430.87299999999999</v>
      </c>
      <c r="DY14" s="53">
        <v>462.86</v>
      </c>
      <c r="DZ14" s="53">
        <v>495.78100000000001</v>
      </c>
      <c r="EA14" s="53">
        <v>508.43900000000002</v>
      </c>
      <c r="EB14" s="53">
        <v>514.98900000000003</v>
      </c>
      <c r="EC14" s="53">
        <v>526.07000000000005</v>
      </c>
      <c r="ED14" s="53">
        <v>545.58199999999999</v>
      </c>
      <c r="EE14" s="53">
        <v>562.11800000000005</v>
      </c>
      <c r="EF14" s="53">
        <v>282.14600000000002</v>
      </c>
      <c r="EG14" s="53">
        <v>287.02199999999999</v>
      </c>
      <c r="EH14" s="53">
        <v>334.30399999999997</v>
      </c>
      <c r="EI14" s="53">
        <v>647.50300010000001</v>
      </c>
      <c r="EJ14" s="53">
        <v>473.84500009999999</v>
      </c>
      <c r="EK14" s="53">
        <v>1073.0025000000001</v>
      </c>
      <c r="EL14" s="53">
        <v>1071.0505000000001</v>
      </c>
      <c r="EM14" s="53">
        <v>995.19749999999999</v>
      </c>
      <c r="EN14" s="53">
        <v>976.74249999999995</v>
      </c>
      <c r="EO14" s="53">
        <v>902.27449999999999</v>
      </c>
      <c r="EP14" s="53">
        <v>987.64449999999999</v>
      </c>
      <c r="EQ14" s="53">
        <v>972.24249999999995</v>
      </c>
      <c r="ER14" s="53">
        <v>951.05650000000003</v>
      </c>
      <c r="ES14" s="53">
        <v>902.08849999999995</v>
      </c>
      <c r="ET14" s="53">
        <v>859.97950000000003</v>
      </c>
      <c r="EU14" s="53">
        <v>834.80849999999998</v>
      </c>
      <c r="EV14" s="53">
        <v>731.22550000000001</v>
      </c>
      <c r="EW14" s="53">
        <v>719.44949999999994</v>
      </c>
      <c r="EX14" s="53">
        <v>681.27449999999999</v>
      </c>
      <c r="EY14" s="53">
        <v>599.1825</v>
      </c>
      <c r="EZ14" s="53">
        <v>573.71050000000002</v>
      </c>
      <c r="FA14" s="53">
        <v>577.62750000000005</v>
      </c>
      <c r="FB14" s="53">
        <v>566.37649999999996</v>
      </c>
      <c r="FC14" s="53">
        <v>554.16449999999998</v>
      </c>
      <c r="FD14" s="53">
        <v>536.2645</v>
      </c>
      <c r="FE14" s="53">
        <v>342.19400000000002</v>
      </c>
      <c r="FF14" s="53">
        <v>1056.7410001999999</v>
      </c>
      <c r="FG14" s="53">
        <v>573.25400000000002</v>
      </c>
      <c r="FH14" s="53">
        <v>607.37300000000005</v>
      </c>
      <c r="FI14" s="53">
        <v>633.32299999999998</v>
      </c>
      <c r="FJ14" s="53">
        <v>652.798</v>
      </c>
      <c r="FK14" s="53">
        <v>671.77</v>
      </c>
      <c r="FL14" s="53">
        <v>804.84900000000005</v>
      </c>
      <c r="FM14" s="53">
        <v>836.077</v>
      </c>
      <c r="FN14" s="53">
        <v>852.41300000000001</v>
      </c>
      <c r="FO14" s="53">
        <v>865.16899999999998</v>
      </c>
      <c r="FP14" s="53">
        <v>898.50099999999998</v>
      </c>
      <c r="FQ14" s="53">
        <v>915.54</v>
      </c>
      <c r="FR14" s="53">
        <v>931.08</v>
      </c>
      <c r="FS14" s="53">
        <v>944.11</v>
      </c>
      <c r="FT14" s="53">
        <v>967.86500000000001</v>
      </c>
      <c r="FU14" s="53">
        <v>987.48800000000006</v>
      </c>
      <c r="FV14" s="53">
        <v>1006.165</v>
      </c>
      <c r="FW14" s="53">
        <v>1016.915</v>
      </c>
      <c r="FX14" s="53">
        <v>519.33900000000006</v>
      </c>
      <c r="FY14" s="53">
        <v>1104.6305</v>
      </c>
      <c r="FZ14" s="53">
        <v>1085.1804999999999</v>
      </c>
      <c r="GA14" s="53">
        <v>1070.5205000000001</v>
      </c>
      <c r="GB14" s="53">
        <v>1040.6205</v>
      </c>
      <c r="GC14" s="53">
        <v>979.52049999999997</v>
      </c>
      <c r="GD14" s="53">
        <v>936.62549999999999</v>
      </c>
      <c r="GE14" s="53">
        <v>910.1155</v>
      </c>
      <c r="GF14" s="53">
        <v>896.38350000000003</v>
      </c>
      <c r="GG14" s="53">
        <v>854.15650000000005</v>
      </c>
      <c r="GH14" s="53">
        <v>813.38850000000002</v>
      </c>
      <c r="GI14" s="53">
        <v>746.2885</v>
      </c>
      <c r="GJ14" s="53">
        <v>730.58849999999995</v>
      </c>
      <c r="GK14" s="53">
        <v>700.68849999999998</v>
      </c>
      <c r="GL14" s="53">
        <v>683.2885</v>
      </c>
      <c r="GM14" s="53">
        <v>708.07950000000005</v>
      </c>
      <c r="GN14" s="53">
        <v>724.70450000000005</v>
      </c>
      <c r="GO14" s="53">
        <v>768.38049999999998</v>
      </c>
      <c r="GP14" s="53">
        <v>797.58550000000002</v>
      </c>
      <c r="GQ14" s="53">
        <v>818.4085</v>
      </c>
      <c r="GR14" s="53">
        <v>873.39850000000001</v>
      </c>
      <c r="GS14" s="53">
        <v>662.7885</v>
      </c>
      <c r="GT14" s="53">
        <v>633.2885</v>
      </c>
      <c r="GU14" s="53">
        <v>566.66849999999999</v>
      </c>
      <c r="GV14" s="53">
        <v>1112.5205000000001</v>
      </c>
      <c r="GW14" s="53">
        <v>1010.6825</v>
      </c>
      <c r="GX14" s="53">
        <v>910.39149999999995</v>
      </c>
      <c r="GY14" s="53">
        <v>665.38250000000005</v>
      </c>
      <c r="GZ14" s="53">
        <v>1023.3475</v>
      </c>
      <c r="HA14" s="53">
        <v>887.9</v>
      </c>
      <c r="HB14" s="53">
        <v>911.4</v>
      </c>
      <c r="HC14" s="53">
        <v>925.94</v>
      </c>
      <c r="HD14" s="53">
        <v>573.76900000000001</v>
      </c>
      <c r="HE14" s="53">
        <v>591.29399999999998</v>
      </c>
      <c r="HF14" s="53">
        <v>598.09100000000001</v>
      </c>
      <c r="HG14" s="53">
        <v>608.75300000000004</v>
      </c>
      <c r="HH14" s="53">
        <v>644.71799999999996</v>
      </c>
      <c r="HI14" s="53">
        <v>653.68799999999999</v>
      </c>
      <c r="HJ14" s="53">
        <v>644.93799999999999</v>
      </c>
      <c r="HK14" s="53">
        <v>615.04399999999998</v>
      </c>
      <c r="HL14" s="53">
        <v>575.53800000000001</v>
      </c>
      <c r="HM14" s="53">
        <v>521.93799999999999</v>
      </c>
      <c r="HN14" s="53">
        <v>547.06700000000001</v>
      </c>
      <c r="HO14" s="53">
        <v>588.81200000000001</v>
      </c>
      <c r="HP14" s="53">
        <v>601.68700000000001</v>
      </c>
      <c r="HQ14" s="53">
        <v>635.12</v>
      </c>
      <c r="HR14" s="53">
        <v>655.08299999999997</v>
      </c>
      <c r="HS14" s="53">
        <v>707.35900000000004</v>
      </c>
      <c r="HT14" s="53">
        <v>779.52599999999995</v>
      </c>
      <c r="HU14" s="53">
        <v>838.32</v>
      </c>
      <c r="HV14" s="53">
        <v>499.36700000000002</v>
      </c>
      <c r="HW14" s="53">
        <v>459.435</v>
      </c>
      <c r="HX14" s="53">
        <v>443.13400000000001</v>
      </c>
      <c r="HY14" s="53">
        <v>428.11700000000002</v>
      </c>
      <c r="HZ14" s="53">
        <v>392.75700000000001</v>
      </c>
      <c r="IA14" s="53">
        <v>528.572</v>
      </c>
      <c r="IB14" s="53">
        <v>744.846</v>
      </c>
      <c r="IC14" s="53">
        <v>776.47600020000004</v>
      </c>
      <c r="ID14" s="53">
        <v>729.91100010000002</v>
      </c>
      <c r="IE14" s="53">
        <v>413.48200000000003</v>
      </c>
      <c r="IF14" s="53">
        <v>546.06449999999995</v>
      </c>
      <c r="IG14" s="53">
        <v>1036.7935</v>
      </c>
      <c r="IH14" s="53">
        <v>351.63200000000001</v>
      </c>
      <c r="II14" s="53">
        <v>306.92</v>
      </c>
      <c r="IJ14" s="53">
        <v>697.69650009999998</v>
      </c>
      <c r="IK14" s="53">
        <v>703.24650010000005</v>
      </c>
      <c r="IL14" s="53">
        <v>587.88850000000002</v>
      </c>
      <c r="IM14" s="53">
        <v>716.6330001</v>
      </c>
      <c r="IN14" s="53">
        <v>1057.7410001999999</v>
      </c>
      <c r="IO14" s="53">
        <v>1073.0425</v>
      </c>
      <c r="IP14" s="53">
        <v>189.51300000000001</v>
      </c>
      <c r="IQ14" s="53">
        <v>748.06700009999997</v>
      </c>
      <c r="IR14" s="53">
        <v>870.38800000000003</v>
      </c>
      <c r="IS14" s="53">
        <v>0</v>
      </c>
      <c r="IT14" s="53">
        <v>405.04500000000002</v>
      </c>
      <c r="IU14" s="53">
        <v>925.94100000000003</v>
      </c>
      <c r="IV14" s="53">
        <v>1016.9160000000001</v>
      </c>
      <c r="IW14" s="53">
        <v>520.40400009999996</v>
      </c>
      <c r="IX14" s="53">
        <v>173.49700000000001</v>
      </c>
      <c r="IY14" s="53">
        <v>521.61400000000003</v>
      </c>
      <c r="IZ14" s="65">
        <v>1031.7215000000001</v>
      </c>
    </row>
    <row r="15" spans="1:260" s="5" customFormat="1" ht="15" customHeight="1" x14ac:dyDescent="0.25">
      <c r="A15" s="46" t="str">
        <f>'Entry capacity'!A15</f>
        <v>Larrau</v>
      </c>
      <c r="B15" s="52">
        <v>876.68399999999997</v>
      </c>
      <c r="C15" s="53">
        <v>853.298</v>
      </c>
      <c r="D15" s="53">
        <v>556.59100009999997</v>
      </c>
      <c r="E15" s="53">
        <v>480.9215001</v>
      </c>
      <c r="F15" s="53">
        <v>460.52850009999997</v>
      </c>
      <c r="G15" s="53">
        <v>453.36600010000001</v>
      </c>
      <c r="H15" s="53">
        <v>435.1550001</v>
      </c>
      <c r="I15" s="53">
        <v>423.55500009999997</v>
      </c>
      <c r="J15" s="53">
        <v>447.12900009999998</v>
      </c>
      <c r="K15" s="53">
        <v>489.01850009999998</v>
      </c>
      <c r="L15" s="53">
        <v>517.77350009999998</v>
      </c>
      <c r="M15" s="53">
        <v>520.23350010000001</v>
      </c>
      <c r="N15" s="53">
        <v>537.00250010000002</v>
      </c>
      <c r="O15" s="53">
        <v>546.01450009999996</v>
      </c>
      <c r="P15" s="53">
        <v>561.4215001</v>
      </c>
      <c r="Q15" s="53">
        <v>560.01950009999996</v>
      </c>
      <c r="R15" s="53">
        <v>567.80250009999997</v>
      </c>
      <c r="S15" s="53">
        <v>586.3400001</v>
      </c>
      <c r="T15" s="53">
        <v>593.70600009999998</v>
      </c>
      <c r="U15" s="53">
        <v>612.53600019999999</v>
      </c>
      <c r="V15" s="53">
        <v>662.77400020000005</v>
      </c>
      <c r="W15" s="53">
        <v>670.40600019999999</v>
      </c>
      <c r="X15" s="53">
        <v>704.37600020000002</v>
      </c>
      <c r="Y15" s="53">
        <v>768.10600020000004</v>
      </c>
      <c r="Z15" s="53">
        <v>891.88800030000004</v>
      </c>
      <c r="AA15" s="53">
        <v>906.6880003</v>
      </c>
      <c r="AB15" s="53">
        <v>722.24500020000005</v>
      </c>
      <c r="AC15" s="53">
        <v>742.44200020000005</v>
      </c>
      <c r="AD15" s="53">
        <v>760.73500019999994</v>
      </c>
      <c r="AE15" s="53">
        <v>771.69200020000005</v>
      </c>
      <c r="AF15" s="53">
        <v>786.08800020000001</v>
      </c>
      <c r="AG15" s="53">
        <v>814.43200019999995</v>
      </c>
      <c r="AH15" s="53">
        <v>835.79300020000005</v>
      </c>
      <c r="AI15" s="53">
        <v>868.29600019999998</v>
      </c>
      <c r="AJ15" s="53">
        <v>908.06000019999999</v>
      </c>
      <c r="AK15" s="53">
        <v>892.71400019999999</v>
      </c>
      <c r="AL15" s="53">
        <v>916.76000020000004</v>
      </c>
      <c r="AM15" s="53">
        <v>930.26000020000004</v>
      </c>
      <c r="AN15" s="53">
        <v>898.11400019999996</v>
      </c>
      <c r="AO15" s="53">
        <v>405.66000009999999</v>
      </c>
      <c r="AP15" s="53">
        <v>403.9530001</v>
      </c>
      <c r="AQ15" s="53">
        <v>330.88900009999998</v>
      </c>
      <c r="AR15" s="53">
        <v>314.57200010000003</v>
      </c>
      <c r="AS15" s="53">
        <v>294.77200010000001</v>
      </c>
      <c r="AT15" s="53">
        <v>279.3830001</v>
      </c>
      <c r="AU15" s="53">
        <v>266.96200010000001</v>
      </c>
      <c r="AV15" s="53">
        <v>251.58300009999999</v>
      </c>
      <c r="AW15" s="53">
        <v>242.21400009999999</v>
      </c>
      <c r="AX15" s="53">
        <v>234.239</v>
      </c>
      <c r="AY15" s="53">
        <v>218.47300000000001</v>
      </c>
      <c r="AZ15" s="53">
        <v>216.50800000000001</v>
      </c>
      <c r="BA15" s="53">
        <v>196.709</v>
      </c>
      <c r="BB15" s="53">
        <v>176.05600000000001</v>
      </c>
      <c r="BC15" s="53">
        <v>167.37100000000001</v>
      </c>
      <c r="BD15" s="53">
        <v>156.44</v>
      </c>
      <c r="BE15" s="53">
        <v>148.655</v>
      </c>
      <c r="BF15" s="53">
        <v>134.72800000000001</v>
      </c>
      <c r="BG15" s="53">
        <v>152.006</v>
      </c>
      <c r="BH15" s="53">
        <v>169.44800000000001</v>
      </c>
      <c r="BI15" s="53">
        <v>180.08099999999999</v>
      </c>
      <c r="BJ15" s="53">
        <v>187.70500000000001</v>
      </c>
      <c r="BK15" s="53">
        <v>210.67599999999999</v>
      </c>
      <c r="BL15" s="53">
        <v>223.76</v>
      </c>
      <c r="BM15" s="53">
        <v>238.76</v>
      </c>
      <c r="BN15" s="53">
        <v>252.39699999999999</v>
      </c>
      <c r="BO15" s="53">
        <v>263.39699999999999</v>
      </c>
      <c r="BP15" s="53">
        <v>271.601</v>
      </c>
      <c r="BQ15" s="53">
        <v>541.6330001</v>
      </c>
      <c r="BR15" s="53">
        <v>293.69</v>
      </c>
      <c r="BS15" s="53">
        <v>309.54700000000003</v>
      </c>
      <c r="BT15" s="53">
        <v>327.67700000000002</v>
      </c>
      <c r="BU15" s="53">
        <v>331.20600000000002</v>
      </c>
      <c r="BV15" s="53">
        <v>339.62</v>
      </c>
      <c r="BW15" s="53">
        <v>346.78199999999998</v>
      </c>
      <c r="BX15" s="53">
        <v>355.38499999999999</v>
      </c>
      <c r="BY15" s="53">
        <v>357.87900000000002</v>
      </c>
      <c r="BZ15" s="53">
        <v>402.04500000000002</v>
      </c>
      <c r="CA15" s="53">
        <v>298.46699999999998</v>
      </c>
      <c r="CB15" s="53">
        <v>301.86700000000002</v>
      </c>
      <c r="CC15" s="53">
        <v>316.524</v>
      </c>
      <c r="CD15" s="53">
        <v>317.01900000000001</v>
      </c>
      <c r="CE15" s="53">
        <v>332.94099999999997</v>
      </c>
      <c r="CF15" s="53">
        <v>349.89100000000002</v>
      </c>
      <c r="CG15" s="53">
        <v>316.30200000000002</v>
      </c>
      <c r="CH15" s="53">
        <v>517.94900010000003</v>
      </c>
      <c r="CI15" s="53">
        <v>508.7750001</v>
      </c>
      <c r="CJ15" s="53">
        <v>503.6550001</v>
      </c>
      <c r="CK15" s="53">
        <v>366.05700009999998</v>
      </c>
      <c r="CL15" s="53">
        <v>245.12400009999999</v>
      </c>
      <c r="CM15" s="53">
        <v>576.28300009999998</v>
      </c>
      <c r="CN15" s="53">
        <v>301.9410001</v>
      </c>
      <c r="CO15" s="53">
        <v>287.8710001</v>
      </c>
      <c r="CP15" s="53">
        <v>273.04000009999999</v>
      </c>
      <c r="CQ15" s="53">
        <v>268.1910001</v>
      </c>
      <c r="CR15" s="53">
        <v>260.26900010000003</v>
      </c>
      <c r="CS15" s="53">
        <v>258.56400009999999</v>
      </c>
      <c r="CT15" s="53">
        <v>251.65400009999999</v>
      </c>
      <c r="CU15" s="53">
        <v>868.71699999999998</v>
      </c>
      <c r="CV15" s="53">
        <v>122.785</v>
      </c>
      <c r="CW15" s="53">
        <v>247.02500000000001</v>
      </c>
      <c r="CX15" s="53">
        <v>280.57799999999997</v>
      </c>
      <c r="CY15" s="53">
        <v>289.02199999999999</v>
      </c>
      <c r="CZ15" s="53">
        <v>332.416</v>
      </c>
      <c r="DA15" s="53">
        <v>374.22199999999998</v>
      </c>
      <c r="DB15" s="53">
        <v>473.06700000000001</v>
      </c>
      <c r="DC15" s="53">
        <v>487.91899999999998</v>
      </c>
      <c r="DD15" s="53">
        <v>499.03500000000003</v>
      </c>
      <c r="DE15" s="53">
        <v>505.83150000000001</v>
      </c>
      <c r="DF15" s="53">
        <v>511.44450000000001</v>
      </c>
      <c r="DG15" s="53">
        <v>321.21499999999997</v>
      </c>
      <c r="DH15" s="53">
        <v>328.56200000000001</v>
      </c>
      <c r="DI15" s="53">
        <v>910.6880003</v>
      </c>
      <c r="DJ15" s="53">
        <v>310.57200010000003</v>
      </c>
      <c r="DK15" s="53">
        <v>590.24000009999997</v>
      </c>
      <c r="DL15" s="53">
        <v>100.249</v>
      </c>
      <c r="DM15" s="53">
        <v>907.88800030000004</v>
      </c>
      <c r="DN15" s="53">
        <v>927.6880003</v>
      </c>
      <c r="DO15" s="53">
        <v>562.99100009999995</v>
      </c>
      <c r="DP15" s="53">
        <v>306.57799999999997</v>
      </c>
      <c r="DQ15" s="53">
        <v>356.584</v>
      </c>
      <c r="DR15" s="53">
        <v>368.22699999999998</v>
      </c>
      <c r="DS15" s="53">
        <v>406.37599999999998</v>
      </c>
      <c r="DT15" s="53">
        <v>417.678</v>
      </c>
      <c r="DU15" s="53">
        <v>401.29399999999998</v>
      </c>
      <c r="DV15" s="53">
        <v>420.77800000000002</v>
      </c>
      <c r="DW15" s="53">
        <v>434.03399999999999</v>
      </c>
      <c r="DX15" s="53">
        <v>447.178</v>
      </c>
      <c r="DY15" s="53">
        <v>479.16500000000002</v>
      </c>
      <c r="DZ15" s="53">
        <v>512.08600000000001</v>
      </c>
      <c r="EA15" s="53">
        <v>524.74400000000003</v>
      </c>
      <c r="EB15" s="53">
        <v>531.29399999999998</v>
      </c>
      <c r="EC15" s="53">
        <v>542.375</v>
      </c>
      <c r="ED15" s="53">
        <v>561.88699999999994</v>
      </c>
      <c r="EE15" s="53">
        <v>578.423</v>
      </c>
      <c r="EF15" s="53">
        <v>122.899</v>
      </c>
      <c r="EG15" s="53">
        <v>118.023</v>
      </c>
      <c r="EH15" s="53">
        <v>70.741</v>
      </c>
      <c r="EI15" s="53">
        <v>493.8760001</v>
      </c>
      <c r="EJ15" s="53">
        <v>320.21800009999998</v>
      </c>
      <c r="EK15" s="53">
        <v>1058.0385000000001</v>
      </c>
      <c r="EL15" s="53">
        <v>1056.0864999999999</v>
      </c>
      <c r="EM15" s="53">
        <v>980.23350000000005</v>
      </c>
      <c r="EN15" s="53">
        <v>961.77850000000001</v>
      </c>
      <c r="EO15" s="53">
        <v>887.31050000000005</v>
      </c>
      <c r="EP15" s="53">
        <v>972.68050000000005</v>
      </c>
      <c r="EQ15" s="53">
        <v>957.27850000000001</v>
      </c>
      <c r="ER15" s="53">
        <v>936.09249999999997</v>
      </c>
      <c r="ES15" s="53">
        <v>887.12450000000001</v>
      </c>
      <c r="ET15" s="53">
        <v>845.01549999999997</v>
      </c>
      <c r="EU15" s="53">
        <v>819.84450000000004</v>
      </c>
      <c r="EV15" s="53">
        <v>716.26149999999996</v>
      </c>
      <c r="EW15" s="53">
        <v>704.4855</v>
      </c>
      <c r="EX15" s="53">
        <v>666.31050000000005</v>
      </c>
      <c r="EY15" s="53">
        <v>584.21849999999995</v>
      </c>
      <c r="EZ15" s="53">
        <v>558.74649999999997</v>
      </c>
      <c r="FA15" s="53">
        <v>562.6635</v>
      </c>
      <c r="FB15" s="53">
        <v>551.41250000000002</v>
      </c>
      <c r="FC15" s="53">
        <v>539.20050000000003</v>
      </c>
      <c r="FD15" s="53">
        <v>521.30050000000006</v>
      </c>
      <c r="FE15" s="53">
        <v>62.850999999999999</v>
      </c>
      <c r="FF15" s="53">
        <v>903.11400019999996</v>
      </c>
      <c r="FG15" s="53">
        <v>589.55899999999997</v>
      </c>
      <c r="FH15" s="53">
        <v>623.678</v>
      </c>
      <c r="FI15" s="53">
        <v>649.62800000000004</v>
      </c>
      <c r="FJ15" s="53">
        <v>669.10299999999995</v>
      </c>
      <c r="FK15" s="53">
        <v>688.07500000000005</v>
      </c>
      <c r="FL15" s="53">
        <v>821.154</v>
      </c>
      <c r="FM15" s="53">
        <v>852.38199999999995</v>
      </c>
      <c r="FN15" s="53">
        <v>868.71799999999996</v>
      </c>
      <c r="FO15" s="53">
        <v>881.47400000000005</v>
      </c>
      <c r="FP15" s="53">
        <v>914.80600000000004</v>
      </c>
      <c r="FQ15" s="53">
        <v>931.84500000000003</v>
      </c>
      <c r="FR15" s="53">
        <v>947.38499999999999</v>
      </c>
      <c r="FS15" s="53">
        <v>960.41499999999996</v>
      </c>
      <c r="FT15" s="53">
        <v>984.17</v>
      </c>
      <c r="FU15" s="53">
        <v>1003.793</v>
      </c>
      <c r="FV15" s="53">
        <v>1022.47</v>
      </c>
      <c r="FW15" s="53">
        <v>1033.22</v>
      </c>
      <c r="FX15" s="53">
        <v>441.75900000000001</v>
      </c>
      <c r="FY15" s="53">
        <v>1089.6665</v>
      </c>
      <c r="FZ15" s="53">
        <v>1070.2165</v>
      </c>
      <c r="GA15" s="53">
        <v>1055.5564999999999</v>
      </c>
      <c r="GB15" s="53">
        <v>1025.6565000000001</v>
      </c>
      <c r="GC15" s="53">
        <v>964.55650000000003</v>
      </c>
      <c r="GD15" s="53">
        <v>921.66150000000005</v>
      </c>
      <c r="GE15" s="53">
        <v>895.15150000000006</v>
      </c>
      <c r="GF15" s="53">
        <v>881.41949999999997</v>
      </c>
      <c r="GG15" s="53">
        <v>839.1925</v>
      </c>
      <c r="GH15" s="53">
        <v>718.50699999999995</v>
      </c>
      <c r="GI15" s="53">
        <v>651.40700000000004</v>
      </c>
      <c r="GJ15" s="53">
        <v>635.70699999999999</v>
      </c>
      <c r="GK15" s="53">
        <v>605.80700000000002</v>
      </c>
      <c r="GL15" s="53">
        <v>588.40700000000004</v>
      </c>
      <c r="GM15" s="53">
        <v>613.19799999999998</v>
      </c>
      <c r="GN15" s="53">
        <v>629.82299999999998</v>
      </c>
      <c r="GO15" s="53">
        <v>673.49900000000002</v>
      </c>
      <c r="GP15" s="53">
        <v>702.70399999999995</v>
      </c>
      <c r="GQ15" s="53">
        <v>723.52700000000004</v>
      </c>
      <c r="GR15" s="53">
        <v>759.26200019999999</v>
      </c>
      <c r="GS15" s="53">
        <v>567.90700000000004</v>
      </c>
      <c r="GT15" s="53">
        <v>538.40700000000004</v>
      </c>
      <c r="GU15" s="53">
        <v>514.22699999999998</v>
      </c>
      <c r="GV15" s="53">
        <v>1017.639</v>
      </c>
      <c r="GW15" s="53">
        <v>915.80100000000004</v>
      </c>
      <c r="GX15" s="53">
        <v>815.51</v>
      </c>
      <c r="GY15" s="53">
        <v>650.41849999999999</v>
      </c>
      <c r="GZ15" s="53">
        <v>1008.3835</v>
      </c>
      <c r="HA15" s="53">
        <v>904.20500000000004</v>
      </c>
      <c r="HB15" s="53">
        <v>927.70500000000004</v>
      </c>
      <c r="HC15" s="53">
        <v>942.245</v>
      </c>
      <c r="HD15" s="53">
        <v>590.07399999999996</v>
      </c>
      <c r="HE15" s="53">
        <v>607.59900000000005</v>
      </c>
      <c r="HF15" s="53">
        <v>614.39599999999996</v>
      </c>
      <c r="HG15" s="53">
        <v>625.05799999999999</v>
      </c>
      <c r="HH15" s="53">
        <v>661.02300000000002</v>
      </c>
      <c r="HI15" s="53">
        <v>669.99300000000005</v>
      </c>
      <c r="HJ15" s="53">
        <v>661.24300000000005</v>
      </c>
      <c r="HK15" s="53">
        <v>631.34900000000005</v>
      </c>
      <c r="HL15" s="53">
        <v>591.84299999999996</v>
      </c>
      <c r="HM15" s="53">
        <v>538.24300000000005</v>
      </c>
      <c r="HN15" s="53">
        <v>563.37199999999996</v>
      </c>
      <c r="HO15" s="53">
        <v>605.11699999999996</v>
      </c>
      <c r="HP15" s="53">
        <v>617.99199999999996</v>
      </c>
      <c r="HQ15" s="53">
        <v>651.42499999999995</v>
      </c>
      <c r="HR15" s="53">
        <v>671.38800000000003</v>
      </c>
      <c r="HS15" s="53">
        <v>723.66399999999999</v>
      </c>
      <c r="HT15" s="53">
        <v>795.83100000000002</v>
      </c>
      <c r="HU15" s="53">
        <v>854.625</v>
      </c>
      <c r="HV15" s="53">
        <v>515.67200000000003</v>
      </c>
      <c r="HW15" s="53">
        <v>475.74</v>
      </c>
      <c r="HX15" s="53">
        <v>459.43900000000002</v>
      </c>
      <c r="HY15" s="53">
        <v>444.42200000000003</v>
      </c>
      <c r="HZ15" s="53">
        <v>409.06200000000001</v>
      </c>
      <c r="IA15" s="53">
        <v>393.11700000000002</v>
      </c>
      <c r="IB15" s="53">
        <v>761.15099999999995</v>
      </c>
      <c r="IC15" s="53">
        <v>622.84900019999998</v>
      </c>
      <c r="ID15" s="53">
        <v>576.28400009999996</v>
      </c>
      <c r="IE15" s="53">
        <v>429.78699999999998</v>
      </c>
      <c r="IF15" s="53">
        <v>531.10050000000001</v>
      </c>
      <c r="IG15" s="53">
        <v>919.06000019999999</v>
      </c>
      <c r="IH15" s="53">
        <v>53.412999999999997</v>
      </c>
      <c r="II15" s="53">
        <v>323.22500000000002</v>
      </c>
      <c r="IJ15" s="53">
        <v>544.06950010000003</v>
      </c>
      <c r="IK15" s="53">
        <v>549.61950009999998</v>
      </c>
      <c r="IL15" s="53">
        <v>493.00700000000001</v>
      </c>
      <c r="IM15" s="53">
        <v>563.00600010000005</v>
      </c>
      <c r="IN15" s="53">
        <v>904.11400019999996</v>
      </c>
      <c r="IO15" s="53">
        <v>1058.0785000000001</v>
      </c>
      <c r="IP15" s="53">
        <v>349.92099999999999</v>
      </c>
      <c r="IQ15" s="53">
        <v>594.44000010000002</v>
      </c>
      <c r="IR15" s="53">
        <v>886.69299999999998</v>
      </c>
      <c r="IS15" s="53">
        <v>405.04500000000002</v>
      </c>
      <c r="IT15" s="53">
        <v>0</v>
      </c>
      <c r="IU15" s="53">
        <v>942.24599999999998</v>
      </c>
      <c r="IV15" s="53">
        <v>1033.221</v>
      </c>
      <c r="IW15" s="53">
        <v>366.77700010000001</v>
      </c>
      <c r="IX15" s="53">
        <v>333.90499999999997</v>
      </c>
      <c r="IY15" s="53">
        <v>386.15899999999999</v>
      </c>
      <c r="IZ15" s="65">
        <v>1016.7575000000001</v>
      </c>
    </row>
    <row r="16" spans="1:260" s="5" customFormat="1" ht="15" customHeight="1" x14ac:dyDescent="0.25">
      <c r="A16" s="46" t="str">
        <f>'Entry capacity'!A16</f>
        <v>Badajoz</v>
      </c>
      <c r="B16" s="52">
        <v>946.33699999999999</v>
      </c>
      <c r="C16" s="53">
        <v>922.95100000000002</v>
      </c>
      <c r="D16" s="53">
        <v>1247.4190000999999</v>
      </c>
      <c r="E16" s="53">
        <v>1171.7495001</v>
      </c>
      <c r="F16" s="53">
        <v>1151.3565000999999</v>
      </c>
      <c r="G16" s="53">
        <v>1144.1940001</v>
      </c>
      <c r="H16" s="53">
        <v>1125.9830001</v>
      </c>
      <c r="I16" s="53">
        <v>1114.3830000999999</v>
      </c>
      <c r="J16" s="53">
        <v>1137.9570001</v>
      </c>
      <c r="K16" s="53">
        <v>1179.8465001</v>
      </c>
      <c r="L16" s="53">
        <v>1208.6015001000001</v>
      </c>
      <c r="M16" s="53">
        <v>1211.0615001000001</v>
      </c>
      <c r="N16" s="53">
        <v>1227.8305001000001</v>
      </c>
      <c r="O16" s="53">
        <v>1236.8425001000001</v>
      </c>
      <c r="P16" s="53">
        <v>1252.2495001</v>
      </c>
      <c r="Q16" s="53">
        <v>1250.8475000999999</v>
      </c>
      <c r="R16" s="53">
        <v>1258.6305001000001</v>
      </c>
      <c r="S16" s="53">
        <v>1256.4275001000001</v>
      </c>
      <c r="T16" s="53">
        <v>1249.0615001000001</v>
      </c>
      <c r="U16" s="53">
        <v>1230.2315000000001</v>
      </c>
      <c r="V16" s="53">
        <v>1179.9935</v>
      </c>
      <c r="W16" s="53">
        <v>1172.3615</v>
      </c>
      <c r="X16" s="53">
        <v>1138.3915</v>
      </c>
      <c r="Y16" s="53">
        <v>1202.1215</v>
      </c>
      <c r="Z16" s="53">
        <v>1325.9035001</v>
      </c>
      <c r="AA16" s="53">
        <v>1340.7035000999999</v>
      </c>
      <c r="AB16" s="53">
        <v>1156.2584999999999</v>
      </c>
      <c r="AC16" s="53">
        <v>1176.4555</v>
      </c>
      <c r="AD16" s="53">
        <v>1194.7484999999999</v>
      </c>
      <c r="AE16" s="53">
        <v>1205.7055</v>
      </c>
      <c r="AF16" s="53">
        <v>1220.1015</v>
      </c>
      <c r="AG16" s="53">
        <v>1248.4455</v>
      </c>
      <c r="AH16" s="53">
        <v>1269.8064999999999</v>
      </c>
      <c r="AI16" s="53">
        <v>1297.6645000000001</v>
      </c>
      <c r="AJ16" s="53">
        <v>1257.9005</v>
      </c>
      <c r="AK16" s="53">
        <v>1273.2465</v>
      </c>
      <c r="AL16" s="53">
        <v>1249.2004999999999</v>
      </c>
      <c r="AM16" s="53">
        <v>1235.7004999999999</v>
      </c>
      <c r="AN16" s="53">
        <v>1278.6465000000001</v>
      </c>
      <c r="AO16" s="53">
        <v>1096.4880000999999</v>
      </c>
      <c r="AP16" s="53">
        <v>1094.7810001</v>
      </c>
      <c r="AQ16" s="53">
        <v>1021.7170001</v>
      </c>
      <c r="AR16" s="53">
        <v>1005.4000001000001</v>
      </c>
      <c r="AS16" s="53">
        <v>985.60000009999999</v>
      </c>
      <c r="AT16" s="53">
        <v>970.21100009999998</v>
      </c>
      <c r="AU16" s="53">
        <v>957.79000010000004</v>
      </c>
      <c r="AV16" s="53">
        <v>942.41100010000002</v>
      </c>
      <c r="AW16" s="53">
        <v>933.0420001</v>
      </c>
      <c r="AX16" s="53">
        <v>925.06700000000001</v>
      </c>
      <c r="AY16" s="53">
        <v>909.30100000000004</v>
      </c>
      <c r="AZ16" s="53">
        <v>907.33600000000001</v>
      </c>
      <c r="BA16" s="53">
        <v>887.53700000000003</v>
      </c>
      <c r="BB16" s="53">
        <v>866.88400000000001</v>
      </c>
      <c r="BC16" s="53">
        <v>858.19899999999996</v>
      </c>
      <c r="BD16" s="53">
        <v>847.26800000000003</v>
      </c>
      <c r="BE16" s="53">
        <v>839.48299999999995</v>
      </c>
      <c r="BF16" s="53">
        <v>825.55600000000004</v>
      </c>
      <c r="BG16" s="53">
        <v>790.24</v>
      </c>
      <c r="BH16" s="53">
        <v>772.798</v>
      </c>
      <c r="BI16" s="53">
        <v>762.16499999999996</v>
      </c>
      <c r="BJ16" s="53">
        <v>754.54100000000005</v>
      </c>
      <c r="BK16" s="53">
        <v>731.572</v>
      </c>
      <c r="BL16" s="53">
        <v>744.65599999999995</v>
      </c>
      <c r="BM16" s="53">
        <v>759.65599999999995</v>
      </c>
      <c r="BN16" s="53">
        <v>773.29300000000001</v>
      </c>
      <c r="BO16" s="53">
        <v>784.29300000000001</v>
      </c>
      <c r="BP16" s="53">
        <v>792.49699999999996</v>
      </c>
      <c r="BQ16" s="53">
        <v>1232.4610001000001</v>
      </c>
      <c r="BR16" s="53">
        <v>814.58600000000001</v>
      </c>
      <c r="BS16" s="53">
        <v>830.44299999999998</v>
      </c>
      <c r="BT16" s="53">
        <v>848.57299999999998</v>
      </c>
      <c r="BU16" s="53">
        <v>852.10199999999998</v>
      </c>
      <c r="BV16" s="53">
        <v>860.51599999999996</v>
      </c>
      <c r="BW16" s="53">
        <v>867.678</v>
      </c>
      <c r="BX16" s="53">
        <v>876.28099999999995</v>
      </c>
      <c r="BY16" s="53">
        <v>878.77499999999998</v>
      </c>
      <c r="BZ16" s="53">
        <v>922.94100000000003</v>
      </c>
      <c r="CA16" s="53">
        <v>819.36300000000006</v>
      </c>
      <c r="CB16" s="53">
        <v>822.76300000000003</v>
      </c>
      <c r="CC16" s="53">
        <v>837.42</v>
      </c>
      <c r="CD16" s="53">
        <v>837.91499999999996</v>
      </c>
      <c r="CE16" s="53">
        <v>853.83699999999999</v>
      </c>
      <c r="CF16" s="53">
        <v>870.78700000000003</v>
      </c>
      <c r="CG16" s="53">
        <v>837.19799999999998</v>
      </c>
      <c r="CH16" s="53">
        <v>1208.7770000999999</v>
      </c>
      <c r="CI16" s="53">
        <v>1199.6030000999999</v>
      </c>
      <c r="CJ16" s="53">
        <v>1194.4830001</v>
      </c>
      <c r="CK16" s="53">
        <v>1056.8850001000001</v>
      </c>
      <c r="CL16" s="53">
        <v>935.95200009999996</v>
      </c>
      <c r="CM16" s="53">
        <v>1267.1110001</v>
      </c>
      <c r="CN16" s="53">
        <v>992.76900009999997</v>
      </c>
      <c r="CO16" s="53">
        <v>978.69900010000003</v>
      </c>
      <c r="CP16" s="53">
        <v>963.86800010000002</v>
      </c>
      <c r="CQ16" s="53">
        <v>959.01900009999997</v>
      </c>
      <c r="CR16" s="53">
        <v>951.09700009999995</v>
      </c>
      <c r="CS16" s="53">
        <v>949.39200010000002</v>
      </c>
      <c r="CT16" s="53">
        <v>942.48200010000005</v>
      </c>
      <c r="CU16" s="53">
        <v>938.37</v>
      </c>
      <c r="CV16" s="53">
        <v>829.58799999999997</v>
      </c>
      <c r="CW16" s="53">
        <v>695.221</v>
      </c>
      <c r="CX16" s="53">
        <v>661.66800000000001</v>
      </c>
      <c r="CY16" s="53">
        <v>653.22400000000005</v>
      </c>
      <c r="CZ16" s="53">
        <v>609.83000000000004</v>
      </c>
      <c r="DA16" s="53">
        <v>568.024</v>
      </c>
      <c r="DB16" s="53">
        <v>698.13800000000003</v>
      </c>
      <c r="DC16" s="53">
        <v>712.99</v>
      </c>
      <c r="DD16" s="53">
        <v>724.10599999999999</v>
      </c>
      <c r="DE16" s="53">
        <v>730.90250000000003</v>
      </c>
      <c r="DF16" s="53">
        <v>736.51549999999997</v>
      </c>
      <c r="DG16" s="53">
        <v>842.11099999999999</v>
      </c>
      <c r="DH16" s="53">
        <v>849.45799999999997</v>
      </c>
      <c r="DI16" s="53">
        <v>1344.7035000999999</v>
      </c>
      <c r="DJ16" s="53">
        <v>1001.4000001000001</v>
      </c>
      <c r="DK16" s="53">
        <v>1260.3275001</v>
      </c>
      <c r="DL16" s="53">
        <v>841.99699999999996</v>
      </c>
      <c r="DM16" s="53">
        <v>1341.9035001</v>
      </c>
      <c r="DN16" s="53">
        <v>1361.7035000999999</v>
      </c>
      <c r="DO16" s="53">
        <v>1253.8190001</v>
      </c>
      <c r="DP16" s="53">
        <v>687.66800000000001</v>
      </c>
      <c r="DQ16" s="53">
        <v>737.67399999999998</v>
      </c>
      <c r="DR16" s="53">
        <v>749.31700000000001</v>
      </c>
      <c r="DS16" s="53">
        <v>787.46600000000001</v>
      </c>
      <c r="DT16" s="53">
        <v>798.76800000000003</v>
      </c>
      <c r="DU16" s="53">
        <v>922.19</v>
      </c>
      <c r="DV16" s="53">
        <v>801.86800000000005</v>
      </c>
      <c r="DW16" s="53">
        <v>792.46699999999998</v>
      </c>
      <c r="DX16" s="53">
        <v>779.32299999999998</v>
      </c>
      <c r="DY16" s="53">
        <v>747.33600000000001</v>
      </c>
      <c r="DZ16" s="53">
        <v>714.41499999999996</v>
      </c>
      <c r="EA16" s="53">
        <v>701.75699999999995</v>
      </c>
      <c r="EB16" s="53">
        <v>695.20699999999999</v>
      </c>
      <c r="EC16" s="53">
        <v>684.12599999999998</v>
      </c>
      <c r="ED16" s="53">
        <v>664.61400000000003</v>
      </c>
      <c r="EE16" s="53">
        <v>648.07799999999997</v>
      </c>
      <c r="EF16" s="53">
        <v>819.34699999999998</v>
      </c>
      <c r="EG16" s="53">
        <v>824.22299999999996</v>
      </c>
      <c r="EH16" s="53">
        <v>871.505</v>
      </c>
      <c r="EI16" s="53">
        <v>1184.7040001</v>
      </c>
      <c r="EJ16" s="53">
        <v>1011.0460001</v>
      </c>
      <c r="EK16" s="53">
        <v>1283.1095</v>
      </c>
      <c r="EL16" s="53">
        <v>1281.1575</v>
      </c>
      <c r="EM16" s="53">
        <v>1205.3045</v>
      </c>
      <c r="EN16" s="53">
        <v>1186.8495</v>
      </c>
      <c r="EO16" s="53">
        <v>1112.3815</v>
      </c>
      <c r="EP16" s="53">
        <v>1197.7515000000001</v>
      </c>
      <c r="EQ16" s="53">
        <v>1182.3495</v>
      </c>
      <c r="ER16" s="53">
        <v>1161.1635000000001</v>
      </c>
      <c r="ES16" s="53">
        <v>1112.1955</v>
      </c>
      <c r="ET16" s="53">
        <v>1070.0864999999999</v>
      </c>
      <c r="EU16" s="53">
        <v>1044.9155000000001</v>
      </c>
      <c r="EV16" s="53">
        <v>941.33249999999998</v>
      </c>
      <c r="EW16" s="53">
        <v>929.55650000000003</v>
      </c>
      <c r="EX16" s="53">
        <v>891.38149999999996</v>
      </c>
      <c r="EY16" s="53">
        <v>809.28949999999998</v>
      </c>
      <c r="EZ16" s="53">
        <v>783.8175</v>
      </c>
      <c r="FA16" s="53">
        <v>787.73450000000003</v>
      </c>
      <c r="FB16" s="53">
        <v>776.48350000000005</v>
      </c>
      <c r="FC16" s="53">
        <v>764.27149999999995</v>
      </c>
      <c r="FD16" s="53">
        <v>746.37149999999997</v>
      </c>
      <c r="FE16" s="53">
        <v>879.39499999999998</v>
      </c>
      <c r="FF16" s="53">
        <v>1283.6465000000001</v>
      </c>
      <c r="FG16" s="53">
        <v>659.21199999999999</v>
      </c>
      <c r="FH16" s="53">
        <v>693.33100000000002</v>
      </c>
      <c r="FI16" s="53">
        <v>719.28099999999995</v>
      </c>
      <c r="FJ16" s="53">
        <v>738.75599999999997</v>
      </c>
      <c r="FK16" s="53">
        <v>757.72799999999995</v>
      </c>
      <c r="FL16" s="53">
        <v>890.80700000000002</v>
      </c>
      <c r="FM16" s="53">
        <v>922.03499999999997</v>
      </c>
      <c r="FN16" s="53">
        <v>938.37099999999998</v>
      </c>
      <c r="FO16" s="53">
        <v>951.12699999999995</v>
      </c>
      <c r="FP16" s="53">
        <v>984.45899999999995</v>
      </c>
      <c r="FQ16" s="53">
        <v>1001.498</v>
      </c>
      <c r="FR16" s="53">
        <v>1017.038</v>
      </c>
      <c r="FS16" s="53">
        <v>1030.068</v>
      </c>
      <c r="FT16" s="53">
        <v>1053.8230000000001</v>
      </c>
      <c r="FU16" s="53">
        <v>1073.4459999999999</v>
      </c>
      <c r="FV16" s="53">
        <v>1092.123</v>
      </c>
      <c r="FW16" s="53">
        <v>1102.873</v>
      </c>
      <c r="FX16" s="53">
        <v>729.44600000000003</v>
      </c>
      <c r="FY16" s="53">
        <v>1314.7375</v>
      </c>
      <c r="FZ16" s="53">
        <v>1295.2874999999999</v>
      </c>
      <c r="GA16" s="53">
        <v>1280.6275000000001</v>
      </c>
      <c r="GB16" s="53">
        <v>1250.7275</v>
      </c>
      <c r="GC16" s="53">
        <v>1189.6275000000001</v>
      </c>
      <c r="GD16" s="53">
        <v>1146.7325000000001</v>
      </c>
      <c r="GE16" s="53">
        <v>1120.2225000000001</v>
      </c>
      <c r="GF16" s="53">
        <v>1106.4905000000001</v>
      </c>
      <c r="GG16" s="53">
        <v>1064.2635</v>
      </c>
      <c r="GH16" s="53">
        <v>1023.4955</v>
      </c>
      <c r="GI16" s="53">
        <v>956.39549999999997</v>
      </c>
      <c r="GJ16" s="53">
        <v>940.69550000000004</v>
      </c>
      <c r="GK16" s="53">
        <v>910.79549999999995</v>
      </c>
      <c r="GL16" s="53">
        <v>893.39549999999997</v>
      </c>
      <c r="GM16" s="53">
        <v>918.18650000000002</v>
      </c>
      <c r="GN16" s="53">
        <v>934.81150000000002</v>
      </c>
      <c r="GO16" s="53">
        <v>978.48749999999995</v>
      </c>
      <c r="GP16" s="53">
        <v>1007.6925</v>
      </c>
      <c r="GQ16" s="53">
        <v>1028.5155</v>
      </c>
      <c r="GR16" s="53">
        <v>1083.5055</v>
      </c>
      <c r="GS16" s="53">
        <v>872.89549999999997</v>
      </c>
      <c r="GT16" s="53">
        <v>843.39549999999997</v>
      </c>
      <c r="GU16" s="53">
        <v>776.77549999999997</v>
      </c>
      <c r="GV16" s="53">
        <v>1322.6275000000001</v>
      </c>
      <c r="GW16" s="53">
        <v>1220.7895000000001</v>
      </c>
      <c r="GX16" s="53">
        <v>1120.4984999999999</v>
      </c>
      <c r="GY16" s="53">
        <v>875.48950000000002</v>
      </c>
      <c r="GZ16" s="53">
        <v>1233.4545000000001</v>
      </c>
      <c r="HA16" s="53">
        <v>38.040999999999997</v>
      </c>
      <c r="HB16" s="53">
        <v>14.541</v>
      </c>
      <c r="HC16" s="53">
        <v>9.9999999999989008E-4</v>
      </c>
      <c r="HD16" s="53">
        <v>636.42700000000002</v>
      </c>
      <c r="HE16" s="53">
        <v>618.90200000000004</v>
      </c>
      <c r="HF16" s="53">
        <v>612.10500000000002</v>
      </c>
      <c r="HG16" s="53">
        <v>601.44299999999998</v>
      </c>
      <c r="HH16" s="53">
        <v>565.47799999999995</v>
      </c>
      <c r="HI16" s="53">
        <v>556.50800000000004</v>
      </c>
      <c r="HJ16" s="53">
        <v>527.00300000000004</v>
      </c>
      <c r="HK16" s="53">
        <v>497.10899999999998</v>
      </c>
      <c r="HL16" s="53">
        <v>457.60300000000001</v>
      </c>
      <c r="HM16" s="53">
        <v>404.00299999999999</v>
      </c>
      <c r="HN16" s="53">
        <v>378.87400000000002</v>
      </c>
      <c r="HO16" s="53">
        <v>337.12900000000002</v>
      </c>
      <c r="HP16" s="53">
        <v>324.25400000000002</v>
      </c>
      <c r="HQ16" s="53">
        <v>290.82100000000003</v>
      </c>
      <c r="HR16" s="53">
        <v>270.858</v>
      </c>
      <c r="HS16" s="53">
        <v>218.58199999999999</v>
      </c>
      <c r="HT16" s="53">
        <v>146.41499999999999</v>
      </c>
      <c r="HU16" s="53">
        <v>87.620999999999995</v>
      </c>
      <c r="HV16" s="53">
        <v>426.57400000000001</v>
      </c>
      <c r="HW16" s="53">
        <v>466.50599999999997</v>
      </c>
      <c r="HX16" s="53">
        <v>482.80700000000002</v>
      </c>
      <c r="HY16" s="53">
        <v>497.82400000000001</v>
      </c>
      <c r="HZ16" s="53">
        <v>533.18399999999997</v>
      </c>
      <c r="IA16" s="53">
        <v>792.00400000000002</v>
      </c>
      <c r="IB16" s="53">
        <v>830.80399999999997</v>
      </c>
      <c r="IC16" s="53">
        <v>1219.9185</v>
      </c>
      <c r="ID16" s="53">
        <v>1267.1120000999999</v>
      </c>
      <c r="IE16" s="53">
        <v>623.58900000000006</v>
      </c>
      <c r="IF16" s="53">
        <v>756.17150000000004</v>
      </c>
      <c r="IG16" s="53">
        <v>1246.9005</v>
      </c>
      <c r="IH16" s="53">
        <v>888.83299999999997</v>
      </c>
      <c r="II16" s="53">
        <v>619.02099999999996</v>
      </c>
      <c r="IJ16" s="53">
        <v>1234.8975000999999</v>
      </c>
      <c r="IK16" s="53">
        <v>1240.4475001000001</v>
      </c>
      <c r="IL16" s="53">
        <v>797.99549999999999</v>
      </c>
      <c r="IM16" s="53">
        <v>1253.8340000999999</v>
      </c>
      <c r="IN16" s="53">
        <v>1284.6465000000001</v>
      </c>
      <c r="IO16" s="53">
        <v>1283.1495</v>
      </c>
      <c r="IP16" s="53">
        <v>870.81700000000001</v>
      </c>
      <c r="IQ16" s="53">
        <v>1264.5275001</v>
      </c>
      <c r="IR16" s="53">
        <v>956.346</v>
      </c>
      <c r="IS16" s="53">
        <v>925.94100000000003</v>
      </c>
      <c r="IT16" s="53">
        <v>942.24599999999998</v>
      </c>
      <c r="IU16" s="53">
        <v>0</v>
      </c>
      <c r="IV16" s="53">
        <v>1102.874</v>
      </c>
      <c r="IW16" s="53">
        <v>1057.6050001000001</v>
      </c>
      <c r="IX16" s="53">
        <v>854.80100000000004</v>
      </c>
      <c r="IY16" s="53">
        <v>785.04600000000005</v>
      </c>
      <c r="IZ16" s="65">
        <v>1241.8285000000001</v>
      </c>
    </row>
    <row r="17" spans="1:260" s="5" customFormat="1" ht="15" customHeight="1" x14ac:dyDescent="0.25">
      <c r="A17" s="46" t="str">
        <f>'Entry capacity'!A17</f>
        <v>Tuy</v>
      </c>
      <c r="B17" s="52">
        <v>240.661</v>
      </c>
      <c r="C17" s="53">
        <v>217.27500000000001</v>
      </c>
      <c r="D17" s="53">
        <v>1338.3940001000001</v>
      </c>
      <c r="E17" s="53">
        <v>1262.7245000999999</v>
      </c>
      <c r="F17" s="53">
        <v>1242.3315001000001</v>
      </c>
      <c r="G17" s="53">
        <v>1235.1690000999999</v>
      </c>
      <c r="H17" s="53">
        <v>1216.9580000999999</v>
      </c>
      <c r="I17" s="53">
        <v>1205.3580001</v>
      </c>
      <c r="J17" s="53">
        <v>1228.9320001000001</v>
      </c>
      <c r="K17" s="53">
        <v>1270.8215001000001</v>
      </c>
      <c r="L17" s="53">
        <v>1299.5765001</v>
      </c>
      <c r="M17" s="53">
        <v>1302.0365001</v>
      </c>
      <c r="N17" s="53">
        <v>1318.8055001</v>
      </c>
      <c r="O17" s="53">
        <v>1327.8175001</v>
      </c>
      <c r="P17" s="53">
        <v>1343.2245000999999</v>
      </c>
      <c r="Q17" s="53">
        <v>1341.8225001000001</v>
      </c>
      <c r="R17" s="53">
        <v>1349.6055001</v>
      </c>
      <c r="S17" s="53">
        <v>1368.1430001000001</v>
      </c>
      <c r="T17" s="53">
        <v>1375.5090001000001</v>
      </c>
      <c r="U17" s="53">
        <v>1394.3390002000001</v>
      </c>
      <c r="V17" s="53">
        <v>1444.5770001999999</v>
      </c>
      <c r="W17" s="53">
        <v>1450.6244999999999</v>
      </c>
      <c r="X17" s="53">
        <v>1416.6545000000001</v>
      </c>
      <c r="Y17" s="53">
        <v>1480.3844999999999</v>
      </c>
      <c r="Z17" s="53">
        <v>1604.1665000999999</v>
      </c>
      <c r="AA17" s="53">
        <v>1618.9665001000001</v>
      </c>
      <c r="AB17" s="53">
        <v>1434.5215000000001</v>
      </c>
      <c r="AC17" s="53">
        <v>1454.7184999999999</v>
      </c>
      <c r="AD17" s="53">
        <v>1473.0115000000001</v>
      </c>
      <c r="AE17" s="53">
        <v>1483.9684999999999</v>
      </c>
      <c r="AF17" s="53">
        <v>1498.3644999999999</v>
      </c>
      <c r="AG17" s="53">
        <v>1526.7085</v>
      </c>
      <c r="AH17" s="53">
        <v>1548.0695000000001</v>
      </c>
      <c r="AI17" s="53">
        <v>1575.9275</v>
      </c>
      <c r="AJ17" s="53">
        <v>1536.1635000000001</v>
      </c>
      <c r="AK17" s="53">
        <v>1551.5094999999999</v>
      </c>
      <c r="AL17" s="53">
        <v>1527.4635000000001</v>
      </c>
      <c r="AM17" s="53">
        <v>1513.9635000000001</v>
      </c>
      <c r="AN17" s="53">
        <v>1556.9095</v>
      </c>
      <c r="AO17" s="53">
        <v>1187.4630001</v>
      </c>
      <c r="AP17" s="53">
        <v>1185.7560000999999</v>
      </c>
      <c r="AQ17" s="53">
        <v>1112.6920001000001</v>
      </c>
      <c r="AR17" s="53">
        <v>1096.3750001000001</v>
      </c>
      <c r="AS17" s="53">
        <v>1076.5750000999999</v>
      </c>
      <c r="AT17" s="53">
        <v>1061.1860001</v>
      </c>
      <c r="AU17" s="53">
        <v>1048.7650001</v>
      </c>
      <c r="AV17" s="53">
        <v>1033.3860001</v>
      </c>
      <c r="AW17" s="53">
        <v>1024.0170000999999</v>
      </c>
      <c r="AX17" s="53">
        <v>1016.042</v>
      </c>
      <c r="AY17" s="53">
        <v>1000.276</v>
      </c>
      <c r="AZ17" s="53">
        <v>998.31100000000004</v>
      </c>
      <c r="BA17" s="53">
        <v>978.51199999999994</v>
      </c>
      <c r="BB17" s="53">
        <v>957.85900000000004</v>
      </c>
      <c r="BC17" s="53">
        <v>949.17399999999998</v>
      </c>
      <c r="BD17" s="53">
        <v>938.24300000000005</v>
      </c>
      <c r="BE17" s="53">
        <v>930.45799999999997</v>
      </c>
      <c r="BF17" s="53">
        <v>916.53099999999995</v>
      </c>
      <c r="BG17" s="53">
        <v>881.21500000000003</v>
      </c>
      <c r="BH17" s="53">
        <v>863.77300000000002</v>
      </c>
      <c r="BI17" s="53">
        <v>853.14</v>
      </c>
      <c r="BJ17" s="53">
        <v>845.51599999999996</v>
      </c>
      <c r="BK17" s="53">
        <v>822.54700000000003</v>
      </c>
      <c r="BL17" s="53">
        <v>835.63099999999997</v>
      </c>
      <c r="BM17" s="53">
        <v>850.63099999999997</v>
      </c>
      <c r="BN17" s="53">
        <v>864.26800000000003</v>
      </c>
      <c r="BO17" s="53">
        <v>875.26800000000003</v>
      </c>
      <c r="BP17" s="53">
        <v>883.47199999999998</v>
      </c>
      <c r="BQ17" s="53">
        <v>1323.4360001</v>
      </c>
      <c r="BR17" s="53">
        <v>905.56100000000004</v>
      </c>
      <c r="BS17" s="53">
        <v>921.41800000000001</v>
      </c>
      <c r="BT17" s="53">
        <v>939.548</v>
      </c>
      <c r="BU17" s="53">
        <v>943.077</v>
      </c>
      <c r="BV17" s="53">
        <v>951.49099999999999</v>
      </c>
      <c r="BW17" s="53">
        <v>958.65300000000002</v>
      </c>
      <c r="BX17" s="53">
        <v>967.25599999999997</v>
      </c>
      <c r="BY17" s="53">
        <v>969.75</v>
      </c>
      <c r="BZ17" s="53">
        <v>1013.9160000000001</v>
      </c>
      <c r="CA17" s="53">
        <v>910.33799999999997</v>
      </c>
      <c r="CB17" s="53">
        <v>913.73800000000006</v>
      </c>
      <c r="CC17" s="53">
        <v>928.39499999999998</v>
      </c>
      <c r="CD17" s="53">
        <v>928.89</v>
      </c>
      <c r="CE17" s="53">
        <v>944.81200000000001</v>
      </c>
      <c r="CF17" s="53">
        <v>961.76199999999994</v>
      </c>
      <c r="CG17" s="53">
        <v>928.173</v>
      </c>
      <c r="CH17" s="53">
        <v>1299.7520001</v>
      </c>
      <c r="CI17" s="53">
        <v>1290.5780001000001</v>
      </c>
      <c r="CJ17" s="53">
        <v>1285.4580000999999</v>
      </c>
      <c r="CK17" s="53">
        <v>1147.8600001</v>
      </c>
      <c r="CL17" s="53">
        <v>1026.9270001</v>
      </c>
      <c r="CM17" s="53">
        <v>1358.0860001000001</v>
      </c>
      <c r="CN17" s="53">
        <v>1083.7440001</v>
      </c>
      <c r="CO17" s="53">
        <v>1069.6740001000001</v>
      </c>
      <c r="CP17" s="53">
        <v>1054.8430000999999</v>
      </c>
      <c r="CQ17" s="53">
        <v>1049.9940001</v>
      </c>
      <c r="CR17" s="53">
        <v>1042.0720001</v>
      </c>
      <c r="CS17" s="53">
        <v>1040.3670001</v>
      </c>
      <c r="CT17" s="53">
        <v>1033.4570001</v>
      </c>
      <c r="CU17" s="53">
        <v>164.50399999999999</v>
      </c>
      <c r="CV17" s="53">
        <v>920.56299999999999</v>
      </c>
      <c r="CW17" s="53">
        <v>786.19600000000003</v>
      </c>
      <c r="CX17" s="53">
        <v>752.64300000000003</v>
      </c>
      <c r="CY17" s="53">
        <v>761.08699999999999</v>
      </c>
      <c r="CZ17" s="53">
        <v>804.48099999999999</v>
      </c>
      <c r="DA17" s="53">
        <v>846.28700000000003</v>
      </c>
      <c r="DB17" s="53">
        <v>976.40099999999995</v>
      </c>
      <c r="DC17" s="53">
        <v>991.25300000000004</v>
      </c>
      <c r="DD17" s="53">
        <v>1002.369</v>
      </c>
      <c r="DE17" s="53">
        <v>1009.1655</v>
      </c>
      <c r="DF17" s="53">
        <v>1014.7785</v>
      </c>
      <c r="DG17" s="53">
        <v>933.08600000000001</v>
      </c>
      <c r="DH17" s="53">
        <v>940.43299999999999</v>
      </c>
      <c r="DI17" s="53">
        <v>1622.9665001000001</v>
      </c>
      <c r="DJ17" s="53">
        <v>1092.3750001000001</v>
      </c>
      <c r="DK17" s="53">
        <v>1372.0430001</v>
      </c>
      <c r="DL17" s="53">
        <v>932.97199999999998</v>
      </c>
      <c r="DM17" s="53">
        <v>1620.1665000999999</v>
      </c>
      <c r="DN17" s="53">
        <v>1639.9665001000001</v>
      </c>
      <c r="DO17" s="53">
        <v>1344.7940000999999</v>
      </c>
      <c r="DP17" s="53">
        <v>726.64300000000003</v>
      </c>
      <c r="DQ17" s="53">
        <v>676.63699999999994</v>
      </c>
      <c r="DR17" s="53">
        <v>664.99400000000003</v>
      </c>
      <c r="DS17" s="53">
        <v>626.84500000000003</v>
      </c>
      <c r="DT17" s="53">
        <v>615.54300000000001</v>
      </c>
      <c r="DU17" s="53">
        <v>1013.165</v>
      </c>
      <c r="DV17" s="53">
        <v>612.44299999999998</v>
      </c>
      <c r="DW17" s="53">
        <v>599.18700000000001</v>
      </c>
      <c r="DX17" s="53">
        <v>586.04300000000001</v>
      </c>
      <c r="DY17" s="53">
        <v>554.05600000000004</v>
      </c>
      <c r="DZ17" s="53">
        <v>521.13499999999999</v>
      </c>
      <c r="EA17" s="53">
        <v>508.47699999999998</v>
      </c>
      <c r="EB17" s="53">
        <v>501.92700000000002</v>
      </c>
      <c r="EC17" s="53">
        <v>490.846</v>
      </c>
      <c r="ED17" s="53">
        <v>471.334</v>
      </c>
      <c r="EE17" s="53">
        <v>454.798</v>
      </c>
      <c r="EF17" s="53">
        <v>910.322</v>
      </c>
      <c r="EG17" s="53">
        <v>915.19799999999998</v>
      </c>
      <c r="EH17" s="53">
        <v>962.48</v>
      </c>
      <c r="EI17" s="53">
        <v>1275.6790000999999</v>
      </c>
      <c r="EJ17" s="53">
        <v>1102.0210001</v>
      </c>
      <c r="EK17" s="53">
        <v>1561.3724999999999</v>
      </c>
      <c r="EL17" s="53">
        <v>1559.4204999999999</v>
      </c>
      <c r="EM17" s="53">
        <v>1483.5675000000001</v>
      </c>
      <c r="EN17" s="53">
        <v>1465.1125</v>
      </c>
      <c r="EO17" s="53">
        <v>1390.6445000000001</v>
      </c>
      <c r="EP17" s="53">
        <v>1476.0145</v>
      </c>
      <c r="EQ17" s="53">
        <v>1460.6125</v>
      </c>
      <c r="ER17" s="53">
        <v>1439.4265</v>
      </c>
      <c r="ES17" s="53">
        <v>1390.4585</v>
      </c>
      <c r="ET17" s="53">
        <v>1348.3495</v>
      </c>
      <c r="EU17" s="53">
        <v>1323.1785</v>
      </c>
      <c r="EV17" s="53">
        <v>1219.5954999999999</v>
      </c>
      <c r="EW17" s="53">
        <v>1207.8195000000001</v>
      </c>
      <c r="EX17" s="53">
        <v>1169.6445000000001</v>
      </c>
      <c r="EY17" s="53">
        <v>1087.5525</v>
      </c>
      <c r="EZ17" s="53">
        <v>1062.0805</v>
      </c>
      <c r="FA17" s="53">
        <v>1065.9974999999999</v>
      </c>
      <c r="FB17" s="53">
        <v>1054.7465</v>
      </c>
      <c r="FC17" s="53">
        <v>1042.5345</v>
      </c>
      <c r="FD17" s="53">
        <v>1024.6344999999999</v>
      </c>
      <c r="FE17" s="53">
        <v>970.37</v>
      </c>
      <c r="FF17" s="53">
        <v>1561.9095</v>
      </c>
      <c r="FG17" s="53">
        <v>443.66199999999998</v>
      </c>
      <c r="FH17" s="53">
        <v>409.54300000000001</v>
      </c>
      <c r="FI17" s="53">
        <v>383.59300000000002</v>
      </c>
      <c r="FJ17" s="53">
        <v>364.11799999999999</v>
      </c>
      <c r="FK17" s="53">
        <v>345.14600000000002</v>
      </c>
      <c r="FL17" s="53">
        <v>212.06700000000001</v>
      </c>
      <c r="FM17" s="53">
        <v>180.839</v>
      </c>
      <c r="FN17" s="53">
        <v>164.50299999999999</v>
      </c>
      <c r="FO17" s="53">
        <v>151.74700000000001</v>
      </c>
      <c r="FP17" s="53">
        <v>118.41500000000001</v>
      </c>
      <c r="FQ17" s="53">
        <v>101.376</v>
      </c>
      <c r="FR17" s="53">
        <v>85.835999999999999</v>
      </c>
      <c r="FS17" s="53">
        <v>72.805999999999997</v>
      </c>
      <c r="FT17" s="53">
        <v>49.051000000000002</v>
      </c>
      <c r="FU17" s="53">
        <v>29.428000000000001</v>
      </c>
      <c r="FV17" s="53">
        <v>10.750999999999999</v>
      </c>
      <c r="FW17" s="53">
        <v>9.9999999999989008E-4</v>
      </c>
      <c r="FX17" s="53">
        <v>1007.7089999999999</v>
      </c>
      <c r="FY17" s="53">
        <v>1593.0005000000001</v>
      </c>
      <c r="FZ17" s="53">
        <v>1573.5505000000001</v>
      </c>
      <c r="GA17" s="53">
        <v>1558.8905</v>
      </c>
      <c r="GB17" s="53">
        <v>1528.9905000000001</v>
      </c>
      <c r="GC17" s="53">
        <v>1467.8905</v>
      </c>
      <c r="GD17" s="53">
        <v>1424.9955</v>
      </c>
      <c r="GE17" s="53">
        <v>1398.4855</v>
      </c>
      <c r="GF17" s="53">
        <v>1384.7535</v>
      </c>
      <c r="GG17" s="53">
        <v>1342.5264999999999</v>
      </c>
      <c r="GH17" s="53">
        <v>1301.7584999999999</v>
      </c>
      <c r="GI17" s="53">
        <v>1234.6585</v>
      </c>
      <c r="GJ17" s="53">
        <v>1218.9585</v>
      </c>
      <c r="GK17" s="53">
        <v>1189.0585000000001</v>
      </c>
      <c r="GL17" s="53">
        <v>1171.6585</v>
      </c>
      <c r="GM17" s="53">
        <v>1196.4494999999999</v>
      </c>
      <c r="GN17" s="53">
        <v>1213.0744999999999</v>
      </c>
      <c r="GO17" s="53">
        <v>1256.7505000000001</v>
      </c>
      <c r="GP17" s="53">
        <v>1285.9555</v>
      </c>
      <c r="GQ17" s="53">
        <v>1306.7784999999999</v>
      </c>
      <c r="GR17" s="53">
        <v>1361.7684999999999</v>
      </c>
      <c r="GS17" s="53">
        <v>1151.1585</v>
      </c>
      <c r="GT17" s="53">
        <v>1121.6585</v>
      </c>
      <c r="GU17" s="53">
        <v>1055.0385000000001</v>
      </c>
      <c r="GV17" s="53">
        <v>1600.8905</v>
      </c>
      <c r="GW17" s="53">
        <v>1499.0525</v>
      </c>
      <c r="GX17" s="53">
        <v>1398.7615000000001</v>
      </c>
      <c r="GY17" s="53">
        <v>1153.7525000000001</v>
      </c>
      <c r="GZ17" s="53">
        <v>1511.7175</v>
      </c>
      <c r="HA17" s="53">
        <v>1064.8330000000001</v>
      </c>
      <c r="HB17" s="53">
        <v>1088.3330000000001</v>
      </c>
      <c r="HC17" s="53">
        <v>1102.873</v>
      </c>
      <c r="HD17" s="53">
        <v>466.447</v>
      </c>
      <c r="HE17" s="53">
        <v>483.97199999999998</v>
      </c>
      <c r="HF17" s="53">
        <v>490.76900000000001</v>
      </c>
      <c r="HG17" s="53">
        <v>501.43099999999998</v>
      </c>
      <c r="HH17" s="53">
        <v>537.39599999999996</v>
      </c>
      <c r="HI17" s="53">
        <v>546.36599999999999</v>
      </c>
      <c r="HJ17" s="53">
        <v>575.87099999999998</v>
      </c>
      <c r="HK17" s="53">
        <v>605.76499999999999</v>
      </c>
      <c r="HL17" s="53">
        <v>645.27099999999996</v>
      </c>
      <c r="HM17" s="53">
        <v>698.87099999999998</v>
      </c>
      <c r="HN17" s="53">
        <v>724</v>
      </c>
      <c r="HO17" s="53">
        <v>765.745</v>
      </c>
      <c r="HP17" s="53">
        <v>778.62</v>
      </c>
      <c r="HQ17" s="53">
        <v>812.053</v>
      </c>
      <c r="HR17" s="53">
        <v>832.01599999999996</v>
      </c>
      <c r="HS17" s="53">
        <v>884.29200000000003</v>
      </c>
      <c r="HT17" s="53">
        <v>956.45899999999995</v>
      </c>
      <c r="HU17" s="53">
        <v>1015.253</v>
      </c>
      <c r="HV17" s="53">
        <v>721.44200000000001</v>
      </c>
      <c r="HW17" s="53">
        <v>761.37400000000002</v>
      </c>
      <c r="HX17" s="53">
        <v>777.67499999999995</v>
      </c>
      <c r="HY17" s="53">
        <v>792.69200000000001</v>
      </c>
      <c r="HZ17" s="53">
        <v>828.05200000000002</v>
      </c>
      <c r="IA17" s="53">
        <v>1070.2670000000001</v>
      </c>
      <c r="IB17" s="53">
        <v>272.07</v>
      </c>
      <c r="IC17" s="53">
        <v>1404.6520002</v>
      </c>
      <c r="ID17" s="53">
        <v>1358.0870001000001</v>
      </c>
      <c r="IE17" s="53">
        <v>901.85199999999998</v>
      </c>
      <c r="IF17" s="53">
        <v>1034.4345000000001</v>
      </c>
      <c r="IG17" s="53">
        <v>1525.1635000000001</v>
      </c>
      <c r="IH17" s="53">
        <v>979.80799999999999</v>
      </c>
      <c r="II17" s="53">
        <v>795.29</v>
      </c>
      <c r="IJ17" s="53">
        <v>1325.8725001</v>
      </c>
      <c r="IK17" s="53">
        <v>1331.4225001</v>
      </c>
      <c r="IL17" s="53">
        <v>1076.2584999999999</v>
      </c>
      <c r="IM17" s="53">
        <v>1344.8090001</v>
      </c>
      <c r="IN17" s="53">
        <v>1562.9095</v>
      </c>
      <c r="IO17" s="53">
        <v>1561.4124999999999</v>
      </c>
      <c r="IP17" s="53">
        <v>961.79200000000003</v>
      </c>
      <c r="IQ17" s="53">
        <v>1376.2430001</v>
      </c>
      <c r="IR17" s="53">
        <v>250.67</v>
      </c>
      <c r="IS17" s="53">
        <v>1016.9160000000001</v>
      </c>
      <c r="IT17" s="53">
        <v>1033.221</v>
      </c>
      <c r="IU17" s="53">
        <v>1102.874</v>
      </c>
      <c r="IV17" s="53">
        <v>0</v>
      </c>
      <c r="IW17" s="53">
        <v>1148.5800001</v>
      </c>
      <c r="IX17" s="53">
        <v>945.77599999999995</v>
      </c>
      <c r="IY17" s="53">
        <v>1063.309</v>
      </c>
      <c r="IZ17" s="65">
        <v>1520.0915</v>
      </c>
    </row>
    <row r="18" spans="1:260" s="5" customFormat="1" ht="15" customHeight="1" x14ac:dyDescent="0.25">
      <c r="A18" s="46" t="str">
        <f>'Entry capacity'!A18</f>
        <v>PR Barcelona</v>
      </c>
      <c r="B18" s="52">
        <v>1188.2720001</v>
      </c>
      <c r="C18" s="53">
        <v>1164.8860001</v>
      </c>
      <c r="D18" s="53">
        <v>6.415</v>
      </c>
      <c r="E18" s="53">
        <v>82.084500000000006</v>
      </c>
      <c r="F18" s="53">
        <v>102.47750000000001</v>
      </c>
      <c r="G18" s="53">
        <v>109.64</v>
      </c>
      <c r="H18" s="53">
        <v>127.851</v>
      </c>
      <c r="I18" s="53">
        <v>139.45099999999999</v>
      </c>
      <c r="J18" s="53">
        <v>198.815</v>
      </c>
      <c r="K18" s="53">
        <v>240.7045</v>
      </c>
      <c r="L18" s="53">
        <v>269.45949999999999</v>
      </c>
      <c r="M18" s="53">
        <v>271.91950000000003</v>
      </c>
      <c r="N18" s="53">
        <v>288.68849999999998</v>
      </c>
      <c r="O18" s="53">
        <v>297.70049999999998</v>
      </c>
      <c r="P18" s="53">
        <v>313.10750000000002</v>
      </c>
      <c r="Q18" s="53">
        <v>311.70549999999997</v>
      </c>
      <c r="R18" s="53">
        <v>319.48849999999999</v>
      </c>
      <c r="S18" s="53">
        <v>338.02600000000001</v>
      </c>
      <c r="T18" s="53">
        <v>345.392</v>
      </c>
      <c r="U18" s="53">
        <v>364.2220001</v>
      </c>
      <c r="V18" s="53">
        <v>414.4600001</v>
      </c>
      <c r="W18" s="53">
        <v>422.09200010000001</v>
      </c>
      <c r="X18" s="53">
        <v>456.06200009999998</v>
      </c>
      <c r="Y18" s="53">
        <v>519.7920001</v>
      </c>
      <c r="Z18" s="53">
        <v>643.5740002</v>
      </c>
      <c r="AA18" s="53">
        <v>658.37400019999995</v>
      </c>
      <c r="AB18" s="53">
        <v>473.93100010000001</v>
      </c>
      <c r="AC18" s="53">
        <v>494.12800010000001</v>
      </c>
      <c r="AD18" s="53">
        <v>512.42100010000001</v>
      </c>
      <c r="AE18" s="53">
        <v>523.37800010000001</v>
      </c>
      <c r="AF18" s="53">
        <v>537.77400009999997</v>
      </c>
      <c r="AG18" s="53">
        <v>566.11800010000002</v>
      </c>
      <c r="AH18" s="53">
        <v>587.47900010000001</v>
      </c>
      <c r="AI18" s="53">
        <v>619.98200010000005</v>
      </c>
      <c r="AJ18" s="53">
        <v>659.74600009999995</v>
      </c>
      <c r="AK18" s="53">
        <v>644.40000010000006</v>
      </c>
      <c r="AL18" s="53">
        <v>668.44600009999999</v>
      </c>
      <c r="AM18" s="53">
        <v>681.94600009999999</v>
      </c>
      <c r="AN18" s="53">
        <v>649.80000010000003</v>
      </c>
      <c r="AO18" s="53">
        <v>157.346</v>
      </c>
      <c r="AP18" s="53">
        <v>159.053</v>
      </c>
      <c r="AQ18" s="53">
        <v>232.11699999999999</v>
      </c>
      <c r="AR18" s="53">
        <v>248.434</v>
      </c>
      <c r="AS18" s="53">
        <v>268.23399999999998</v>
      </c>
      <c r="AT18" s="53">
        <v>283.62299999999999</v>
      </c>
      <c r="AU18" s="53">
        <v>296.04399999999998</v>
      </c>
      <c r="AV18" s="53">
        <v>311.423</v>
      </c>
      <c r="AW18" s="53">
        <v>320.79199999999997</v>
      </c>
      <c r="AX18" s="53">
        <v>328.76700010000002</v>
      </c>
      <c r="AY18" s="53">
        <v>344.53300009999998</v>
      </c>
      <c r="AZ18" s="53">
        <v>346.49800010000001</v>
      </c>
      <c r="BA18" s="53">
        <v>366.29700009999999</v>
      </c>
      <c r="BB18" s="53">
        <v>386.95000010000001</v>
      </c>
      <c r="BC18" s="53">
        <v>395.63500010000001</v>
      </c>
      <c r="BD18" s="53">
        <v>406.5660001</v>
      </c>
      <c r="BE18" s="53">
        <v>414.35100010000002</v>
      </c>
      <c r="BF18" s="53">
        <v>428.27800009999999</v>
      </c>
      <c r="BG18" s="53">
        <v>463.59400010000002</v>
      </c>
      <c r="BH18" s="53">
        <v>481.03600010000002</v>
      </c>
      <c r="BI18" s="53">
        <v>491.66900010000001</v>
      </c>
      <c r="BJ18" s="53">
        <v>499.29300009999997</v>
      </c>
      <c r="BK18" s="53">
        <v>522.26400009999998</v>
      </c>
      <c r="BL18" s="53">
        <v>535.34800010000004</v>
      </c>
      <c r="BM18" s="53">
        <v>550.34800010000004</v>
      </c>
      <c r="BN18" s="53">
        <v>563.98500009999998</v>
      </c>
      <c r="BO18" s="53">
        <v>574.98500009999998</v>
      </c>
      <c r="BP18" s="53">
        <v>583.18900010000004</v>
      </c>
      <c r="BQ18" s="53">
        <v>21.373000000000001</v>
      </c>
      <c r="BR18" s="53">
        <v>605.27800009999999</v>
      </c>
      <c r="BS18" s="53">
        <v>621.13500009999996</v>
      </c>
      <c r="BT18" s="53">
        <v>639.26500009999995</v>
      </c>
      <c r="BU18" s="53">
        <v>642.79400009999995</v>
      </c>
      <c r="BV18" s="53">
        <v>651.20800010000005</v>
      </c>
      <c r="BW18" s="53">
        <v>658.37000009999997</v>
      </c>
      <c r="BX18" s="53">
        <v>666.97300010000004</v>
      </c>
      <c r="BY18" s="53">
        <v>669.46700009999995</v>
      </c>
      <c r="BZ18" s="53">
        <v>713.6330001</v>
      </c>
      <c r="CA18" s="53">
        <v>610.05500010000003</v>
      </c>
      <c r="CB18" s="53">
        <v>613.45500010000001</v>
      </c>
      <c r="CC18" s="53">
        <v>628.11200010000005</v>
      </c>
      <c r="CD18" s="53">
        <v>628.60700010000005</v>
      </c>
      <c r="CE18" s="53">
        <v>644.52900009999996</v>
      </c>
      <c r="CF18" s="53">
        <v>661.47900010000001</v>
      </c>
      <c r="CG18" s="53">
        <v>627.89000009999995</v>
      </c>
      <c r="CH18" s="53">
        <v>45.057000000000002</v>
      </c>
      <c r="CI18" s="53">
        <v>54.231000000000002</v>
      </c>
      <c r="CJ18" s="53">
        <v>59.350999999999999</v>
      </c>
      <c r="CK18" s="53">
        <v>444.63499999999999</v>
      </c>
      <c r="CL18" s="53">
        <v>323.702</v>
      </c>
      <c r="CM18" s="53">
        <v>13.297000000000001</v>
      </c>
      <c r="CN18" s="53">
        <v>380.51900000000001</v>
      </c>
      <c r="CO18" s="53">
        <v>366.44900000000001</v>
      </c>
      <c r="CP18" s="53">
        <v>351.61799999999999</v>
      </c>
      <c r="CQ18" s="53">
        <v>346.76900000000001</v>
      </c>
      <c r="CR18" s="53">
        <v>338.84699999999998</v>
      </c>
      <c r="CS18" s="53">
        <v>337.142</v>
      </c>
      <c r="CT18" s="53">
        <v>330.23200000000003</v>
      </c>
      <c r="CU18" s="53">
        <v>1180.3050000999999</v>
      </c>
      <c r="CV18" s="53">
        <v>468.5200001</v>
      </c>
      <c r="CW18" s="53">
        <v>558.61300010000002</v>
      </c>
      <c r="CX18" s="53">
        <v>592.16600010000002</v>
      </c>
      <c r="CY18" s="53">
        <v>600.61000009999998</v>
      </c>
      <c r="CZ18" s="53">
        <v>644.00400009999998</v>
      </c>
      <c r="DA18" s="53">
        <v>685.81000010000002</v>
      </c>
      <c r="DB18" s="53">
        <v>784.65500010000005</v>
      </c>
      <c r="DC18" s="53">
        <v>799.50700010000003</v>
      </c>
      <c r="DD18" s="53">
        <v>810.62300010000001</v>
      </c>
      <c r="DE18" s="53">
        <v>817.41950010000005</v>
      </c>
      <c r="DF18" s="53">
        <v>823.03250009999999</v>
      </c>
      <c r="DG18" s="53">
        <v>632.80300009999996</v>
      </c>
      <c r="DH18" s="53">
        <v>640.15000010000006</v>
      </c>
      <c r="DI18" s="53">
        <v>662.37400019999995</v>
      </c>
      <c r="DJ18" s="53">
        <v>252.434</v>
      </c>
      <c r="DK18" s="53">
        <v>341.92599999999999</v>
      </c>
      <c r="DL18" s="53">
        <v>462.75700010000003</v>
      </c>
      <c r="DM18" s="53">
        <v>659.5740002</v>
      </c>
      <c r="DN18" s="53">
        <v>679.37400019999995</v>
      </c>
      <c r="DO18" s="53">
        <v>1.4999999999999901E-2</v>
      </c>
      <c r="DP18" s="53">
        <v>618.16600010000002</v>
      </c>
      <c r="DQ18" s="53">
        <v>668.17200009999999</v>
      </c>
      <c r="DR18" s="53">
        <v>679.81500010000002</v>
      </c>
      <c r="DS18" s="53">
        <v>717.96400010000002</v>
      </c>
      <c r="DT18" s="53">
        <v>729.26600010000004</v>
      </c>
      <c r="DU18" s="53">
        <v>712.88200010000003</v>
      </c>
      <c r="DV18" s="53">
        <v>732.36600009999995</v>
      </c>
      <c r="DW18" s="53">
        <v>745.62200010000004</v>
      </c>
      <c r="DX18" s="53">
        <v>758.76600010000004</v>
      </c>
      <c r="DY18" s="53">
        <v>790.75300010000001</v>
      </c>
      <c r="DZ18" s="53">
        <v>823.67400009999994</v>
      </c>
      <c r="EA18" s="53">
        <v>836.33200009999996</v>
      </c>
      <c r="EB18" s="53">
        <v>842.88200010000003</v>
      </c>
      <c r="EC18" s="53">
        <v>853.96300010000004</v>
      </c>
      <c r="ED18" s="53">
        <v>873.47500009999999</v>
      </c>
      <c r="EE18" s="53">
        <v>890.01100010000005</v>
      </c>
      <c r="EF18" s="53">
        <v>440.10700009999999</v>
      </c>
      <c r="EG18" s="53">
        <v>444.98300010000003</v>
      </c>
      <c r="EH18" s="53">
        <v>492.26500010000001</v>
      </c>
      <c r="EI18" s="53">
        <v>69.13</v>
      </c>
      <c r="EJ18" s="53">
        <v>398.79599999999999</v>
      </c>
      <c r="EK18" s="53">
        <v>1216.2470000999999</v>
      </c>
      <c r="EL18" s="53">
        <v>1214.2950000999999</v>
      </c>
      <c r="EM18" s="53">
        <v>1138.4420001000001</v>
      </c>
      <c r="EN18" s="53">
        <v>1119.9870000999999</v>
      </c>
      <c r="EO18" s="53">
        <v>1045.5190001000001</v>
      </c>
      <c r="EP18" s="53">
        <v>1130.8890001</v>
      </c>
      <c r="EQ18" s="53">
        <v>1115.4870000999999</v>
      </c>
      <c r="ER18" s="53">
        <v>1094.3010001</v>
      </c>
      <c r="ES18" s="53">
        <v>1045.3330000999999</v>
      </c>
      <c r="ET18" s="53">
        <v>1003.2240001</v>
      </c>
      <c r="EU18" s="53">
        <v>978.05300009999996</v>
      </c>
      <c r="EV18" s="53">
        <v>1027.8495000999999</v>
      </c>
      <c r="EW18" s="53">
        <v>1016.0735001</v>
      </c>
      <c r="EX18" s="53">
        <v>977.89850009999998</v>
      </c>
      <c r="EY18" s="53">
        <v>895.80650009999999</v>
      </c>
      <c r="EZ18" s="53">
        <v>870.33450010000001</v>
      </c>
      <c r="FA18" s="53">
        <v>874.25150010000004</v>
      </c>
      <c r="FB18" s="53">
        <v>863.00050009999995</v>
      </c>
      <c r="FC18" s="53">
        <v>850.78850009999996</v>
      </c>
      <c r="FD18" s="53">
        <v>832.88850009999999</v>
      </c>
      <c r="FE18" s="53">
        <v>500.1550001</v>
      </c>
      <c r="FF18" s="53">
        <v>654.80000010000003</v>
      </c>
      <c r="FG18" s="53">
        <v>901.14700010000001</v>
      </c>
      <c r="FH18" s="53">
        <v>935.26600010000004</v>
      </c>
      <c r="FI18" s="53">
        <v>961.21600009999997</v>
      </c>
      <c r="FJ18" s="53">
        <v>980.6910001</v>
      </c>
      <c r="FK18" s="53">
        <v>999.66300009999998</v>
      </c>
      <c r="FL18" s="53">
        <v>1132.7420001</v>
      </c>
      <c r="FM18" s="53">
        <v>1163.9700001000001</v>
      </c>
      <c r="FN18" s="53">
        <v>1180.3060000999999</v>
      </c>
      <c r="FO18" s="53">
        <v>1193.0620001</v>
      </c>
      <c r="FP18" s="53">
        <v>1226.3940001000001</v>
      </c>
      <c r="FQ18" s="53">
        <v>1243.4330001000001</v>
      </c>
      <c r="FR18" s="53">
        <v>1258.9730001</v>
      </c>
      <c r="FS18" s="53">
        <v>1272.0030001</v>
      </c>
      <c r="FT18" s="53">
        <v>1295.7580000999999</v>
      </c>
      <c r="FU18" s="53">
        <v>1315.3810000999999</v>
      </c>
      <c r="FV18" s="53">
        <v>1334.0580001000001</v>
      </c>
      <c r="FW18" s="53">
        <v>1344.8080001000001</v>
      </c>
      <c r="FX18" s="53">
        <v>753.34700009999995</v>
      </c>
      <c r="FY18" s="53">
        <v>1247.8750001000001</v>
      </c>
      <c r="FZ18" s="53">
        <v>1228.4250001</v>
      </c>
      <c r="GA18" s="53">
        <v>1213.7650001</v>
      </c>
      <c r="GB18" s="53">
        <v>1183.8650001000001</v>
      </c>
      <c r="GC18" s="53">
        <v>1122.7650001</v>
      </c>
      <c r="GD18" s="53">
        <v>1079.8700001</v>
      </c>
      <c r="GE18" s="53">
        <v>1053.3600001</v>
      </c>
      <c r="GF18" s="53">
        <v>1039.6280001</v>
      </c>
      <c r="GG18" s="53">
        <v>997.40100010000003</v>
      </c>
      <c r="GH18" s="53">
        <v>872.15800009999998</v>
      </c>
      <c r="GI18" s="53">
        <v>805.05800009999996</v>
      </c>
      <c r="GJ18" s="53">
        <v>789.35800010000003</v>
      </c>
      <c r="GK18" s="53">
        <v>759.45800010000005</v>
      </c>
      <c r="GL18" s="53">
        <v>742.05800009999996</v>
      </c>
      <c r="GM18" s="53">
        <v>676.26700010000002</v>
      </c>
      <c r="GN18" s="53">
        <v>659.64200010000002</v>
      </c>
      <c r="GO18" s="53">
        <v>615.96600009999997</v>
      </c>
      <c r="GP18" s="53">
        <v>586.76100010000005</v>
      </c>
      <c r="GQ18" s="53">
        <v>565.93800009999995</v>
      </c>
      <c r="GR18" s="53">
        <v>510.9480001</v>
      </c>
      <c r="GS18" s="53">
        <v>721.55800009999996</v>
      </c>
      <c r="GT18" s="53">
        <v>751.05800009999996</v>
      </c>
      <c r="GU18" s="53">
        <v>817.67800009999996</v>
      </c>
      <c r="GV18" s="53">
        <v>849.91900009999995</v>
      </c>
      <c r="GW18" s="53">
        <v>748.08100009999998</v>
      </c>
      <c r="GX18" s="53">
        <v>657.92100010000001</v>
      </c>
      <c r="GY18" s="53">
        <v>962.00650010000004</v>
      </c>
      <c r="GZ18" s="53">
        <v>1166.5920001</v>
      </c>
      <c r="HA18" s="53">
        <v>1190.6020002</v>
      </c>
      <c r="HB18" s="53">
        <v>1214.1020002</v>
      </c>
      <c r="HC18" s="53">
        <v>1228.6420002</v>
      </c>
      <c r="HD18" s="53">
        <v>901.6620001</v>
      </c>
      <c r="HE18" s="53">
        <v>919.18700009999998</v>
      </c>
      <c r="HF18" s="53">
        <v>925.9840001</v>
      </c>
      <c r="HG18" s="53">
        <v>936.64600010000004</v>
      </c>
      <c r="HH18" s="53">
        <v>972.61100009999996</v>
      </c>
      <c r="HI18" s="53">
        <v>981.58100009999998</v>
      </c>
      <c r="HJ18" s="53">
        <v>972.83100009999998</v>
      </c>
      <c r="HK18" s="53">
        <v>942.93700009999998</v>
      </c>
      <c r="HL18" s="53">
        <v>903.43100010000001</v>
      </c>
      <c r="HM18" s="53">
        <v>849.83100009999998</v>
      </c>
      <c r="HN18" s="53">
        <v>874.9600001</v>
      </c>
      <c r="HO18" s="53">
        <v>916.70500010000001</v>
      </c>
      <c r="HP18" s="53">
        <v>929.58000010000001</v>
      </c>
      <c r="HQ18" s="53">
        <v>963.0130001</v>
      </c>
      <c r="HR18" s="53">
        <v>982.97600009999996</v>
      </c>
      <c r="HS18" s="53">
        <v>1035.2520001</v>
      </c>
      <c r="HT18" s="53">
        <v>1107.4190000999999</v>
      </c>
      <c r="HU18" s="53">
        <v>1166.2130001</v>
      </c>
      <c r="HV18" s="53">
        <v>827.26000009999996</v>
      </c>
      <c r="HW18" s="53">
        <v>787.32800010000005</v>
      </c>
      <c r="HX18" s="53">
        <v>771.02700010000001</v>
      </c>
      <c r="HY18" s="53">
        <v>756.01000009999996</v>
      </c>
      <c r="HZ18" s="53">
        <v>720.65000010000006</v>
      </c>
      <c r="IA18" s="53">
        <v>704.70500010000001</v>
      </c>
      <c r="IB18" s="53">
        <v>1072.7390001000001</v>
      </c>
      <c r="IC18" s="53">
        <v>374.53500009999999</v>
      </c>
      <c r="ID18" s="53">
        <v>13.298</v>
      </c>
      <c r="IE18" s="53">
        <v>741.37500009999997</v>
      </c>
      <c r="IF18" s="53">
        <v>842.68850010000006</v>
      </c>
      <c r="IG18" s="53">
        <v>670.74600009999995</v>
      </c>
      <c r="IH18" s="53">
        <v>509.59300009999998</v>
      </c>
      <c r="II18" s="53">
        <v>634.81300009999995</v>
      </c>
      <c r="IJ18" s="53">
        <v>295.75549999999998</v>
      </c>
      <c r="IK18" s="53">
        <v>301.30549999999999</v>
      </c>
      <c r="IL18" s="53">
        <v>796.45800010000005</v>
      </c>
      <c r="IM18" s="53">
        <v>0</v>
      </c>
      <c r="IN18" s="53">
        <v>655.80000010000003</v>
      </c>
      <c r="IO18" s="53">
        <v>1216.2870000999999</v>
      </c>
      <c r="IP18" s="53">
        <v>661.50900009999998</v>
      </c>
      <c r="IQ18" s="53">
        <v>346.12599999999998</v>
      </c>
      <c r="IR18" s="53">
        <v>1198.2810001</v>
      </c>
      <c r="IS18" s="53">
        <v>716.6330001</v>
      </c>
      <c r="IT18" s="53">
        <v>563.00600010000005</v>
      </c>
      <c r="IU18" s="53">
        <v>1228.6430002</v>
      </c>
      <c r="IV18" s="53">
        <v>1344.8090001</v>
      </c>
      <c r="IW18" s="53">
        <v>445.35500000000002</v>
      </c>
      <c r="IX18" s="53">
        <v>645.49300010000002</v>
      </c>
      <c r="IY18" s="53">
        <v>697.74700010000004</v>
      </c>
      <c r="IZ18" s="65">
        <v>1174.9660001</v>
      </c>
    </row>
    <row r="19" spans="1:260" s="5" customFormat="1" ht="15" customHeight="1" x14ac:dyDescent="0.25">
      <c r="A19" s="46" t="str">
        <f>'Entry capacity'!A19</f>
        <v>PR Cartagena</v>
      </c>
      <c r="B19" s="52">
        <v>1406.3724999999999</v>
      </c>
      <c r="C19" s="53">
        <v>1382.9865</v>
      </c>
      <c r="D19" s="53">
        <v>649.38500009999996</v>
      </c>
      <c r="E19" s="53">
        <v>573.71550009999999</v>
      </c>
      <c r="F19" s="53">
        <v>553.32250009999996</v>
      </c>
      <c r="G19" s="53">
        <v>546.16000010000005</v>
      </c>
      <c r="H19" s="53">
        <v>527.94900010000003</v>
      </c>
      <c r="I19" s="53">
        <v>516.34900010000001</v>
      </c>
      <c r="J19" s="53">
        <v>456.98500009999998</v>
      </c>
      <c r="K19" s="53">
        <v>415.09550009999998</v>
      </c>
      <c r="L19" s="53">
        <v>386.34050009999999</v>
      </c>
      <c r="M19" s="53">
        <v>383.88050010000001</v>
      </c>
      <c r="N19" s="53">
        <v>367.1115001</v>
      </c>
      <c r="O19" s="53">
        <v>358.0995001</v>
      </c>
      <c r="P19" s="53">
        <v>342.69250010000002</v>
      </c>
      <c r="Q19" s="53">
        <v>344.0945001</v>
      </c>
      <c r="R19" s="53">
        <v>336.31150009999999</v>
      </c>
      <c r="S19" s="53">
        <v>317.77400010000002</v>
      </c>
      <c r="T19" s="53">
        <v>310.40800009999998</v>
      </c>
      <c r="U19" s="53">
        <v>291.57799999999997</v>
      </c>
      <c r="V19" s="53">
        <v>241.34</v>
      </c>
      <c r="W19" s="53">
        <v>233.708</v>
      </c>
      <c r="X19" s="53">
        <v>199.738</v>
      </c>
      <c r="Y19" s="53">
        <v>263.46800000000002</v>
      </c>
      <c r="Z19" s="53">
        <v>387.25000010000002</v>
      </c>
      <c r="AA19" s="53">
        <v>402.05000009999998</v>
      </c>
      <c r="AB19" s="53">
        <v>181.869</v>
      </c>
      <c r="AC19" s="53">
        <v>161.672</v>
      </c>
      <c r="AD19" s="53">
        <v>143.37899999999999</v>
      </c>
      <c r="AE19" s="53">
        <v>132.422</v>
      </c>
      <c r="AF19" s="53">
        <v>118.026</v>
      </c>
      <c r="AG19" s="53">
        <v>89.682000000000002</v>
      </c>
      <c r="AH19" s="53">
        <v>68.320999999999998</v>
      </c>
      <c r="AI19" s="53">
        <v>35.817999999999998</v>
      </c>
      <c r="AJ19" s="53">
        <v>26.745999999999999</v>
      </c>
      <c r="AK19" s="53">
        <v>11.4</v>
      </c>
      <c r="AL19" s="53">
        <v>35.445999999999998</v>
      </c>
      <c r="AM19" s="53">
        <v>48.945999999999998</v>
      </c>
      <c r="AN19" s="53">
        <v>6</v>
      </c>
      <c r="AO19" s="53">
        <v>498.45400009999997</v>
      </c>
      <c r="AP19" s="53">
        <v>500.16100010000002</v>
      </c>
      <c r="AQ19" s="53">
        <v>573.22500009999999</v>
      </c>
      <c r="AR19" s="53">
        <v>589.5420001</v>
      </c>
      <c r="AS19" s="53">
        <v>609.34200009999995</v>
      </c>
      <c r="AT19" s="53">
        <v>624.73100009999996</v>
      </c>
      <c r="AU19" s="53">
        <v>637.15200010000001</v>
      </c>
      <c r="AV19" s="53">
        <v>652.53100010000003</v>
      </c>
      <c r="AW19" s="53">
        <v>661.90000010000006</v>
      </c>
      <c r="AX19" s="53">
        <v>669.87500020000004</v>
      </c>
      <c r="AY19" s="53">
        <v>685.64100020000001</v>
      </c>
      <c r="AZ19" s="53">
        <v>687.60600020000004</v>
      </c>
      <c r="BA19" s="53">
        <v>707.40500020000002</v>
      </c>
      <c r="BB19" s="53">
        <v>728.05800020000004</v>
      </c>
      <c r="BC19" s="53">
        <v>736.74300019999998</v>
      </c>
      <c r="BD19" s="53">
        <v>747.67400020000002</v>
      </c>
      <c r="BE19" s="53">
        <v>755.45900019999999</v>
      </c>
      <c r="BF19" s="53">
        <v>769.38600020000001</v>
      </c>
      <c r="BG19" s="53">
        <v>804.70200020000004</v>
      </c>
      <c r="BH19" s="53">
        <v>822.14400020000005</v>
      </c>
      <c r="BI19" s="53">
        <v>832.77700019999997</v>
      </c>
      <c r="BJ19" s="53">
        <v>840.4010002</v>
      </c>
      <c r="BK19" s="53">
        <v>863.3720002</v>
      </c>
      <c r="BL19" s="53">
        <v>876.45600019999995</v>
      </c>
      <c r="BM19" s="53">
        <v>891.45600019999995</v>
      </c>
      <c r="BN19" s="53">
        <v>905.09300020000001</v>
      </c>
      <c r="BO19" s="53">
        <v>916.09300020000001</v>
      </c>
      <c r="BP19" s="53">
        <v>924.29700019999996</v>
      </c>
      <c r="BQ19" s="53">
        <v>634.42700009999999</v>
      </c>
      <c r="BR19" s="53">
        <v>946.38600020000001</v>
      </c>
      <c r="BS19" s="53">
        <v>962.24300019999998</v>
      </c>
      <c r="BT19" s="53">
        <v>980.37300019999998</v>
      </c>
      <c r="BU19" s="53">
        <v>983.90200019999997</v>
      </c>
      <c r="BV19" s="53">
        <v>992.31600019999996</v>
      </c>
      <c r="BW19" s="53">
        <v>999.4780002</v>
      </c>
      <c r="BX19" s="53">
        <v>1008.0810001999999</v>
      </c>
      <c r="BY19" s="53">
        <v>1010.5750002</v>
      </c>
      <c r="BZ19" s="53">
        <v>1054.7410001999999</v>
      </c>
      <c r="CA19" s="53">
        <v>951.16300020000006</v>
      </c>
      <c r="CB19" s="53">
        <v>954.56300020000003</v>
      </c>
      <c r="CC19" s="53">
        <v>969.22000019999996</v>
      </c>
      <c r="CD19" s="53">
        <v>969.71500019999996</v>
      </c>
      <c r="CE19" s="53">
        <v>985.63700019999999</v>
      </c>
      <c r="CF19" s="53">
        <v>1002.5870002</v>
      </c>
      <c r="CG19" s="53">
        <v>968.99800019999998</v>
      </c>
      <c r="CH19" s="53">
        <v>610.74300010000002</v>
      </c>
      <c r="CI19" s="53">
        <v>601.56900010000004</v>
      </c>
      <c r="CJ19" s="53">
        <v>596.44900010000003</v>
      </c>
      <c r="CK19" s="53">
        <v>785.74300010000002</v>
      </c>
      <c r="CL19" s="53">
        <v>664.81000010000002</v>
      </c>
      <c r="CM19" s="53">
        <v>669.07700009999996</v>
      </c>
      <c r="CN19" s="53">
        <v>721.62700010000003</v>
      </c>
      <c r="CO19" s="53">
        <v>707.55700009999998</v>
      </c>
      <c r="CP19" s="53">
        <v>692.72600009999996</v>
      </c>
      <c r="CQ19" s="53">
        <v>687.87700010000003</v>
      </c>
      <c r="CR19" s="53">
        <v>679.95500010000001</v>
      </c>
      <c r="CS19" s="53">
        <v>678.25000009999997</v>
      </c>
      <c r="CT19" s="53">
        <v>671.3400001</v>
      </c>
      <c r="CU19" s="53">
        <v>1398.4055000000001</v>
      </c>
      <c r="CV19" s="53">
        <v>809.62800019999997</v>
      </c>
      <c r="CW19" s="53">
        <v>843.81949999999995</v>
      </c>
      <c r="CX19" s="53">
        <v>810.26649999999995</v>
      </c>
      <c r="CY19" s="53">
        <v>801.82249999999999</v>
      </c>
      <c r="CZ19" s="53">
        <v>758.42849999999999</v>
      </c>
      <c r="DA19" s="53">
        <v>716.62249999999995</v>
      </c>
      <c r="DB19" s="53">
        <v>586.50850000000003</v>
      </c>
      <c r="DC19" s="53">
        <v>571.65650000000005</v>
      </c>
      <c r="DD19" s="53">
        <v>560.54049999999995</v>
      </c>
      <c r="DE19" s="53">
        <v>553.74400000000003</v>
      </c>
      <c r="DF19" s="53">
        <v>548.13099999999997</v>
      </c>
      <c r="DG19" s="53">
        <v>973.91100019999999</v>
      </c>
      <c r="DH19" s="53">
        <v>981.25800019999997</v>
      </c>
      <c r="DI19" s="53">
        <v>406.05000009999998</v>
      </c>
      <c r="DJ19" s="53">
        <v>593.5420001</v>
      </c>
      <c r="DK19" s="53">
        <v>321.6740001</v>
      </c>
      <c r="DL19" s="53">
        <v>803.86500020000005</v>
      </c>
      <c r="DM19" s="53">
        <v>403.25000010000002</v>
      </c>
      <c r="DN19" s="53">
        <v>423.05000009999998</v>
      </c>
      <c r="DO19" s="53">
        <v>655.78500010000005</v>
      </c>
      <c r="DP19" s="53">
        <v>836.26649999999995</v>
      </c>
      <c r="DQ19" s="53">
        <v>886.27250000000004</v>
      </c>
      <c r="DR19" s="53">
        <v>897.91549999999995</v>
      </c>
      <c r="DS19" s="53">
        <v>936.06449999999995</v>
      </c>
      <c r="DT19" s="53">
        <v>947.36649999999997</v>
      </c>
      <c r="DU19" s="53">
        <v>1053.9900001999999</v>
      </c>
      <c r="DV19" s="53">
        <v>950.4665</v>
      </c>
      <c r="DW19" s="53">
        <v>963.72249999999997</v>
      </c>
      <c r="DX19" s="53">
        <v>976.86649999999997</v>
      </c>
      <c r="DY19" s="53">
        <v>1008.8535000000001</v>
      </c>
      <c r="DZ19" s="53">
        <v>1041.7745</v>
      </c>
      <c r="EA19" s="53">
        <v>1054.4324999999999</v>
      </c>
      <c r="EB19" s="53">
        <v>1060.9825000000001</v>
      </c>
      <c r="EC19" s="53">
        <v>1072.0635</v>
      </c>
      <c r="ED19" s="53">
        <v>1091.5754999999999</v>
      </c>
      <c r="EE19" s="53">
        <v>1108.1115</v>
      </c>
      <c r="EF19" s="53">
        <v>781.21500019999996</v>
      </c>
      <c r="EG19" s="53">
        <v>786.09100020000005</v>
      </c>
      <c r="EH19" s="53">
        <v>833.37300019999998</v>
      </c>
      <c r="EI19" s="53">
        <v>586.67000010000004</v>
      </c>
      <c r="EJ19" s="53">
        <v>739.90400009999996</v>
      </c>
      <c r="EK19" s="53">
        <v>906.44</v>
      </c>
      <c r="EL19" s="53">
        <v>904.48800000000006</v>
      </c>
      <c r="EM19" s="53">
        <v>828.63499999999999</v>
      </c>
      <c r="EN19" s="53">
        <v>810.18</v>
      </c>
      <c r="EO19" s="53">
        <v>735.71199999999999</v>
      </c>
      <c r="EP19" s="53">
        <v>821.08199999999999</v>
      </c>
      <c r="EQ19" s="53">
        <v>805.68</v>
      </c>
      <c r="ER19" s="53">
        <v>784.49400000000003</v>
      </c>
      <c r="ES19" s="53">
        <v>735.52599999999995</v>
      </c>
      <c r="ET19" s="53">
        <v>693.41700000000003</v>
      </c>
      <c r="EU19" s="53">
        <v>668.24599999999998</v>
      </c>
      <c r="EV19" s="53">
        <v>752.94799999999998</v>
      </c>
      <c r="EW19" s="53">
        <v>741.17200000000003</v>
      </c>
      <c r="EX19" s="53">
        <v>702.99699999999996</v>
      </c>
      <c r="EY19" s="53">
        <v>620.90499999999997</v>
      </c>
      <c r="EZ19" s="53">
        <v>595.43299999999999</v>
      </c>
      <c r="FA19" s="53">
        <v>599.35</v>
      </c>
      <c r="FB19" s="53">
        <v>588.09900000000005</v>
      </c>
      <c r="FC19" s="53">
        <v>575.88699999999994</v>
      </c>
      <c r="FD19" s="53">
        <v>557.98699999999997</v>
      </c>
      <c r="FE19" s="53">
        <v>841.26300019999996</v>
      </c>
      <c r="FF19" s="53">
        <v>1</v>
      </c>
      <c r="FG19" s="53">
        <v>1119.2474999999999</v>
      </c>
      <c r="FH19" s="53">
        <v>1153.3665000000001</v>
      </c>
      <c r="FI19" s="53">
        <v>1179.3164999999999</v>
      </c>
      <c r="FJ19" s="53">
        <v>1198.7915</v>
      </c>
      <c r="FK19" s="53">
        <v>1217.7635</v>
      </c>
      <c r="FL19" s="53">
        <v>1350.8425</v>
      </c>
      <c r="FM19" s="53">
        <v>1382.0705</v>
      </c>
      <c r="FN19" s="53">
        <v>1398.4065000000001</v>
      </c>
      <c r="FO19" s="53">
        <v>1411.1624999999999</v>
      </c>
      <c r="FP19" s="53">
        <v>1444.4945</v>
      </c>
      <c r="FQ19" s="53">
        <v>1461.5335</v>
      </c>
      <c r="FR19" s="53">
        <v>1477.0735</v>
      </c>
      <c r="FS19" s="53">
        <v>1490.1034999999999</v>
      </c>
      <c r="FT19" s="53">
        <v>1513.8585</v>
      </c>
      <c r="FU19" s="53">
        <v>1533.4815000000001</v>
      </c>
      <c r="FV19" s="53">
        <v>1552.1585</v>
      </c>
      <c r="FW19" s="53">
        <v>1562.9085</v>
      </c>
      <c r="FX19" s="53">
        <v>617.81650000000002</v>
      </c>
      <c r="FY19" s="53">
        <v>938.06799999999998</v>
      </c>
      <c r="FZ19" s="53">
        <v>918.61800000000005</v>
      </c>
      <c r="GA19" s="53">
        <v>903.95799999999997</v>
      </c>
      <c r="GB19" s="53">
        <v>874.05799999999999</v>
      </c>
      <c r="GC19" s="53">
        <v>812.95799999999997</v>
      </c>
      <c r="GD19" s="53">
        <v>770.06299999999999</v>
      </c>
      <c r="GE19" s="53">
        <v>743.553</v>
      </c>
      <c r="GF19" s="53">
        <v>729.82100000000003</v>
      </c>
      <c r="GG19" s="53">
        <v>687.59400000000005</v>
      </c>
      <c r="GH19" s="53">
        <v>562.351</v>
      </c>
      <c r="GI19" s="53">
        <v>495.25099999999998</v>
      </c>
      <c r="GJ19" s="53">
        <v>479.55099999999999</v>
      </c>
      <c r="GK19" s="53">
        <v>449.65100000000001</v>
      </c>
      <c r="GL19" s="53">
        <v>432.25099999999998</v>
      </c>
      <c r="GM19" s="53">
        <v>366.46</v>
      </c>
      <c r="GN19" s="53">
        <v>349.83499999999998</v>
      </c>
      <c r="GO19" s="53">
        <v>306.15899999999999</v>
      </c>
      <c r="GP19" s="53">
        <v>276.95400000000001</v>
      </c>
      <c r="GQ19" s="53">
        <v>256.13099999999997</v>
      </c>
      <c r="GR19" s="53">
        <v>254.62200000000001</v>
      </c>
      <c r="GS19" s="53">
        <v>411.75099999999998</v>
      </c>
      <c r="GT19" s="53">
        <v>441.25099999999998</v>
      </c>
      <c r="GU19" s="53">
        <v>507.87099999999998</v>
      </c>
      <c r="GV19" s="53">
        <v>216.91900000000001</v>
      </c>
      <c r="GW19" s="53">
        <v>115.081</v>
      </c>
      <c r="GX19" s="53">
        <v>164.148</v>
      </c>
      <c r="GY19" s="53">
        <v>687.10500000000002</v>
      </c>
      <c r="GZ19" s="53">
        <v>856.78499999999997</v>
      </c>
      <c r="HA19" s="53">
        <v>880.79500010000004</v>
      </c>
      <c r="HB19" s="53">
        <v>904.29500010000004</v>
      </c>
      <c r="HC19" s="53">
        <v>918.8350001</v>
      </c>
      <c r="HD19" s="53">
        <v>1113.0675000000001</v>
      </c>
      <c r="HE19" s="53">
        <v>1095.5425</v>
      </c>
      <c r="HF19" s="53">
        <v>1088.7455</v>
      </c>
      <c r="HG19" s="53">
        <v>1078.0835</v>
      </c>
      <c r="HH19" s="53">
        <v>1042.1185</v>
      </c>
      <c r="HI19" s="53">
        <v>1033.1485</v>
      </c>
      <c r="HJ19" s="53">
        <v>1003.6435</v>
      </c>
      <c r="HK19" s="53">
        <v>973.74950000000001</v>
      </c>
      <c r="HL19" s="53">
        <v>934.24350000000004</v>
      </c>
      <c r="HM19" s="53">
        <v>880.64350000000002</v>
      </c>
      <c r="HN19" s="53">
        <v>905.77250000000004</v>
      </c>
      <c r="HO19" s="53">
        <v>947.51750000000004</v>
      </c>
      <c r="HP19" s="53">
        <v>960.39250000000004</v>
      </c>
      <c r="HQ19" s="53">
        <v>993.82550000000003</v>
      </c>
      <c r="HR19" s="53">
        <v>1013.7885</v>
      </c>
      <c r="HS19" s="53">
        <v>1013.3160001</v>
      </c>
      <c r="HT19" s="53">
        <v>941.14900009999997</v>
      </c>
      <c r="HU19" s="53">
        <v>882.35500009999998</v>
      </c>
      <c r="HV19" s="53">
        <v>858.07249999999999</v>
      </c>
      <c r="HW19" s="53">
        <v>818.14049999999997</v>
      </c>
      <c r="HX19" s="53">
        <v>801.83950000000004</v>
      </c>
      <c r="HY19" s="53">
        <v>786.82249999999999</v>
      </c>
      <c r="HZ19" s="53">
        <v>751.46249999999998</v>
      </c>
      <c r="IA19" s="53">
        <v>586.54100000000005</v>
      </c>
      <c r="IB19" s="53">
        <v>1290.8395</v>
      </c>
      <c r="IC19" s="53">
        <v>281.26499999999999</v>
      </c>
      <c r="ID19" s="53">
        <v>669.07800010000005</v>
      </c>
      <c r="IE19" s="53">
        <v>661.0575</v>
      </c>
      <c r="IF19" s="53">
        <v>567.78700000000003</v>
      </c>
      <c r="IG19" s="53">
        <v>37.746000000000002</v>
      </c>
      <c r="IH19" s="53">
        <v>850.70100019999995</v>
      </c>
      <c r="II19" s="53">
        <v>767.61950000000002</v>
      </c>
      <c r="IJ19" s="53">
        <v>360.04450009999999</v>
      </c>
      <c r="IK19" s="53">
        <v>354.49450009999998</v>
      </c>
      <c r="IL19" s="53">
        <v>486.65100000000001</v>
      </c>
      <c r="IM19" s="53">
        <v>655.80000010000003</v>
      </c>
      <c r="IN19" s="53">
        <v>0</v>
      </c>
      <c r="IO19" s="53">
        <v>906.48</v>
      </c>
      <c r="IP19" s="53">
        <v>1002.6170002</v>
      </c>
      <c r="IQ19" s="53">
        <v>325.87400009999999</v>
      </c>
      <c r="IR19" s="53">
        <v>1416.3815</v>
      </c>
      <c r="IS19" s="53">
        <v>1057.7410001999999</v>
      </c>
      <c r="IT19" s="53">
        <v>904.11400019999996</v>
      </c>
      <c r="IU19" s="53">
        <v>918.83600009999998</v>
      </c>
      <c r="IV19" s="53">
        <v>1562.9095</v>
      </c>
      <c r="IW19" s="53">
        <v>786.46300010000004</v>
      </c>
      <c r="IX19" s="53">
        <v>986.60100020000004</v>
      </c>
      <c r="IY19" s="53">
        <v>593.49900000000002</v>
      </c>
      <c r="IZ19" s="65">
        <v>865.15899999999999</v>
      </c>
    </row>
    <row r="20" spans="1:260" s="5" customFormat="1" ht="15" customHeight="1" x14ac:dyDescent="0.25">
      <c r="A20" s="46" t="str">
        <f>'Entry capacity'!A20</f>
        <v>PR Huelva</v>
      </c>
      <c r="B20" s="52">
        <v>1311.0610001</v>
      </c>
      <c r="C20" s="53">
        <v>1287.6750001</v>
      </c>
      <c r="D20" s="53">
        <v>1209.8720000999999</v>
      </c>
      <c r="E20" s="53">
        <v>1134.2025001</v>
      </c>
      <c r="F20" s="53">
        <v>1113.8095000999999</v>
      </c>
      <c r="G20" s="53">
        <v>1106.6470001</v>
      </c>
      <c r="H20" s="53">
        <v>1088.4360001</v>
      </c>
      <c r="I20" s="53">
        <v>1076.8360001000001</v>
      </c>
      <c r="J20" s="53">
        <v>1017.4720000999999</v>
      </c>
      <c r="K20" s="53">
        <v>975.58250009999995</v>
      </c>
      <c r="L20" s="53">
        <v>946.82750009999995</v>
      </c>
      <c r="M20" s="53">
        <v>944.36750010000003</v>
      </c>
      <c r="N20" s="53">
        <v>927.59850010000002</v>
      </c>
      <c r="O20" s="53">
        <v>918.58650009999997</v>
      </c>
      <c r="P20" s="53">
        <v>903.17950010000004</v>
      </c>
      <c r="Q20" s="53">
        <v>904.58150009999997</v>
      </c>
      <c r="R20" s="53">
        <v>896.79850009999996</v>
      </c>
      <c r="S20" s="53">
        <v>878.26100010000005</v>
      </c>
      <c r="T20" s="53">
        <v>870.89500009999995</v>
      </c>
      <c r="U20" s="53">
        <v>852.06500000000005</v>
      </c>
      <c r="V20" s="53">
        <v>801.827</v>
      </c>
      <c r="W20" s="53">
        <v>794.19500000000005</v>
      </c>
      <c r="X20" s="53">
        <v>760.22500000000002</v>
      </c>
      <c r="Y20" s="53">
        <v>823.95500000000004</v>
      </c>
      <c r="Z20" s="53">
        <v>947.73700010000005</v>
      </c>
      <c r="AA20" s="53">
        <v>962.5370001</v>
      </c>
      <c r="AB20" s="53">
        <v>778.09199999999998</v>
      </c>
      <c r="AC20" s="53">
        <v>798.28899999999999</v>
      </c>
      <c r="AD20" s="53">
        <v>816.58199999999999</v>
      </c>
      <c r="AE20" s="53">
        <v>827.53899999999999</v>
      </c>
      <c r="AF20" s="53">
        <v>841.93499999999995</v>
      </c>
      <c r="AG20" s="53">
        <v>870.279</v>
      </c>
      <c r="AH20" s="53">
        <v>891.64</v>
      </c>
      <c r="AI20" s="53">
        <v>919.49800000000005</v>
      </c>
      <c r="AJ20" s="53">
        <v>879.73400000000004</v>
      </c>
      <c r="AK20" s="53">
        <v>895.08</v>
      </c>
      <c r="AL20" s="53">
        <v>871.03399999999999</v>
      </c>
      <c r="AM20" s="53">
        <v>857.53399999999999</v>
      </c>
      <c r="AN20" s="53">
        <v>900.48</v>
      </c>
      <c r="AO20" s="53">
        <v>1058.9410001000001</v>
      </c>
      <c r="AP20" s="53">
        <v>1060.6480001</v>
      </c>
      <c r="AQ20" s="53">
        <v>1133.7120001000001</v>
      </c>
      <c r="AR20" s="53">
        <v>1121.2325000999999</v>
      </c>
      <c r="AS20" s="53">
        <v>1101.4325001</v>
      </c>
      <c r="AT20" s="53">
        <v>1086.0435001000001</v>
      </c>
      <c r="AU20" s="53">
        <v>1073.6225001</v>
      </c>
      <c r="AV20" s="53">
        <v>1058.2435000999999</v>
      </c>
      <c r="AW20" s="53">
        <v>1048.8745001</v>
      </c>
      <c r="AX20" s="53">
        <v>1040.8995</v>
      </c>
      <c r="AY20" s="53">
        <v>1025.1334999999999</v>
      </c>
      <c r="AZ20" s="53">
        <v>1023.1685</v>
      </c>
      <c r="BA20" s="53">
        <v>1003.3695</v>
      </c>
      <c r="BB20" s="53">
        <v>982.7165</v>
      </c>
      <c r="BC20" s="53">
        <v>974.03150000000005</v>
      </c>
      <c r="BD20" s="53">
        <v>963.10050000000001</v>
      </c>
      <c r="BE20" s="53">
        <v>955.31550000000004</v>
      </c>
      <c r="BF20" s="53">
        <v>941.38850000000002</v>
      </c>
      <c r="BG20" s="53">
        <v>937.3415</v>
      </c>
      <c r="BH20" s="53">
        <v>919.89949999999999</v>
      </c>
      <c r="BI20" s="53">
        <v>909.26649999999995</v>
      </c>
      <c r="BJ20" s="53">
        <v>901.64250000000004</v>
      </c>
      <c r="BK20" s="53">
        <v>878.67349999999999</v>
      </c>
      <c r="BL20" s="53">
        <v>891.75750000000005</v>
      </c>
      <c r="BM20" s="53">
        <v>906.75750000000005</v>
      </c>
      <c r="BN20" s="53">
        <v>920.39449999999999</v>
      </c>
      <c r="BO20" s="53">
        <v>931.39449999999999</v>
      </c>
      <c r="BP20" s="53">
        <v>939.59849999999994</v>
      </c>
      <c r="BQ20" s="53">
        <v>1194.9140001000001</v>
      </c>
      <c r="BR20" s="53">
        <v>961.6875</v>
      </c>
      <c r="BS20" s="53">
        <v>977.54449999999997</v>
      </c>
      <c r="BT20" s="53">
        <v>995.67449999999997</v>
      </c>
      <c r="BU20" s="53">
        <v>999.20349999999996</v>
      </c>
      <c r="BV20" s="53">
        <v>1007.6174999999999</v>
      </c>
      <c r="BW20" s="53">
        <v>1014.7795</v>
      </c>
      <c r="BX20" s="53">
        <v>1023.3825000000001</v>
      </c>
      <c r="BY20" s="53">
        <v>1025.8765000000001</v>
      </c>
      <c r="BZ20" s="53">
        <v>1070.0425</v>
      </c>
      <c r="CA20" s="53">
        <v>966.46450000000004</v>
      </c>
      <c r="CB20" s="53">
        <v>969.86450000000002</v>
      </c>
      <c r="CC20" s="53">
        <v>984.52149999999995</v>
      </c>
      <c r="CD20" s="53">
        <v>985.01649999999995</v>
      </c>
      <c r="CE20" s="53">
        <v>1000.9385</v>
      </c>
      <c r="CF20" s="53">
        <v>1017.8885</v>
      </c>
      <c r="CG20" s="53">
        <v>984.29949999999997</v>
      </c>
      <c r="CH20" s="53">
        <v>1171.2300001000001</v>
      </c>
      <c r="CI20" s="53">
        <v>1162.0560000999999</v>
      </c>
      <c r="CJ20" s="53">
        <v>1156.9360001</v>
      </c>
      <c r="CK20" s="53">
        <v>1172.7175001000001</v>
      </c>
      <c r="CL20" s="53">
        <v>1051.7845001000001</v>
      </c>
      <c r="CM20" s="53">
        <v>1229.5640000999999</v>
      </c>
      <c r="CN20" s="53">
        <v>1108.6015001000001</v>
      </c>
      <c r="CO20" s="53">
        <v>1094.5315000999999</v>
      </c>
      <c r="CP20" s="53">
        <v>1079.7005001</v>
      </c>
      <c r="CQ20" s="53">
        <v>1074.8515001000001</v>
      </c>
      <c r="CR20" s="53">
        <v>1066.9295001</v>
      </c>
      <c r="CS20" s="53">
        <v>1065.2245000999999</v>
      </c>
      <c r="CT20" s="53">
        <v>1058.3145001</v>
      </c>
      <c r="CU20" s="53">
        <v>1303.0940000999999</v>
      </c>
      <c r="CV20" s="53">
        <v>945.42049999999995</v>
      </c>
      <c r="CW20" s="53">
        <v>842.32249999999999</v>
      </c>
      <c r="CX20" s="53">
        <v>808.76949999999999</v>
      </c>
      <c r="CY20" s="53">
        <v>800.32550000000003</v>
      </c>
      <c r="CZ20" s="53">
        <v>756.93150000000003</v>
      </c>
      <c r="DA20" s="53">
        <v>715.12549999999999</v>
      </c>
      <c r="DB20" s="53">
        <v>585.01149999999996</v>
      </c>
      <c r="DC20" s="53">
        <v>570.15949999999998</v>
      </c>
      <c r="DD20" s="53">
        <v>559.04349999999999</v>
      </c>
      <c r="DE20" s="53">
        <v>552.24699999999996</v>
      </c>
      <c r="DF20" s="53">
        <v>546.63400000000001</v>
      </c>
      <c r="DG20" s="53">
        <v>989.21249999999998</v>
      </c>
      <c r="DH20" s="53">
        <v>996.55949999999996</v>
      </c>
      <c r="DI20" s="53">
        <v>966.5370001</v>
      </c>
      <c r="DJ20" s="53">
        <v>1117.2325000999999</v>
      </c>
      <c r="DK20" s="53">
        <v>882.16100010000002</v>
      </c>
      <c r="DL20" s="53">
        <v>957.82950000000005</v>
      </c>
      <c r="DM20" s="53">
        <v>963.73700010000005</v>
      </c>
      <c r="DN20" s="53">
        <v>983.5370001</v>
      </c>
      <c r="DO20" s="53">
        <v>1216.2720001</v>
      </c>
      <c r="DP20" s="53">
        <v>834.76949999999999</v>
      </c>
      <c r="DQ20" s="53">
        <v>884.77549999999997</v>
      </c>
      <c r="DR20" s="53">
        <v>896.41849999999999</v>
      </c>
      <c r="DS20" s="53">
        <v>934.5675</v>
      </c>
      <c r="DT20" s="53">
        <v>945.86950000000002</v>
      </c>
      <c r="DU20" s="53">
        <v>1069.2915</v>
      </c>
      <c r="DV20" s="53">
        <v>948.96950000000004</v>
      </c>
      <c r="DW20" s="53">
        <v>962.22550000000001</v>
      </c>
      <c r="DX20" s="53">
        <v>975.36950000000002</v>
      </c>
      <c r="DY20" s="53">
        <v>1007.3565</v>
      </c>
      <c r="DZ20" s="53">
        <v>1040.2774999999999</v>
      </c>
      <c r="EA20" s="53">
        <v>1052.9355</v>
      </c>
      <c r="EB20" s="53">
        <v>1059.4855</v>
      </c>
      <c r="EC20" s="53">
        <v>1048.8500001</v>
      </c>
      <c r="ED20" s="53">
        <v>1029.3380001</v>
      </c>
      <c r="EE20" s="53">
        <v>1012.8020001</v>
      </c>
      <c r="EF20" s="53">
        <v>935.17949999999996</v>
      </c>
      <c r="EG20" s="53">
        <v>940.05550000000005</v>
      </c>
      <c r="EH20" s="53">
        <v>987.33749999999998</v>
      </c>
      <c r="EI20" s="53">
        <v>1147.1570001</v>
      </c>
      <c r="EJ20" s="53">
        <v>1126.8785001000001</v>
      </c>
      <c r="EK20" s="53">
        <v>0.04</v>
      </c>
      <c r="EL20" s="53">
        <v>1.992</v>
      </c>
      <c r="EM20" s="53">
        <v>77.844999999999999</v>
      </c>
      <c r="EN20" s="53">
        <v>99.778999999999996</v>
      </c>
      <c r="EO20" s="53">
        <v>174.24700000000001</v>
      </c>
      <c r="EP20" s="53">
        <v>85.397999999999996</v>
      </c>
      <c r="EQ20" s="53">
        <v>100.8</v>
      </c>
      <c r="ER20" s="53">
        <v>121.986</v>
      </c>
      <c r="ES20" s="53">
        <v>170.95400000000001</v>
      </c>
      <c r="ET20" s="53">
        <v>213.06299999999999</v>
      </c>
      <c r="EU20" s="53">
        <v>238.23599999999999</v>
      </c>
      <c r="EV20" s="53">
        <v>365.36900000000003</v>
      </c>
      <c r="EW20" s="53">
        <v>353.59300000000002</v>
      </c>
      <c r="EX20" s="53">
        <v>391.76799999999997</v>
      </c>
      <c r="EY20" s="53">
        <v>473.86</v>
      </c>
      <c r="EZ20" s="53">
        <v>499.33199999999999</v>
      </c>
      <c r="FA20" s="53">
        <v>495.41500000000002</v>
      </c>
      <c r="FB20" s="53">
        <v>506.666</v>
      </c>
      <c r="FC20" s="53">
        <v>518.87800000000004</v>
      </c>
      <c r="FD20" s="53">
        <v>536.77800000000002</v>
      </c>
      <c r="FE20" s="53">
        <v>995.22749999999996</v>
      </c>
      <c r="FF20" s="53">
        <v>905.48</v>
      </c>
      <c r="FG20" s="53">
        <v>1023.9360001</v>
      </c>
      <c r="FH20" s="53">
        <v>1058.0550000999999</v>
      </c>
      <c r="FI20" s="53">
        <v>1084.0050001</v>
      </c>
      <c r="FJ20" s="53">
        <v>1103.4800001000001</v>
      </c>
      <c r="FK20" s="53">
        <v>1122.4520001000001</v>
      </c>
      <c r="FL20" s="53">
        <v>1255.5310001</v>
      </c>
      <c r="FM20" s="53">
        <v>1286.7590001000001</v>
      </c>
      <c r="FN20" s="53">
        <v>1303.0950001000001</v>
      </c>
      <c r="FO20" s="53">
        <v>1315.8510001</v>
      </c>
      <c r="FP20" s="53">
        <v>1349.1830001000001</v>
      </c>
      <c r="FQ20" s="53">
        <v>1366.2220001000001</v>
      </c>
      <c r="FR20" s="53">
        <v>1381.7620001</v>
      </c>
      <c r="FS20" s="53">
        <v>1394.7920001</v>
      </c>
      <c r="FT20" s="53">
        <v>1418.5470001000001</v>
      </c>
      <c r="FU20" s="53">
        <v>1438.1700000999999</v>
      </c>
      <c r="FV20" s="53">
        <v>1456.8470001000001</v>
      </c>
      <c r="FW20" s="53">
        <v>1467.5970001000001</v>
      </c>
      <c r="FX20" s="53">
        <v>616.31949999999995</v>
      </c>
      <c r="FY20" s="53">
        <v>508.05799999999999</v>
      </c>
      <c r="FZ20" s="53">
        <v>488.608</v>
      </c>
      <c r="GA20" s="53">
        <v>473.94799999999998</v>
      </c>
      <c r="GB20" s="53">
        <v>444.048</v>
      </c>
      <c r="GC20" s="53">
        <v>382.94799999999998</v>
      </c>
      <c r="GD20" s="53">
        <v>340.053</v>
      </c>
      <c r="GE20" s="53">
        <v>313.54300000000001</v>
      </c>
      <c r="GF20" s="53">
        <v>299.81099999999998</v>
      </c>
      <c r="GG20" s="53">
        <v>257.584</v>
      </c>
      <c r="GH20" s="53">
        <v>344.12900000000002</v>
      </c>
      <c r="GI20" s="53">
        <v>411.22899999999998</v>
      </c>
      <c r="GJ20" s="53">
        <v>426.92899999999997</v>
      </c>
      <c r="GK20" s="53">
        <v>456.82900000000001</v>
      </c>
      <c r="GL20" s="53">
        <v>474.22899999999998</v>
      </c>
      <c r="GM20" s="53">
        <v>540.02</v>
      </c>
      <c r="GN20" s="53">
        <v>556.64499999999998</v>
      </c>
      <c r="GO20" s="53">
        <v>600.32100000000003</v>
      </c>
      <c r="GP20" s="53">
        <v>629.52599999999995</v>
      </c>
      <c r="GQ20" s="53">
        <v>650.34900000000005</v>
      </c>
      <c r="GR20" s="53">
        <v>705.33900000000006</v>
      </c>
      <c r="GS20" s="53">
        <v>494.72899999999998</v>
      </c>
      <c r="GT20" s="53">
        <v>524.22900000000004</v>
      </c>
      <c r="GU20" s="53">
        <v>586.89400000000001</v>
      </c>
      <c r="GV20" s="53">
        <v>944.46100000000001</v>
      </c>
      <c r="GW20" s="53">
        <v>842.62300000000005</v>
      </c>
      <c r="GX20" s="53">
        <v>742.33199999999999</v>
      </c>
      <c r="GY20" s="53">
        <v>407.66</v>
      </c>
      <c r="GZ20" s="53">
        <v>426.77499999999998</v>
      </c>
      <c r="HA20" s="53">
        <v>450.78500009999999</v>
      </c>
      <c r="HB20" s="53">
        <v>474.28500009999999</v>
      </c>
      <c r="HC20" s="53">
        <v>488.82500010000001</v>
      </c>
      <c r="HD20" s="53">
        <v>1001.1510001</v>
      </c>
      <c r="HE20" s="53">
        <v>983.62600010000006</v>
      </c>
      <c r="HF20" s="53">
        <v>976.82900010000003</v>
      </c>
      <c r="HG20" s="53">
        <v>966.1670001</v>
      </c>
      <c r="HH20" s="53">
        <v>930.20200009999996</v>
      </c>
      <c r="HI20" s="53">
        <v>921.23200010000005</v>
      </c>
      <c r="HJ20" s="53">
        <v>891.72700010000005</v>
      </c>
      <c r="HK20" s="53">
        <v>861.83300010000005</v>
      </c>
      <c r="HL20" s="53">
        <v>822.32700009999996</v>
      </c>
      <c r="HM20" s="53">
        <v>768.72700010000005</v>
      </c>
      <c r="HN20" s="53">
        <v>743.59800010000004</v>
      </c>
      <c r="HO20" s="53">
        <v>701.85300010000003</v>
      </c>
      <c r="HP20" s="53">
        <v>688.97800010000003</v>
      </c>
      <c r="HQ20" s="53">
        <v>655.54500010000004</v>
      </c>
      <c r="HR20" s="53">
        <v>635.58200009999996</v>
      </c>
      <c r="HS20" s="53">
        <v>583.30600010000001</v>
      </c>
      <c r="HT20" s="53">
        <v>511.13900009999998</v>
      </c>
      <c r="HU20" s="53">
        <v>452.34500009999999</v>
      </c>
      <c r="HV20" s="53">
        <v>791.29800009999997</v>
      </c>
      <c r="HW20" s="53">
        <v>816.64350000000002</v>
      </c>
      <c r="HX20" s="53">
        <v>800.34249999999997</v>
      </c>
      <c r="HY20" s="53">
        <v>785.32550000000003</v>
      </c>
      <c r="HZ20" s="53">
        <v>749.96550000000002</v>
      </c>
      <c r="IA20" s="53">
        <v>669.51900000000001</v>
      </c>
      <c r="IB20" s="53">
        <v>1195.5280001000001</v>
      </c>
      <c r="IC20" s="53">
        <v>841.75199999999995</v>
      </c>
      <c r="ID20" s="53">
        <v>1229.5650000999999</v>
      </c>
      <c r="IE20" s="53">
        <v>659.56050000000005</v>
      </c>
      <c r="IF20" s="53">
        <v>526.97799999999995</v>
      </c>
      <c r="IG20" s="53">
        <v>868.73400000000004</v>
      </c>
      <c r="IH20" s="53">
        <v>1004.6655</v>
      </c>
      <c r="II20" s="53">
        <v>766.12249999999995</v>
      </c>
      <c r="IJ20" s="53">
        <v>920.53150010000002</v>
      </c>
      <c r="IK20" s="53">
        <v>914.98150009999995</v>
      </c>
      <c r="IL20" s="53">
        <v>569.62900000000002</v>
      </c>
      <c r="IM20" s="53">
        <v>1216.2870000999999</v>
      </c>
      <c r="IN20" s="53">
        <v>906.48</v>
      </c>
      <c r="IO20" s="53">
        <v>0</v>
      </c>
      <c r="IP20" s="53">
        <v>1017.9185</v>
      </c>
      <c r="IQ20" s="53">
        <v>886.36100009999996</v>
      </c>
      <c r="IR20" s="53">
        <v>1321.0700001</v>
      </c>
      <c r="IS20" s="53">
        <v>1073.0425</v>
      </c>
      <c r="IT20" s="53">
        <v>1058.0785000000001</v>
      </c>
      <c r="IU20" s="53">
        <v>488.82600009999999</v>
      </c>
      <c r="IV20" s="53">
        <v>1467.5980001</v>
      </c>
      <c r="IW20" s="53">
        <v>1173.4375001000001</v>
      </c>
      <c r="IX20" s="53">
        <v>1001.9025</v>
      </c>
      <c r="IY20" s="53">
        <v>671.91949999999997</v>
      </c>
      <c r="IZ20" s="65">
        <v>41.320999999999998</v>
      </c>
    </row>
    <row r="21" spans="1:260" s="5" customFormat="1" ht="15" customHeight="1" x14ac:dyDescent="0.25">
      <c r="A21" s="46" t="str">
        <f>'Entry capacity'!A21</f>
        <v>PR Bilbao</v>
      </c>
      <c r="B21" s="52">
        <v>805.255</v>
      </c>
      <c r="C21" s="53">
        <v>781.86900000000003</v>
      </c>
      <c r="D21" s="53">
        <v>655.09400010000002</v>
      </c>
      <c r="E21" s="53">
        <v>579.42450010000005</v>
      </c>
      <c r="F21" s="53">
        <v>559.03150010000002</v>
      </c>
      <c r="G21" s="53">
        <v>551.86900009999999</v>
      </c>
      <c r="H21" s="53">
        <v>533.65800009999998</v>
      </c>
      <c r="I21" s="53">
        <v>522.05800009999996</v>
      </c>
      <c r="J21" s="53">
        <v>545.63200010000003</v>
      </c>
      <c r="K21" s="53">
        <v>587.52150010000003</v>
      </c>
      <c r="L21" s="53">
        <v>616.27650010000002</v>
      </c>
      <c r="M21" s="53">
        <v>618.73650009999994</v>
      </c>
      <c r="N21" s="53">
        <v>635.50550009999995</v>
      </c>
      <c r="O21" s="53">
        <v>644.51750010000001</v>
      </c>
      <c r="P21" s="53">
        <v>659.92450010000005</v>
      </c>
      <c r="Q21" s="53">
        <v>658.5225001</v>
      </c>
      <c r="R21" s="53">
        <v>666.30550010000002</v>
      </c>
      <c r="S21" s="53">
        <v>684.84300010000004</v>
      </c>
      <c r="T21" s="53">
        <v>692.20900010000003</v>
      </c>
      <c r="U21" s="53">
        <v>711.03900020000003</v>
      </c>
      <c r="V21" s="53">
        <v>761.27700019999997</v>
      </c>
      <c r="W21" s="53">
        <v>768.90900020000004</v>
      </c>
      <c r="X21" s="53">
        <v>802.87900019999995</v>
      </c>
      <c r="Y21" s="53">
        <v>866.60900019999997</v>
      </c>
      <c r="Z21" s="53">
        <v>990.39100029999997</v>
      </c>
      <c r="AA21" s="53">
        <v>1005.1910003</v>
      </c>
      <c r="AB21" s="53">
        <v>820.74800019999998</v>
      </c>
      <c r="AC21" s="53">
        <v>840.94500019999998</v>
      </c>
      <c r="AD21" s="53">
        <v>859.23800019999999</v>
      </c>
      <c r="AE21" s="53">
        <v>870.19500019999998</v>
      </c>
      <c r="AF21" s="53">
        <v>884.59100020000005</v>
      </c>
      <c r="AG21" s="53">
        <v>912.93500019999999</v>
      </c>
      <c r="AH21" s="53">
        <v>934.29600019999998</v>
      </c>
      <c r="AI21" s="53">
        <v>966.79900020000002</v>
      </c>
      <c r="AJ21" s="53">
        <v>992.66949999999997</v>
      </c>
      <c r="AK21" s="53">
        <v>991.21700020000003</v>
      </c>
      <c r="AL21" s="53">
        <v>983.96950000000004</v>
      </c>
      <c r="AM21" s="53">
        <v>970.46950000000004</v>
      </c>
      <c r="AN21" s="53">
        <v>996.61700020000001</v>
      </c>
      <c r="AO21" s="53">
        <v>504.16300009999998</v>
      </c>
      <c r="AP21" s="53">
        <v>502.45600009999998</v>
      </c>
      <c r="AQ21" s="53">
        <v>429.39200010000002</v>
      </c>
      <c r="AR21" s="53">
        <v>413.07500010000001</v>
      </c>
      <c r="AS21" s="53">
        <v>393.2750001</v>
      </c>
      <c r="AT21" s="53">
        <v>377.88600009999999</v>
      </c>
      <c r="AU21" s="53">
        <v>365.4650001</v>
      </c>
      <c r="AV21" s="53">
        <v>350.08600009999998</v>
      </c>
      <c r="AW21" s="53">
        <v>340.71700010000001</v>
      </c>
      <c r="AX21" s="53">
        <v>332.74200000000002</v>
      </c>
      <c r="AY21" s="53">
        <v>316.976</v>
      </c>
      <c r="AZ21" s="53">
        <v>315.01100000000002</v>
      </c>
      <c r="BA21" s="53">
        <v>295.21199999999999</v>
      </c>
      <c r="BB21" s="53">
        <v>274.55900000000003</v>
      </c>
      <c r="BC21" s="53">
        <v>265.87400000000002</v>
      </c>
      <c r="BD21" s="53">
        <v>254.94300000000001</v>
      </c>
      <c r="BE21" s="53">
        <v>247.15799999999999</v>
      </c>
      <c r="BF21" s="53">
        <v>233.23099999999999</v>
      </c>
      <c r="BG21" s="53">
        <v>197.91499999999999</v>
      </c>
      <c r="BH21" s="53">
        <v>180.47300000000001</v>
      </c>
      <c r="BI21" s="53">
        <v>169.84</v>
      </c>
      <c r="BJ21" s="53">
        <v>162.21600000000001</v>
      </c>
      <c r="BK21" s="53">
        <v>139.245</v>
      </c>
      <c r="BL21" s="53">
        <v>152.32900000000001</v>
      </c>
      <c r="BM21" s="53">
        <v>142.642</v>
      </c>
      <c r="BN21" s="53">
        <v>129.005</v>
      </c>
      <c r="BO21" s="53">
        <v>118.005</v>
      </c>
      <c r="BP21" s="53">
        <v>109.801</v>
      </c>
      <c r="BQ21" s="53">
        <v>640.13600010000005</v>
      </c>
      <c r="BR21" s="53">
        <v>87.712000000000003</v>
      </c>
      <c r="BS21" s="53">
        <v>94.015000000000001</v>
      </c>
      <c r="BT21" s="53">
        <v>112.145</v>
      </c>
      <c r="BU21" s="53">
        <v>115.67400000000001</v>
      </c>
      <c r="BV21" s="53">
        <v>124.08799999999999</v>
      </c>
      <c r="BW21" s="53">
        <v>131.25</v>
      </c>
      <c r="BX21" s="53">
        <v>139.85300000000001</v>
      </c>
      <c r="BY21" s="53">
        <v>142.34700000000001</v>
      </c>
      <c r="BZ21" s="53">
        <v>186.51300000000001</v>
      </c>
      <c r="CA21" s="53">
        <v>82.935000000000002</v>
      </c>
      <c r="CB21" s="53">
        <v>48.054000000000002</v>
      </c>
      <c r="CC21" s="53">
        <v>33.396999999999998</v>
      </c>
      <c r="CD21" s="53">
        <v>34.335999999999999</v>
      </c>
      <c r="CE21" s="53">
        <v>16.98</v>
      </c>
      <c r="CF21" s="53">
        <v>0.03</v>
      </c>
      <c r="CG21" s="53">
        <v>33.619</v>
      </c>
      <c r="CH21" s="53">
        <v>616.45200009999996</v>
      </c>
      <c r="CI21" s="53">
        <v>607.27800009999999</v>
      </c>
      <c r="CJ21" s="53">
        <v>602.15800009999998</v>
      </c>
      <c r="CK21" s="53">
        <v>464.56000010000002</v>
      </c>
      <c r="CL21" s="53">
        <v>343.62700009999998</v>
      </c>
      <c r="CM21" s="53">
        <v>674.78600010000002</v>
      </c>
      <c r="CN21" s="53">
        <v>400.44400009999998</v>
      </c>
      <c r="CO21" s="53">
        <v>386.37400009999999</v>
      </c>
      <c r="CP21" s="53">
        <v>371.54300009999997</v>
      </c>
      <c r="CQ21" s="53">
        <v>366.69400009999998</v>
      </c>
      <c r="CR21" s="53">
        <v>358.77200010000001</v>
      </c>
      <c r="CS21" s="53">
        <v>357.06700009999997</v>
      </c>
      <c r="CT21" s="53">
        <v>350.1570001</v>
      </c>
      <c r="CU21" s="53">
        <v>797.28800000000001</v>
      </c>
      <c r="CV21" s="53">
        <v>237.26300000000001</v>
      </c>
      <c r="CW21" s="53">
        <v>175.596</v>
      </c>
      <c r="CX21" s="53">
        <v>209.149</v>
      </c>
      <c r="CY21" s="53">
        <v>217.59299999999999</v>
      </c>
      <c r="CZ21" s="53">
        <v>260.98700000000002</v>
      </c>
      <c r="DA21" s="53">
        <v>302.79300000000001</v>
      </c>
      <c r="DB21" s="53">
        <v>432.90699999999998</v>
      </c>
      <c r="DC21" s="53">
        <v>447.75900000000001</v>
      </c>
      <c r="DD21" s="53">
        <v>458.875</v>
      </c>
      <c r="DE21" s="53">
        <v>465.67149999999998</v>
      </c>
      <c r="DF21" s="53">
        <v>471.28449999999998</v>
      </c>
      <c r="DG21" s="53">
        <v>67.402000000000001</v>
      </c>
      <c r="DH21" s="53">
        <v>74.748999999999995</v>
      </c>
      <c r="DI21" s="53">
        <v>1009.1910003</v>
      </c>
      <c r="DJ21" s="53">
        <v>409.07500010000001</v>
      </c>
      <c r="DK21" s="53">
        <v>688.74300010000002</v>
      </c>
      <c r="DL21" s="53">
        <v>249.672</v>
      </c>
      <c r="DM21" s="53">
        <v>1006.3910003</v>
      </c>
      <c r="DN21" s="53">
        <v>1026.1910003</v>
      </c>
      <c r="DO21" s="53">
        <v>661.49400009999999</v>
      </c>
      <c r="DP21" s="53">
        <v>235.149</v>
      </c>
      <c r="DQ21" s="53">
        <v>285.15499999999997</v>
      </c>
      <c r="DR21" s="53">
        <v>296.798</v>
      </c>
      <c r="DS21" s="53">
        <v>334.947</v>
      </c>
      <c r="DT21" s="53">
        <v>346.24900000000002</v>
      </c>
      <c r="DU21" s="53">
        <v>54.993000000000002</v>
      </c>
      <c r="DV21" s="53">
        <v>349.34899999999999</v>
      </c>
      <c r="DW21" s="53">
        <v>362.60500000000002</v>
      </c>
      <c r="DX21" s="53">
        <v>375.74900000000002</v>
      </c>
      <c r="DY21" s="53">
        <v>407.73599999999999</v>
      </c>
      <c r="DZ21" s="53">
        <v>440.65699999999998</v>
      </c>
      <c r="EA21" s="53">
        <v>453.315</v>
      </c>
      <c r="EB21" s="53">
        <v>459.86500000000001</v>
      </c>
      <c r="EC21" s="53">
        <v>470.94600000000003</v>
      </c>
      <c r="ED21" s="53">
        <v>490.45800000000003</v>
      </c>
      <c r="EE21" s="53">
        <v>506.99400000000003</v>
      </c>
      <c r="EF21" s="53">
        <v>227.02199999999999</v>
      </c>
      <c r="EG21" s="53">
        <v>231.898</v>
      </c>
      <c r="EH21" s="53">
        <v>279.18</v>
      </c>
      <c r="EI21" s="53">
        <v>592.37900009999998</v>
      </c>
      <c r="EJ21" s="53">
        <v>418.72100010000003</v>
      </c>
      <c r="EK21" s="53">
        <v>1017.8785</v>
      </c>
      <c r="EL21" s="53">
        <v>1015.9265</v>
      </c>
      <c r="EM21" s="53">
        <v>940.07349999999997</v>
      </c>
      <c r="EN21" s="53">
        <v>921.61850000000004</v>
      </c>
      <c r="EO21" s="53">
        <v>847.15049999999997</v>
      </c>
      <c r="EP21" s="53">
        <v>932.52049999999997</v>
      </c>
      <c r="EQ21" s="53">
        <v>917.11850000000004</v>
      </c>
      <c r="ER21" s="53">
        <v>895.9325</v>
      </c>
      <c r="ES21" s="53">
        <v>846.96450000000004</v>
      </c>
      <c r="ET21" s="53">
        <v>804.85550000000001</v>
      </c>
      <c r="EU21" s="53">
        <v>779.68449999999996</v>
      </c>
      <c r="EV21" s="53">
        <v>676.10149999999999</v>
      </c>
      <c r="EW21" s="53">
        <v>664.32550000000003</v>
      </c>
      <c r="EX21" s="53">
        <v>626.15049999999997</v>
      </c>
      <c r="EY21" s="53">
        <v>544.05849999999998</v>
      </c>
      <c r="EZ21" s="53">
        <v>518.5865</v>
      </c>
      <c r="FA21" s="53">
        <v>522.50350000000003</v>
      </c>
      <c r="FB21" s="53">
        <v>511.2525</v>
      </c>
      <c r="FC21" s="53">
        <v>499.04050000000001</v>
      </c>
      <c r="FD21" s="53">
        <v>481.14049999999997</v>
      </c>
      <c r="FE21" s="53">
        <v>287.07</v>
      </c>
      <c r="FF21" s="53">
        <v>1001.6170002</v>
      </c>
      <c r="FG21" s="53">
        <v>518.13</v>
      </c>
      <c r="FH21" s="53">
        <v>552.24900000000002</v>
      </c>
      <c r="FI21" s="53">
        <v>578.19899999999996</v>
      </c>
      <c r="FJ21" s="53">
        <v>597.67399999999998</v>
      </c>
      <c r="FK21" s="53">
        <v>616.64599999999996</v>
      </c>
      <c r="FL21" s="53">
        <v>749.72500000000002</v>
      </c>
      <c r="FM21" s="53">
        <v>780.95299999999997</v>
      </c>
      <c r="FN21" s="53">
        <v>797.28899999999999</v>
      </c>
      <c r="FO21" s="53">
        <v>810.04499999999996</v>
      </c>
      <c r="FP21" s="53">
        <v>843.37699999999995</v>
      </c>
      <c r="FQ21" s="53">
        <v>860.41600000000005</v>
      </c>
      <c r="FR21" s="53">
        <v>875.95600000000002</v>
      </c>
      <c r="FS21" s="53">
        <v>888.98599999999999</v>
      </c>
      <c r="FT21" s="53">
        <v>912.74099999999999</v>
      </c>
      <c r="FU21" s="53">
        <v>932.36400000000003</v>
      </c>
      <c r="FV21" s="53">
        <v>951.04100000000005</v>
      </c>
      <c r="FW21" s="53">
        <v>961.79100000000005</v>
      </c>
      <c r="FX21" s="53">
        <v>464.21499999999997</v>
      </c>
      <c r="FY21" s="53">
        <v>1049.5065</v>
      </c>
      <c r="FZ21" s="53">
        <v>1030.0564999999999</v>
      </c>
      <c r="GA21" s="53">
        <v>1015.3964999999999</v>
      </c>
      <c r="GB21" s="53">
        <v>985.49649999999997</v>
      </c>
      <c r="GC21" s="53">
        <v>924.39649999999995</v>
      </c>
      <c r="GD21" s="53">
        <v>881.50149999999996</v>
      </c>
      <c r="GE21" s="53">
        <v>854.99149999999997</v>
      </c>
      <c r="GF21" s="53">
        <v>841.2595</v>
      </c>
      <c r="GG21" s="53">
        <v>799.03250000000003</v>
      </c>
      <c r="GH21" s="53">
        <v>758.2645</v>
      </c>
      <c r="GI21" s="53">
        <v>691.16449999999998</v>
      </c>
      <c r="GJ21" s="53">
        <v>675.46450000000004</v>
      </c>
      <c r="GK21" s="53">
        <v>645.56449999999995</v>
      </c>
      <c r="GL21" s="53">
        <v>628.16449999999998</v>
      </c>
      <c r="GM21" s="53">
        <v>652.95550000000003</v>
      </c>
      <c r="GN21" s="53">
        <v>669.58050000000003</v>
      </c>
      <c r="GO21" s="53">
        <v>713.25649999999996</v>
      </c>
      <c r="GP21" s="53">
        <v>742.4615</v>
      </c>
      <c r="GQ21" s="53">
        <v>763.28449999999998</v>
      </c>
      <c r="GR21" s="53">
        <v>818.27449999999999</v>
      </c>
      <c r="GS21" s="53">
        <v>607.66449999999998</v>
      </c>
      <c r="GT21" s="53">
        <v>578.16449999999998</v>
      </c>
      <c r="GU21" s="53">
        <v>511.54450000000003</v>
      </c>
      <c r="GV21" s="53">
        <v>1057.3965000000001</v>
      </c>
      <c r="GW21" s="53">
        <v>955.55849999999998</v>
      </c>
      <c r="GX21" s="53">
        <v>855.26750000000004</v>
      </c>
      <c r="GY21" s="53">
        <v>610.25850000000003</v>
      </c>
      <c r="GZ21" s="53">
        <v>968.22349999999994</v>
      </c>
      <c r="HA21" s="53">
        <v>832.77599999999995</v>
      </c>
      <c r="HB21" s="53">
        <v>856.27599999999995</v>
      </c>
      <c r="HC21" s="53">
        <v>870.81600000000003</v>
      </c>
      <c r="HD21" s="53">
        <v>518.64499999999998</v>
      </c>
      <c r="HE21" s="53">
        <v>536.16999999999996</v>
      </c>
      <c r="HF21" s="53">
        <v>542.96699999999998</v>
      </c>
      <c r="HG21" s="53">
        <v>553.62900000000002</v>
      </c>
      <c r="HH21" s="53">
        <v>589.59400000000005</v>
      </c>
      <c r="HI21" s="53">
        <v>598.56399999999996</v>
      </c>
      <c r="HJ21" s="53">
        <v>589.81399999999996</v>
      </c>
      <c r="HK21" s="53">
        <v>559.91999999999996</v>
      </c>
      <c r="HL21" s="53">
        <v>520.41399999999999</v>
      </c>
      <c r="HM21" s="53">
        <v>466.81400000000002</v>
      </c>
      <c r="HN21" s="53">
        <v>491.94299999999998</v>
      </c>
      <c r="HO21" s="53">
        <v>533.68799999999999</v>
      </c>
      <c r="HP21" s="53">
        <v>546.56299999999999</v>
      </c>
      <c r="HQ21" s="53">
        <v>579.99599999999998</v>
      </c>
      <c r="HR21" s="53">
        <v>599.95899999999995</v>
      </c>
      <c r="HS21" s="53">
        <v>652.23500000000001</v>
      </c>
      <c r="HT21" s="53">
        <v>724.40200000000004</v>
      </c>
      <c r="HU21" s="53">
        <v>783.19600000000003</v>
      </c>
      <c r="HV21" s="53">
        <v>444.24299999999999</v>
      </c>
      <c r="HW21" s="53">
        <v>404.31099999999998</v>
      </c>
      <c r="HX21" s="53">
        <v>388.01</v>
      </c>
      <c r="HY21" s="53">
        <v>372.99299999999999</v>
      </c>
      <c r="HZ21" s="53">
        <v>337.63299999999998</v>
      </c>
      <c r="IA21" s="53">
        <v>473.44799999999998</v>
      </c>
      <c r="IB21" s="53">
        <v>689.72199999999998</v>
      </c>
      <c r="IC21" s="53">
        <v>721.35200020000002</v>
      </c>
      <c r="ID21" s="53">
        <v>674.7870001</v>
      </c>
      <c r="IE21" s="53">
        <v>358.358</v>
      </c>
      <c r="IF21" s="53">
        <v>490.94049999999999</v>
      </c>
      <c r="IG21" s="53">
        <v>981.66949999999997</v>
      </c>
      <c r="IH21" s="53">
        <v>296.50799999999998</v>
      </c>
      <c r="II21" s="53">
        <v>251.79599999999999</v>
      </c>
      <c r="IJ21" s="53">
        <v>642.57250009999996</v>
      </c>
      <c r="IK21" s="53">
        <v>648.12250010000002</v>
      </c>
      <c r="IL21" s="53">
        <v>532.7645</v>
      </c>
      <c r="IM21" s="53">
        <v>661.50900009999998</v>
      </c>
      <c r="IN21" s="53">
        <v>1002.6170002</v>
      </c>
      <c r="IO21" s="53">
        <v>1017.9185</v>
      </c>
      <c r="IP21" s="53">
        <v>0</v>
      </c>
      <c r="IQ21" s="53">
        <v>692.94300009999995</v>
      </c>
      <c r="IR21" s="53">
        <v>815.26400000000001</v>
      </c>
      <c r="IS21" s="53">
        <v>189.51300000000001</v>
      </c>
      <c r="IT21" s="53">
        <v>349.92099999999999</v>
      </c>
      <c r="IU21" s="53">
        <v>870.81700000000001</v>
      </c>
      <c r="IV21" s="53">
        <v>961.79200000000003</v>
      </c>
      <c r="IW21" s="53">
        <v>465.2800001</v>
      </c>
      <c r="IX21" s="53">
        <v>80.091999999999999</v>
      </c>
      <c r="IY21" s="53">
        <v>466.49</v>
      </c>
      <c r="IZ21" s="65">
        <v>976.59749999999997</v>
      </c>
    </row>
    <row r="22" spans="1:260" s="5" customFormat="1" ht="15" customHeight="1" x14ac:dyDescent="0.25">
      <c r="A22" s="46" t="str">
        <f>'Entry capacity'!A22</f>
        <v>PR Sagunto</v>
      </c>
      <c r="B22" s="52">
        <v>1219.7060001</v>
      </c>
      <c r="C22" s="53">
        <v>1196.3200001</v>
      </c>
      <c r="D22" s="53">
        <v>339.71100000000001</v>
      </c>
      <c r="E22" s="53">
        <v>264.04149999999998</v>
      </c>
      <c r="F22" s="53">
        <v>243.64850000000001</v>
      </c>
      <c r="G22" s="53">
        <v>236.48599999999999</v>
      </c>
      <c r="H22" s="53">
        <v>218.27500000000001</v>
      </c>
      <c r="I22" s="53">
        <v>206.67500000000001</v>
      </c>
      <c r="J22" s="53">
        <v>147.31100000000001</v>
      </c>
      <c r="K22" s="53">
        <v>105.42149999999999</v>
      </c>
      <c r="L22" s="53">
        <v>76.666499999999999</v>
      </c>
      <c r="M22" s="53">
        <v>74.206500000000005</v>
      </c>
      <c r="N22" s="53">
        <v>57.4375</v>
      </c>
      <c r="O22" s="53">
        <v>48.4255</v>
      </c>
      <c r="P22" s="53">
        <v>33.018500000000003</v>
      </c>
      <c r="Q22" s="53">
        <v>34.420499999999997</v>
      </c>
      <c r="R22" s="53">
        <v>26.637499999999999</v>
      </c>
      <c r="S22" s="53">
        <v>8.1</v>
      </c>
      <c r="T22" s="53">
        <v>15.465999999999999</v>
      </c>
      <c r="U22" s="53">
        <v>34.296000100000001</v>
      </c>
      <c r="V22" s="53">
        <v>84.5340001</v>
      </c>
      <c r="W22" s="53">
        <v>92.166000100000005</v>
      </c>
      <c r="X22" s="53">
        <v>126.1360001</v>
      </c>
      <c r="Y22" s="53">
        <v>189.86600010000001</v>
      </c>
      <c r="Z22" s="53">
        <v>313.64800020000001</v>
      </c>
      <c r="AA22" s="53">
        <v>328.44800020000002</v>
      </c>
      <c r="AB22" s="53">
        <v>144.00500009999999</v>
      </c>
      <c r="AC22" s="53">
        <v>164.20200009999999</v>
      </c>
      <c r="AD22" s="53">
        <v>182.4950001</v>
      </c>
      <c r="AE22" s="53">
        <v>193.45200009999999</v>
      </c>
      <c r="AF22" s="53">
        <v>207.84800010000001</v>
      </c>
      <c r="AG22" s="53">
        <v>236.1920001</v>
      </c>
      <c r="AH22" s="53">
        <v>257.55300010000002</v>
      </c>
      <c r="AI22" s="53">
        <v>290.05600010000001</v>
      </c>
      <c r="AJ22" s="53">
        <v>329.82000010000002</v>
      </c>
      <c r="AK22" s="53">
        <v>314.47400010000001</v>
      </c>
      <c r="AL22" s="53">
        <v>338.5200001</v>
      </c>
      <c r="AM22" s="53">
        <v>352.0200001</v>
      </c>
      <c r="AN22" s="53">
        <v>319.87400009999999</v>
      </c>
      <c r="AO22" s="53">
        <v>188.78</v>
      </c>
      <c r="AP22" s="53">
        <v>190.48699999999999</v>
      </c>
      <c r="AQ22" s="53">
        <v>263.55099999999999</v>
      </c>
      <c r="AR22" s="53">
        <v>279.86799999999999</v>
      </c>
      <c r="AS22" s="53">
        <v>299.66800000000001</v>
      </c>
      <c r="AT22" s="53">
        <v>315.05700000000002</v>
      </c>
      <c r="AU22" s="53">
        <v>327.47800000000001</v>
      </c>
      <c r="AV22" s="53">
        <v>342.85700000000003</v>
      </c>
      <c r="AW22" s="53">
        <v>352.226</v>
      </c>
      <c r="AX22" s="53">
        <v>360.20100009999999</v>
      </c>
      <c r="AY22" s="53">
        <v>375.96700010000001</v>
      </c>
      <c r="AZ22" s="53">
        <v>377.93200009999998</v>
      </c>
      <c r="BA22" s="53">
        <v>397.73100010000002</v>
      </c>
      <c r="BB22" s="53">
        <v>418.38400009999998</v>
      </c>
      <c r="BC22" s="53">
        <v>427.06900009999998</v>
      </c>
      <c r="BD22" s="53">
        <v>438.00000010000002</v>
      </c>
      <c r="BE22" s="53">
        <v>445.78500009999999</v>
      </c>
      <c r="BF22" s="53">
        <v>459.71200010000001</v>
      </c>
      <c r="BG22" s="53">
        <v>495.02800009999999</v>
      </c>
      <c r="BH22" s="53">
        <v>512.47000009999999</v>
      </c>
      <c r="BI22" s="53">
        <v>523.10300010000003</v>
      </c>
      <c r="BJ22" s="53">
        <v>530.72700010000005</v>
      </c>
      <c r="BK22" s="53">
        <v>553.69800009999994</v>
      </c>
      <c r="BL22" s="53">
        <v>566.7820001</v>
      </c>
      <c r="BM22" s="53">
        <v>581.7820001</v>
      </c>
      <c r="BN22" s="53">
        <v>595.41900009999995</v>
      </c>
      <c r="BO22" s="53">
        <v>606.41900009999995</v>
      </c>
      <c r="BP22" s="53">
        <v>614.62300010000001</v>
      </c>
      <c r="BQ22" s="53">
        <v>324.75299999999999</v>
      </c>
      <c r="BR22" s="53">
        <v>636.71200009999995</v>
      </c>
      <c r="BS22" s="53">
        <v>652.56900010000004</v>
      </c>
      <c r="BT22" s="53">
        <v>670.69900010000003</v>
      </c>
      <c r="BU22" s="53">
        <v>674.22800010000003</v>
      </c>
      <c r="BV22" s="53">
        <v>682.64200010000002</v>
      </c>
      <c r="BW22" s="53">
        <v>689.80400010000005</v>
      </c>
      <c r="BX22" s="53">
        <v>698.4070001</v>
      </c>
      <c r="BY22" s="53">
        <v>700.90100010000003</v>
      </c>
      <c r="BZ22" s="53">
        <v>745.06700009999997</v>
      </c>
      <c r="CA22" s="53">
        <v>641.4890001</v>
      </c>
      <c r="CB22" s="53">
        <v>644.88900009999998</v>
      </c>
      <c r="CC22" s="53">
        <v>659.54600010000001</v>
      </c>
      <c r="CD22" s="53">
        <v>660.04100010000002</v>
      </c>
      <c r="CE22" s="53">
        <v>675.96300010000004</v>
      </c>
      <c r="CF22" s="53">
        <v>692.91300009999998</v>
      </c>
      <c r="CG22" s="53">
        <v>659.32400010000003</v>
      </c>
      <c r="CH22" s="53">
        <v>301.06900000000002</v>
      </c>
      <c r="CI22" s="53">
        <v>291.89499999999998</v>
      </c>
      <c r="CJ22" s="53">
        <v>286.77499999999998</v>
      </c>
      <c r="CK22" s="53">
        <v>476.06900000000002</v>
      </c>
      <c r="CL22" s="53">
        <v>355.13600000000002</v>
      </c>
      <c r="CM22" s="53">
        <v>359.40300000000002</v>
      </c>
      <c r="CN22" s="53">
        <v>411.95299999999997</v>
      </c>
      <c r="CO22" s="53">
        <v>397.88299999999998</v>
      </c>
      <c r="CP22" s="53">
        <v>383.05200000000002</v>
      </c>
      <c r="CQ22" s="53">
        <v>378.20299999999997</v>
      </c>
      <c r="CR22" s="53">
        <v>370.28100000000001</v>
      </c>
      <c r="CS22" s="53">
        <v>368.57600000000002</v>
      </c>
      <c r="CT22" s="53">
        <v>361.666</v>
      </c>
      <c r="CU22" s="53">
        <v>1211.7390001000001</v>
      </c>
      <c r="CV22" s="53">
        <v>499.95400009999997</v>
      </c>
      <c r="CW22" s="53">
        <v>590.04700009999999</v>
      </c>
      <c r="CX22" s="53">
        <v>623.60000009999999</v>
      </c>
      <c r="CY22" s="53">
        <v>632.04400009999995</v>
      </c>
      <c r="CZ22" s="53">
        <v>675.43800009999995</v>
      </c>
      <c r="DA22" s="53">
        <v>696.5035001</v>
      </c>
      <c r="DB22" s="53">
        <v>566.38950009999996</v>
      </c>
      <c r="DC22" s="53">
        <v>551.53750009999999</v>
      </c>
      <c r="DD22" s="53">
        <v>540.4215001</v>
      </c>
      <c r="DE22" s="53">
        <v>533.62500009999997</v>
      </c>
      <c r="DF22" s="53">
        <v>528.01200010000002</v>
      </c>
      <c r="DG22" s="53">
        <v>664.23700010000005</v>
      </c>
      <c r="DH22" s="53">
        <v>671.58400010000003</v>
      </c>
      <c r="DI22" s="53">
        <v>332.44800020000002</v>
      </c>
      <c r="DJ22" s="53">
        <v>283.86799999999999</v>
      </c>
      <c r="DK22" s="53">
        <v>4.2</v>
      </c>
      <c r="DL22" s="53">
        <v>494.1910001</v>
      </c>
      <c r="DM22" s="53">
        <v>329.64800020000001</v>
      </c>
      <c r="DN22" s="53">
        <v>349.44800020000002</v>
      </c>
      <c r="DO22" s="53">
        <v>346.11099999999999</v>
      </c>
      <c r="DP22" s="53">
        <v>649.60000009999999</v>
      </c>
      <c r="DQ22" s="53">
        <v>699.60600009999996</v>
      </c>
      <c r="DR22" s="53">
        <v>711.24900009999999</v>
      </c>
      <c r="DS22" s="53">
        <v>749.39800009999999</v>
      </c>
      <c r="DT22" s="53">
        <v>760.70000010000001</v>
      </c>
      <c r="DU22" s="53">
        <v>744.3160001</v>
      </c>
      <c r="DV22" s="53">
        <v>763.80000010000003</v>
      </c>
      <c r="DW22" s="53">
        <v>777.05600010000001</v>
      </c>
      <c r="DX22" s="53">
        <v>790.20000010000001</v>
      </c>
      <c r="DY22" s="53">
        <v>822.18700009999998</v>
      </c>
      <c r="DZ22" s="53">
        <v>855.10800010000003</v>
      </c>
      <c r="EA22" s="53">
        <v>867.76600010000004</v>
      </c>
      <c r="EB22" s="53">
        <v>874.3160001</v>
      </c>
      <c r="EC22" s="53">
        <v>885.39700010000001</v>
      </c>
      <c r="ED22" s="53">
        <v>904.90900009999996</v>
      </c>
      <c r="EE22" s="53">
        <v>921.44500010000002</v>
      </c>
      <c r="EF22" s="53">
        <v>471.54100010000002</v>
      </c>
      <c r="EG22" s="53">
        <v>476.4170001</v>
      </c>
      <c r="EH22" s="53">
        <v>523.69900010000003</v>
      </c>
      <c r="EI22" s="53">
        <v>276.99599999999998</v>
      </c>
      <c r="EJ22" s="53">
        <v>430.23</v>
      </c>
      <c r="EK22" s="53">
        <v>886.32100009999999</v>
      </c>
      <c r="EL22" s="53">
        <v>884.36900009999999</v>
      </c>
      <c r="EM22" s="53">
        <v>808.51600010000004</v>
      </c>
      <c r="EN22" s="53">
        <v>790.0610001</v>
      </c>
      <c r="EO22" s="53">
        <v>715.59300010000004</v>
      </c>
      <c r="EP22" s="53">
        <v>800.96300010000004</v>
      </c>
      <c r="EQ22" s="53">
        <v>785.5610001</v>
      </c>
      <c r="ER22" s="53">
        <v>764.37500009999997</v>
      </c>
      <c r="ES22" s="53">
        <v>715.4070001</v>
      </c>
      <c r="ET22" s="53">
        <v>673.29800009999997</v>
      </c>
      <c r="EU22" s="53">
        <v>648.12700010000003</v>
      </c>
      <c r="EV22" s="53">
        <v>732.82900010000003</v>
      </c>
      <c r="EW22" s="53">
        <v>721.05300009999996</v>
      </c>
      <c r="EX22" s="53">
        <v>682.87800010000001</v>
      </c>
      <c r="EY22" s="53">
        <v>600.78600010000002</v>
      </c>
      <c r="EZ22" s="53">
        <v>575.31400010000004</v>
      </c>
      <c r="FA22" s="53">
        <v>579.23100009999996</v>
      </c>
      <c r="FB22" s="53">
        <v>567.98000009999998</v>
      </c>
      <c r="FC22" s="53">
        <v>555.76800009999999</v>
      </c>
      <c r="FD22" s="53">
        <v>537.86800010000002</v>
      </c>
      <c r="FE22" s="53">
        <v>531.58900010000002</v>
      </c>
      <c r="FF22" s="53">
        <v>324.87400009999999</v>
      </c>
      <c r="FG22" s="53">
        <v>932.58100009999998</v>
      </c>
      <c r="FH22" s="53">
        <v>966.70000010000001</v>
      </c>
      <c r="FI22" s="53">
        <v>992.65000010000006</v>
      </c>
      <c r="FJ22" s="53">
        <v>1012.1250001</v>
      </c>
      <c r="FK22" s="53">
        <v>1031.0970001000001</v>
      </c>
      <c r="FL22" s="53">
        <v>1164.1760001</v>
      </c>
      <c r="FM22" s="53">
        <v>1195.4040001000001</v>
      </c>
      <c r="FN22" s="53">
        <v>1211.7400001000001</v>
      </c>
      <c r="FO22" s="53">
        <v>1224.4960000999999</v>
      </c>
      <c r="FP22" s="53">
        <v>1257.8280001000001</v>
      </c>
      <c r="FQ22" s="53">
        <v>1274.8670001</v>
      </c>
      <c r="FR22" s="53">
        <v>1290.4070001</v>
      </c>
      <c r="FS22" s="53">
        <v>1303.4370001</v>
      </c>
      <c r="FT22" s="53">
        <v>1327.1920001000001</v>
      </c>
      <c r="FU22" s="53">
        <v>1346.8150000999999</v>
      </c>
      <c r="FV22" s="53">
        <v>1365.4920001</v>
      </c>
      <c r="FW22" s="53">
        <v>1376.2420001</v>
      </c>
      <c r="FX22" s="53">
        <v>597.69750009999996</v>
      </c>
      <c r="FY22" s="53">
        <v>917.94900010000003</v>
      </c>
      <c r="FZ22" s="53">
        <v>898.49900009999999</v>
      </c>
      <c r="GA22" s="53">
        <v>883.83900010000002</v>
      </c>
      <c r="GB22" s="53">
        <v>853.93900010000004</v>
      </c>
      <c r="GC22" s="53">
        <v>792.83900010000002</v>
      </c>
      <c r="GD22" s="53">
        <v>749.94400010000004</v>
      </c>
      <c r="GE22" s="53">
        <v>723.43400010000005</v>
      </c>
      <c r="GF22" s="53">
        <v>709.70200009999996</v>
      </c>
      <c r="GG22" s="53">
        <v>667.47500009999999</v>
      </c>
      <c r="GH22" s="53">
        <v>542.23200010000005</v>
      </c>
      <c r="GI22" s="53">
        <v>475.13200010000003</v>
      </c>
      <c r="GJ22" s="53">
        <v>459.43200009999998</v>
      </c>
      <c r="GK22" s="53">
        <v>429.5320001</v>
      </c>
      <c r="GL22" s="53">
        <v>412.13200010000003</v>
      </c>
      <c r="GM22" s="53">
        <v>346.34100009999997</v>
      </c>
      <c r="GN22" s="53">
        <v>329.71600009999997</v>
      </c>
      <c r="GO22" s="53">
        <v>286.04000009999999</v>
      </c>
      <c r="GP22" s="53">
        <v>256.8350001</v>
      </c>
      <c r="GQ22" s="53">
        <v>236.01200009999999</v>
      </c>
      <c r="GR22" s="53">
        <v>181.02200010000001</v>
      </c>
      <c r="GS22" s="53">
        <v>391.63200010000003</v>
      </c>
      <c r="GT22" s="53">
        <v>421.13200010000003</v>
      </c>
      <c r="GU22" s="53">
        <v>487.75200009999998</v>
      </c>
      <c r="GV22" s="53">
        <v>519.99300010000002</v>
      </c>
      <c r="GW22" s="53">
        <v>418.1550001</v>
      </c>
      <c r="GX22" s="53">
        <v>327.99500010000003</v>
      </c>
      <c r="GY22" s="53">
        <v>666.98600009999996</v>
      </c>
      <c r="GZ22" s="53">
        <v>836.66600010000002</v>
      </c>
      <c r="HA22" s="53">
        <v>860.67600019999998</v>
      </c>
      <c r="HB22" s="53">
        <v>884.17600019999998</v>
      </c>
      <c r="HC22" s="53">
        <v>898.71600020000005</v>
      </c>
      <c r="HD22" s="53">
        <v>933.09600009999997</v>
      </c>
      <c r="HE22" s="53">
        <v>950.62100009999995</v>
      </c>
      <c r="HF22" s="53">
        <v>957.41800009999997</v>
      </c>
      <c r="HG22" s="53">
        <v>968.08000010000001</v>
      </c>
      <c r="HH22" s="53">
        <v>1004.0450001</v>
      </c>
      <c r="HI22" s="53">
        <v>1013.0150001</v>
      </c>
      <c r="HJ22" s="53">
        <v>983.52450009999995</v>
      </c>
      <c r="HK22" s="53">
        <v>953.63050009999995</v>
      </c>
      <c r="HL22" s="53">
        <v>914.12450009999998</v>
      </c>
      <c r="HM22" s="53">
        <v>860.52450009999995</v>
      </c>
      <c r="HN22" s="53">
        <v>885.65350009999997</v>
      </c>
      <c r="HO22" s="53">
        <v>927.39850009999998</v>
      </c>
      <c r="HP22" s="53">
        <v>940.27350009999998</v>
      </c>
      <c r="HQ22" s="53">
        <v>973.70650009999997</v>
      </c>
      <c r="HR22" s="53">
        <v>993.66950010000005</v>
      </c>
      <c r="HS22" s="53">
        <v>993.19700020000005</v>
      </c>
      <c r="HT22" s="53">
        <v>921.03000020000002</v>
      </c>
      <c r="HU22" s="53">
        <v>862.23600020000003</v>
      </c>
      <c r="HV22" s="53">
        <v>837.95350010000004</v>
      </c>
      <c r="HW22" s="53">
        <v>798.02150010000003</v>
      </c>
      <c r="HX22" s="53">
        <v>781.72050009999998</v>
      </c>
      <c r="HY22" s="53">
        <v>766.70350010000004</v>
      </c>
      <c r="HZ22" s="53">
        <v>731.34350010000003</v>
      </c>
      <c r="IA22" s="53">
        <v>566.42200009999999</v>
      </c>
      <c r="IB22" s="53">
        <v>1104.1730001000001</v>
      </c>
      <c r="IC22" s="53">
        <v>44.609000100000003</v>
      </c>
      <c r="ID22" s="53">
        <v>359.404</v>
      </c>
      <c r="IE22" s="53">
        <v>640.93850010000006</v>
      </c>
      <c r="IF22" s="53">
        <v>547.66800009999997</v>
      </c>
      <c r="IG22" s="53">
        <v>340.82000010000002</v>
      </c>
      <c r="IH22" s="53">
        <v>541.02700010000001</v>
      </c>
      <c r="II22" s="53">
        <v>666.24700010000004</v>
      </c>
      <c r="IJ22" s="53">
        <v>50.3705</v>
      </c>
      <c r="IK22" s="53">
        <v>44.820500000000003</v>
      </c>
      <c r="IL22" s="53">
        <v>466.5320001</v>
      </c>
      <c r="IM22" s="53">
        <v>346.12599999999998</v>
      </c>
      <c r="IN22" s="53">
        <v>325.87400009999999</v>
      </c>
      <c r="IO22" s="53">
        <v>886.36100009999996</v>
      </c>
      <c r="IP22" s="53">
        <v>692.94300009999995</v>
      </c>
      <c r="IQ22" s="53">
        <v>0</v>
      </c>
      <c r="IR22" s="53">
        <v>1229.7150001</v>
      </c>
      <c r="IS22" s="53">
        <v>748.06700009999997</v>
      </c>
      <c r="IT22" s="53">
        <v>594.44000010000002</v>
      </c>
      <c r="IU22" s="53">
        <v>898.71700020000003</v>
      </c>
      <c r="IV22" s="53">
        <v>1376.2430001</v>
      </c>
      <c r="IW22" s="53">
        <v>476.78899999999999</v>
      </c>
      <c r="IX22" s="53">
        <v>676.92700009999999</v>
      </c>
      <c r="IY22" s="53">
        <v>573.38000009999996</v>
      </c>
      <c r="IZ22" s="65">
        <v>845.04000010000004</v>
      </c>
    </row>
    <row r="23" spans="1:260" s="5" customFormat="1" ht="15" customHeight="1" x14ac:dyDescent="0.25">
      <c r="A23" s="46" t="str">
        <f>'Entry capacity'!A23</f>
        <v>PR Mugardos</v>
      </c>
      <c r="B23" s="52">
        <v>10.009</v>
      </c>
      <c r="C23" s="53">
        <v>33.395000000000003</v>
      </c>
      <c r="D23" s="53">
        <v>1191.8660001000001</v>
      </c>
      <c r="E23" s="53">
        <v>1116.1965001000001</v>
      </c>
      <c r="F23" s="53">
        <v>1095.8035001000001</v>
      </c>
      <c r="G23" s="53">
        <v>1088.6410000999999</v>
      </c>
      <c r="H23" s="53">
        <v>1070.4300000999999</v>
      </c>
      <c r="I23" s="53">
        <v>1058.8300001</v>
      </c>
      <c r="J23" s="53">
        <v>1082.4040001000001</v>
      </c>
      <c r="K23" s="53">
        <v>1124.2935001000001</v>
      </c>
      <c r="L23" s="53">
        <v>1153.0485001</v>
      </c>
      <c r="M23" s="53">
        <v>1155.5085001</v>
      </c>
      <c r="N23" s="53">
        <v>1172.2775001</v>
      </c>
      <c r="O23" s="53">
        <v>1181.2895000999999</v>
      </c>
      <c r="P23" s="53">
        <v>1196.6965001000001</v>
      </c>
      <c r="Q23" s="53">
        <v>1195.2945001000001</v>
      </c>
      <c r="R23" s="53">
        <v>1203.0775001</v>
      </c>
      <c r="S23" s="53">
        <v>1221.6150001000001</v>
      </c>
      <c r="T23" s="53">
        <v>1228.9810001000001</v>
      </c>
      <c r="U23" s="53">
        <v>1247.8110002000001</v>
      </c>
      <c r="V23" s="53">
        <v>1298.0490001999999</v>
      </c>
      <c r="W23" s="53">
        <v>1304.0965000000001</v>
      </c>
      <c r="X23" s="53">
        <v>1270.1265000000001</v>
      </c>
      <c r="Y23" s="53">
        <v>1333.8565000000001</v>
      </c>
      <c r="Z23" s="53">
        <v>1457.6385001000001</v>
      </c>
      <c r="AA23" s="53">
        <v>1472.4385001000001</v>
      </c>
      <c r="AB23" s="53">
        <v>1287.9935</v>
      </c>
      <c r="AC23" s="53">
        <v>1308.1904999999999</v>
      </c>
      <c r="AD23" s="53">
        <v>1326.4835</v>
      </c>
      <c r="AE23" s="53">
        <v>1337.4404999999999</v>
      </c>
      <c r="AF23" s="53">
        <v>1351.8364999999999</v>
      </c>
      <c r="AG23" s="53">
        <v>1380.1804999999999</v>
      </c>
      <c r="AH23" s="53">
        <v>1401.5415</v>
      </c>
      <c r="AI23" s="53">
        <v>1429.3995</v>
      </c>
      <c r="AJ23" s="53">
        <v>1389.6355000000001</v>
      </c>
      <c r="AK23" s="53">
        <v>1404.9815000000001</v>
      </c>
      <c r="AL23" s="53">
        <v>1380.9355</v>
      </c>
      <c r="AM23" s="53">
        <v>1367.4355</v>
      </c>
      <c r="AN23" s="53">
        <v>1410.3815</v>
      </c>
      <c r="AO23" s="53">
        <v>1040.9350001</v>
      </c>
      <c r="AP23" s="53">
        <v>1039.2280000999999</v>
      </c>
      <c r="AQ23" s="53">
        <v>966.16400009999995</v>
      </c>
      <c r="AR23" s="53">
        <v>949.84700009999995</v>
      </c>
      <c r="AS23" s="53">
        <v>930.04700009999999</v>
      </c>
      <c r="AT23" s="53">
        <v>914.65800009999998</v>
      </c>
      <c r="AU23" s="53">
        <v>902.23700010000005</v>
      </c>
      <c r="AV23" s="53">
        <v>886.85800010000003</v>
      </c>
      <c r="AW23" s="53">
        <v>877.4890001</v>
      </c>
      <c r="AX23" s="53">
        <v>869.51400000000001</v>
      </c>
      <c r="AY23" s="53">
        <v>853.74800000000005</v>
      </c>
      <c r="AZ23" s="53">
        <v>851.78300000000002</v>
      </c>
      <c r="BA23" s="53">
        <v>831.98400000000004</v>
      </c>
      <c r="BB23" s="53">
        <v>811.33100000000002</v>
      </c>
      <c r="BC23" s="53">
        <v>802.64599999999996</v>
      </c>
      <c r="BD23" s="53">
        <v>791.71500000000003</v>
      </c>
      <c r="BE23" s="53">
        <v>783.93</v>
      </c>
      <c r="BF23" s="53">
        <v>770.00300000000004</v>
      </c>
      <c r="BG23" s="53">
        <v>734.68700000000001</v>
      </c>
      <c r="BH23" s="53">
        <v>717.245</v>
      </c>
      <c r="BI23" s="53">
        <v>706.61199999999997</v>
      </c>
      <c r="BJ23" s="53">
        <v>698.98800000000006</v>
      </c>
      <c r="BK23" s="53">
        <v>676.01900000000001</v>
      </c>
      <c r="BL23" s="53">
        <v>689.10299999999995</v>
      </c>
      <c r="BM23" s="53">
        <v>704.10299999999995</v>
      </c>
      <c r="BN23" s="53">
        <v>717.74</v>
      </c>
      <c r="BO23" s="53">
        <v>728.74</v>
      </c>
      <c r="BP23" s="53">
        <v>736.94399999999996</v>
      </c>
      <c r="BQ23" s="53">
        <v>1176.9080001</v>
      </c>
      <c r="BR23" s="53">
        <v>759.03300000000002</v>
      </c>
      <c r="BS23" s="53">
        <v>774.89</v>
      </c>
      <c r="BT23" s="53">
        <v>793.02</v>
      </c>
      <c r="BU23" s="53">
        <v>796.54899999999998</v>
      </c>
      <c r="BV23" s="53">
        <v>804.96299999999997</v>
      </c>
      <c r="BW23" s="53">
        <v>812.125</v>
      </c>
      <c r="BX23" s="53">
        <v>820.72799999999995</v>
      </c>
      <c r="BY23" s="53">
        <v>823.22199999999998</v>
      </c>
      <c r="BZ23" s="53">
        <v>867.38800000000003</v>
      </c>
      <c r="CA23" s="53">
        <v>763.81</v>
      </c>
      <c r="CB23" s="53">
        <v>767.21</v>
      </c>
      <c r="CC23" s="53">
        <v>781.86699999999996</v>
      </c>
      <c r="CD23" s="53">
        <v>782.36199999999997</v>
      </c>
      <c r="CE23" s="53">
        <v>798.28399999999999</v>
      </c>
      <c r="CF23" s="53">
        <v>815.23400000000004</v>
      </c>
      <c r="CG23" s="53">
        <v>781.64499999999998</v>
      </c>
      <c r="CH23" s="53">
        <v>1153.2240001</v>
      </c>
      <c r="CI23" s="53">
        <v>1144.0500001</v>
      </c>
      <c r="CJ23" s="53">
        <v>1138.9300000999999</v>
      </c>
      <c r="CK23" s="53">
        <v>1001.3320001</v>
      </c>
      <c r="CL23" s="53">
        <v>880.39900009999997</v>
      </c>
      <c r="CM23" s="53">
        <v>1211.5580001000001</v>
      </c>
      <c r="CN23" s="53">
        <v>937.21600009999997</v>
      </c>
      <c r="CO23" s="53">
        <v>923.14600010000004</v>
      </c>
      <c r="CP23" s="53">
        <v>908.31500010000002</v>
      </c>
      <c r="CQ23" s="53">
        <v>903.46600009999997</v>
      </c>
      <c r="CR23" s="53">
        <v>895.54400009999995</v>
      </c>
      <c r="CS23" s="53">
        <v>893.83900010000002</v>
      </c>
      <c r="CT23" s="53">
        <v>886.92900010000005</v>
      </c>
      <c r="CU23" s="53">
        <v>86.165999999999997</v>
      </c>
      <c r="CV23" s="53">
        <v>774.03499999999997</v>
      </c>
      <c r="CW23" s="53">
        <v>639.66800000000001</v>
      </c>
      <c r="CX23" s="53">
        <v>606.11500000000001</v>
      </c>
      <c r="CY23" s="53">
        <v>614.55899999999997</v>
      </c>
      <c r="CZ23" s="53">
        <v>657.95299999999997</v>
      </c>
      <c r="DA23" s="53">
        <v>699.75900000000001</v>
      </c>
      <c r="DB23" s="53">
        <v>829.87300000000005</v>
      </c>
      <c r="DC23" s="53">
        <v>844.72500000000002</v>
      </c>
      <c r="DD23" s="53">
        <v>855.84100000000001</v>
      </c>
      <c r="DE23" s="53">
        <v>862.63750000000005</v>
      </c>
      <c r="DF23" s="53">
        <v>868.25049999999999</v>
      </c>
      <c r="DG23" s="53">
        <v>786.55799999999999</v>
      </c>
      <c r="DH23" s="53">
        <v>793.90499999999997</v>
      </c>
      <c r="DI23" s="53">
        <v>1476.4385001000001</v>
      </c>
      <c r="DJ23" s="53">
        <v>945.84700009999995</v>
      </c>
      <c r="DK23" s="53">
        <v>1225.5150001</v>
      </c>
      <c r="DL23" s="53">
        <v>786.44399999999996</v>
      </c>
      <c r="DM23" s="53">
        <v>1473.6385001000001</v>
      </c>
      <c r="DN23" s="53">
        <v>1493.4385001000001</v>
      </c>
      <c r="DO23" s="53">
        <v>1198.2660000999999</v>
      </c>
      <c r="DP23" s="53">
        <v>580.11500000000001</v>
      </c>
      <c r="DQ23" s="53">
        <v>530.10900000000004</v>
      </c>
      <c r="DR23" s="53">
        <v>518.46600000000001</v>
      </c>
      <c r="DS23" s="53">
        <v>480.31700000000001</v>
      </c>
      <c r="DT23" s="53">
        <v>469.01499999999999</v>
      </c>
      <c r="DU23" s="53">
        <v>866.63699999999994</v>
      </c>
      <c r="DV23" s="53">
        <v>465.91500000000002</v>
      </c>
      <c r="DW23" s="53">
        <v>452.65899999999999</v>
      </c>
      <c r="DX23" s="53">
        <v>439.51499999999999</v>
      </c>
      <c r="DY23" s="53">
        <v>407.52800000000002</v>
      </c>
      <c r="DZ23" s="53">
        <v>374.60700000000003</v>
      </c>
      <c r="EA23" s="53">
        <v>361.94900000000001</v>
      </c>
      <c r="EB23" s="53">
        <v>355.399</v>
      </c>
      <c r="EC23" s="53">
        <v>344.31799999999998</v>
      </c>
      <c r="ED23" s="53">
        <v>324.80599999999998</v>
      </c>
      <c r="EE23" s="53">
        <v>308.27</v>
      </c>
      <c r="EF23" s="53">
        <v>763.79399999999998</v>
      </c>
      <c r="EG23" s="53">
        <v>768.67</v>
      </c>
      <c r="EH23" s="53">
        <v>815.952</v>
      </c>
      <c r="EI23" s="53">
        <v>1129.1510000999999</v>
      </c>
      <c r="EJ23" s="53">
        <v>955.49300010000002</v>
      </c>
      <c r="EK23" s="53">
        <v>1414.8444999999999</v>
      </c>
      <c r="EL23" s="53">
        <v>1412.8924999999999</v>
      </c>
      <c r="EM23" s="53">
        <v>1337.0395000000001</v>
      </c>
      <c r="EN23" s="53">
        <v>1318.5844999999999</v>
      </c>
      <c r="EO23" s="53">
        <v>1244.1165000000001</v>
      </c>
      <c r="EP23" s="53">
        <v>1329.4865</v>
      </c>
      <c r="EQ23" s="53">
        <v>1314.0844999999999</v>
      </c>
      <c r="ER23" s="53">
        <v>1292.8985</v>
      </c>
      <c r="ES23" s="53">
        <v>1243.9304999999999</v>
      </c>
      <c r="ET23" s="53">
        <v>1201.8215</v>
      </c>
      <c r="EU23" s="53">
        <v>1176.6505</v>
      </c>
      <c r="EV23" s="53">
        <v>1073.0675000000001</v>
      </c>
      <c r="EW23" s="53">
        <v>1061.2915</v>
      </c>
      <c r="EX23" s="53">
        <v>1023.1165</v>
      </c>
      <c r="EY23" s="53">
        <v>941.02449999999999</v>
      </c>
      <c r="EZ23" s="53">
        <v>915.55250000000001</v>
      </c>
      <c r="FA23" s="53">
        <v>919.46950000000004</v>
      </c>
      <c r="FB23" s="53">
        <v>908.21849999999995</v>
      </c>
      <c r="FC23" s="53">
        <v>896.00649999999996</v>
      </c>
      <c r="FD23" s="53">
        <v>878.10649999999998</v>
      </c>
      <c r="FE23" s="53">
        <v>823.84199999999998</v>
      </c>
      <c r="FF23" s="53">
        <v>1415.3815</v>
      </c>
      <c r="FG23" s="53">
        <v>297.13400000000001</v>
      </c>
      <c r="FH23" s="53">
        <v>263.01499999999999</v>
      </c>
      <c r="FI23" s="53">
        <v>237.065</v>
      </c>
      <c r="FJ23" s="53">
        <v>217.59</v>
      </c>
      <c r="FK23" s="53">
        <v>198.61799999999999</v>
      </c>
      <c r="FL23" s="53">
        <v>65.539000000000001</v>
      </c>
      <c r="FM23" s="53">
        <v>69.831000000000003</v>
      </c>
      <c r="FN23" s="53">
        <v>86.167000000000002</v>
      </c>
      <c r="FO23" s="53">
        <v>98.923000000000002</v>
      </c>
      <c r="FP23" s="53">
        <v>132.255</v>
      </c>
      <c r="FQ23" s="53">
        <v>149.29400000000001</v>
      </c>
      <c r="FR23" s="53">
        <v>164.834</v>
      </c>
      <c r="FS23" s="53">
        <v>177.864</v>
      </c>
      <c r="FT23" s="53">
        <v>201.619</v>
      </c>
      <c r="FU23" s="53">
        <v>221.24199999999999</v>
      </c>
      <c r="FV23" s="53">
        <v>239.91900000000001</v>
      </c>
      <c r="FW23" s="53">
        <v>250.66900000000001</v>
      </c>
      <c r="FX23" s="53">
        <v>861.18100000000004</v>
      </c>
      <c r="FY23" s="53">
        <v>1446.4725000000001</v>
      </c>
      <c r="FZ23" s="53">
        <v>1427.0225</v>
      </c>
      <c r="GA23" s="53">
        <v>1412.3625</v>
      </c>
      <c r="GB23" s="53">
        <v>1382.4625000000001</v>
      </c>
      <c r="GC23" s="53">
        <v>1321.3625</v>
      </c>
      <c r="GD23" s="53">
        <v>1278.4675</v>
      </c>
      <c r="GE23" s="53">
        <v>1251.9575</v>
      </c>
      <c r="GF23" s="53">
        <v>1238.2255</v>
      </c>
      <c r="GG23" s="53">
        <v>1195.9984999999999</v>
      </c>
      <c r="GH23" s="53">
        <v>1155.2304999999999</v>
      </c>
      <c r="GI23" s="53">
        <v>1088.1305</v>
      </c>
      <c r="GJ23" s="53">
        <v>1072.4304999999999</v>
      </c>
      <c r="GK23" s="53">
        <v>1042.5305000000001</v>
      </c>
      <c r="GL23" s="53">
        <v>1025.1305</v>
      </c>
      <c r="GM23" s="53">
        <v>1049.9214999999999</v>
      </c>
      <c r="GN23" s="53">
        <v>1066.5464999999999</v>
      </c>
      <c r="GO23" s="53">
        <v>1110.2225000000001</v>
      </c>
      <c r="GP23" s="53">
        <v>1139.4275</v>
      </c>
      <c r="GQ23" s="53">
        <v>1160.2505000000001</v>
      </c>
      <c r="GR23" s="53">
        <v>1215.2405000000001</v>
      </c>
      <c r="GS23" s="53">
        <v>1004.6305</v>
      </c>
      <c r="GT23" s="53">
        <v>975.13049999999998</v>
      </c>
      <c r="GU23" s="53">
        <v>908.51049999999998</v>
      </c>
      <c r="GV23" s="53">
        <v>1454.3625</v>
      </c>
      <c r="GW23" s="53">
        <v>1352.5245</v>
      </c>
      <c r="GX23" s="53">
        <v>1252.2335</v>
      </c>
      <c r="GY23" s="53">
        <v>1007.2245</v>
      </c>
      <c r="GZ23" s="53">
        <v>1365.1895</v>
      </c>
      <c r="HA23" s="53">
        <v>918.30499999999995</v>
      </c>
      <c r="HB23" s="53">
        <v>941.80499999999995</v>
      </c>
      <c r="HC23" s="53">
        <v>956.34500000000003</v>
      </c>
      <c r="HD23" s="53">
        <v>319.91899999999998</v>
      </c>
      <c r="HE23" s="53">
        <v>337.44400000000002</v>
      </c>
      <c r="HF23" s="53">
        <v>344.24099999999999</v>
      </c>
      <c r="HG23" s="53">
        <v>354.90300000000002</v>
      </c>
      <c r="HH23" s="53">
        <v>390.86799999999999</v>
      </c>
      <c r="HI23" s="53">
        <v>399.83800000000002</v>
      </c>
      <c r="HJ23" s="53">
        <v>429.34300000000002</v>
      </c>
      <c r="HK23" s="53">
        <v>459.23700000000002</v>
      </c>
      <c r="HL23" s="53">
        <v>498.74299999999999</v>
      </c>
      <c r="HM23" s="53">
        <v>552.34299999999996</v>
      </c>
      <c r="HN23" s="53">
        <v>577.47199999999998</v>
      </c>
      <c r="HO23" s="53">
        <v>619.21699999999998</v>
      </c>
      <c r="HP23" s="53">
        <v>632.09199999999998</v>
      </c>
      <c r="HQ23" s="53">
        <v>665.52499999999998</v>
      </c>
      <c r="HR23" s="53">
        <v>685.48800000000006</v>
      </c>
      <c r="HS23" s="53">
        <v>737.76400000000001</v>
      </c>
      <c r="HT23" s="53">
        <v>809.93100000000004</v>
      </c>
      <c r="HU23" s="53">
        <v>868.72500000000002</v>
      </c>
      <c r="HV23" s="53">
        <v>574.91399999999999</v>
      </c>
      <c r="HW23" s="53">
        <v>614.846</v>
      </c>
      <c r="HX23" s="53">
        <v>631.14700000000005</v>
      </c>
      <c r="HY23" s="53">
        <v>646.16399999999999</v>
      </c>
      <c r="HZ23" s="53">
        <v>681.524</v>
      </c>
      <c r="IA23" s="53">
        <v>923.73900000000003</v>
      </c>
      <c r="IB23" s="53">
        <v>125.542</v>
      </c>
      <c r="IC23" s="53">
        <v>1258.1240002</v>
      </c>
      <c r="ID23" s="53">
        <v>1211.5590001</v>
      </c>
      <c r="IE23" s="53">
        <v>755.32399999999996</v>
      </c>
      <c r="IF23" s="53">
        <v>887.90650000000005</v>
      </c>
      <c r="IG23" s="53">
        <v>1378.6355000000001</v>
      </c>
      <c r="IH23" s="53">
        <v>833.28</v>
      </c>
      <c r="II23" s="53">
        <v>648.76199999999994</v>
      </c>
      <c r="IJ23" s="53">
        <v>1179.3445001</v>
      </c>
      <c r="IK23" s="53">
        <v>1184.8945001</v>
      </c>
      <c r="IL23" s="53">
        <v>929.73050000000001</v>
      </c>
      <c r="IM23" s="53">
        <v>1198.2810001</v>
      </c>
      <c r="IN23" s="53">
        <v>1416.3815</v>
      </c>
      <c r="IO23" s="53">
        <v>1414.8844999999999</v>
      </c>
      <c r="IP23" s="53">
        <v>815.26400000000001</v>
      </c>
      <c r="IQ23" s="53">
        <v>1229.7150001</v>
      </c>
      <c r="IR23" s="53">
        <v>0</v>
      </c>
      <c r="IS23" s="53">
        <v>870.38800000000003</v>
      </c>
      <c r="IT23" s="53">
        <v>886.69299999999998</v>
      </c>
      <c r="IU23" s="53">
        <v>956.346</v>
      </c>
      <c r="IV23" s="53">
        <v>250.67</v>
      </c>
      <c r="IW23" s="53">
        <v>1002.0520001</v>
      </c>
      <c r="IX23" s="53">
        <v>799.24800000000005</v>
      </c>
      <c r="IY23" s="53">
        <v>916.78099999999995</v>
      </c>
      <c r="IZ23" s="65">
        <v>1373.5635</v>
      </c>
    </row>
    <row r="24" spans="1:260" s="5" customFormat="1" ht="15" customHeight="1" x14ac:dyDescent="0.25">
      <c r="A24" s="46" t="str">
        <f>'Entry capacity'!A24</f>
        <v>Marismas</v>
      </c>
      <c r="B24" s="52">
        <v>1269.7400001000001</v>
      </c>
      <c r="C24" s="53">
        <v>1246.3540000999999</v>
      </c>
      <c r="D24" s="53">
        <v>1168.5510001</v>
      </c>
      <c r="E24" s="53">
        <v>1092.8815001</v>
      </c>
      <c r="F24" s="53">
        <v>1072.4885001</v>
      </c>
      <c r="G24" s="53">
        <v>1065.3260001000001</v>
      </c>
      <c r="H24" s="53">
        <v>1047.1150001000001</v>
      </c>
      <c r="I24" s="53">
        <v>1035.5150001</v>
      </c>
      <c r="J24" s="53">
        <v>976.15100010000003</v>
      </c>
      <c r="K24" s="53">
        <v>934.26150010000003</v>
      </c>
      <c r="L24" s="53">
        <v>905.50650010000004</v>
      </c>
      <c r="M24" s="53">
        <v>903.0465001</v>
      </c>
      <c r="N24" s="53">
        <v>886.2775001</v>
      </c>
      <c r="O24" s="53">
        <v>877.26550010000005</v>
      </c>
      <c r="P24" s="53">
        <v>861.85850010000001</v>
      </c>
      <c r="Q24" s="53">
        <v>863.26050009999994</v>
      </c>
      <c r="R24" s="53">
        <v>855.47750010000004</v>
      </c>
      <c r="S24" s="53">
        <v>836.94000010000002</v>
      </c>
      <c r="T24" s="53">
        <v>829.57400010000003</v>
      </c>
      <c r="U24" s="53">
        <v>810.74400000000003</v>
      </c>
      <c r="V24" s="53">
        <v>760.50599999999997</v>
      </c>
      <c r="W24" s="53">
        <v>752.87400000000002</v>
      </c>
      <c r="X24" s="53">
        <v>718.904</v>
      </c>
      <c r="Y24" s="53">
        <v>782.63400000000001</v>
      </c>
      <c r="Z24" s="53">
        <v>906.41600010000002</v>
      </c>
      <c r="AA24" s="53">
        <v>921.21600009999997</v>
      </c>
      <c r="AB24" s="53">
        <v>736.77099999999996</v>
      </c>
      <c r="AC24" s="53">
        <v>756.96799999999996</v>
      </c>
      <c r="AD24" s="53">
        <v>775.26099999999997</v>
      </c>
      <c r="AE24" s="53">
        <v>786.21799999999996</v>
      </c>
      <c r="AF24" s="53">
        <v>800.61400000000003</v>
      </c>
      <c r="AG24" s="53">
        <v>828.95799999999997</v>
      </c>
      <c r="AH24" s="53">
        <v>850.31899999999996</v>
      </c>
      <c r="AI24" s="53">
        <v>878.17700000000002</v>
      </c>
      <c r="AJ24" s="53">
        <v>838.41300000000001</v>
      </c>
      <c r="AK24" s="53">
        <v>853.75900000000001</v>
      </c>
      <c r="AL24" s="53">
        <v>829.71299999999997</v>
      </c>
      <c r="AM24" s="53">
        <v>816.21299999999997</v>
      </c>
      <c r="AN24" s="53">
        <v>859.15899999999999</v>
      </c>
      <c r="AO24" s="53">
        <v>1017.6200001</v>
      </c>
      <c r="AP24" s="53">
        <v>1019.3270001</v>
      </c>
      <c r="AQ24" s="53">
        <v>1092.3910000999999</v>
      </c>
      <c r="AR24" s="53">
        <v>1079.9115001</v>
      </c>
      <c r="AS24" s="53">
        <v>1060.1115001000001</v>
      </c>
      <c r="AT24" s="53">
        <v>1044.7225000999999</v>
      </c>
      <c r="AU24" s="53">
        <v>1032.3015001000001</v>
      </c>
      <c r="AV24" s="53">
        <v>1016.9225001</v>
      </c>
      <c r="AW24" s="53">
        <v>1007.5535001</v>
      </c>
      <c r="AX24" s="53">
        <v>999.57849999999996</v>
      </c>
      <c r="AY24" s="53">
        <v>983.8125</v>
      </c>
      <c r="AZ24" s="53">
        <v>981.84749999999997</v>
      </c>
      <c r="BA24" s="53">
        <v>962.04849999999999</v>
      </c>
      <c r="BB24" s="53">
        <v>941.39549999999997</v>
      </c>
      <c r="BC24" s="53">
        <v>932.71050000000002</v>
      </c>
      <c r="BD24" s="53">
        <v>921.77949999999998</v>
      </c>
      <c r="BE24" s="53">
        <v>913.99450000000002</v>
      </c>
      <c r="BF24" s="53">
        <v>900.0675</v>
      </c>
      <c r="BG24" s="53">
        <v>896.02049999999997</v>
      </c>
      <c r="BH24" s="53">
        <v>878.57849999999996</v>
      </c>
      <c r="BI24" s="53">
        <v>867.94550000000004</v>
      </c>
      <c r="BJ24" s="53">
        <v>860.32150000000001</v>
      </c>
      <c r="BK24" s="53">
        <v>837.35249999999996</v>
      </c>
      <c r="BL24" s="53">
        <v>850.43650000000002</v>
      </c>
      <c r="BM24" s="53">
        <v>865.43650000000002</v>
      </c>
      <c r="BN24" s="53">
        <v>879.07349999999997</v>
      </c>
      <c r="BO24" s="53">
        <v>890.07349999999997</v>
      </c>
      <c r="BP24" s="53">
        <v>898.27750000000003</v>
      </c>
      <c r="BQ24" s="53">
        <v>1153.5930000999999</v>
      </c>
      <c r="BR24" s="53">
        <v>920.36649999999997</v>
      </c>
      <c r="BS24" s="53">
        <v>936.22349999999994</v>
      </c>
      <c r="BT24" s="53">
        <v>954.35350000000005</v>
      </c>
      <c r="BU24" s="53">
        <v>957.88250000000005</v>
      </c>
      <c r="BV24" s="53">
        <v>966.29650000000004</v>
      </c>
      <c r="BW24" s="53">
        <v>973.45849999999996</v>
      </c>
      <c r="BX24" s="53">
        <v>982.06150000000002</v>
      </c>
      <c r="BY24" s="53">
        <v>984.55550000000005</v>
      </c>
      <c r="BZ24" s="53">
        <v>1028.7215000000001</v>
      </c>
      <c r="CA24" s="53">
        <v>925.14350000000002</v>
      </c>
      <c r="CB24" s="53">
        <v>928.54349999999999</v>
      </c>
      <c r="CC24" s="53">
        <v>943.20050000000003</v>
      </c>
      <c r="CD24" s="53">
        <v>943.69550000000004</v>
      </c>
      <c r="CE24" s="53">
        <v>959.61749999999995</v>
      </c>
      <c r="CF24" s="53">
        <v>976.5675</v>
      </c>
      <c r="CG24" s="53">
        <v>942.97850000000005</v>
      </c>
      <c r="CH24" s="53">
        <v>1129.9090001</v>
      </c>
      <c r="CI24" s="53">
        <v>1120.7350001</v>
      </c>
      <c r="CJ24" s="53">
        <v>1115.6150001000001</v>
      </c>
      <c r="CK24" s="53">
        <v>1131.3965000999999</v>
      </c>
      <c r="CL24" s="53">
        <v>1010.4635001</v>
      </c>
      <c r="CM24" s="53">
        <v>1188.2430001</v>
      </c>
      <c r="CN24" s="53">
        <v>1067.2805000999999</v>
      </c>
      <c r="CO24" s="53">
        <v>1053.2105001</v>
      </c>
      <c r="CP24" s="53">
        <v>1038.3795001000001</v>
      </c>
      <c r="CQ24" s="53">
        <v>1033.5305000999999</v>
      </c>
      <c r="CR24" s="53">
        <v>1025.6085000999999</v>
      </c>
      <c r="CS24" s="53">
        <v>1023.9035001</v>
      </c>
      <c r="CT24" s="53">
        <v>1016.9935001</v>
      </c>
      <c r="CU24" s="53">
        <v>1261.7730001</v>
      </c>
      <c r="CV24" s="53">
        <v>904.09950000000003</v>
      </c>
      <c r="CW24" s="53">
        <v>801.00149999999996</v>
      </c>
      <c r="CX24" s="53">
        <v>767.44849999999997</v>
      </c>
      <c r="CY24" s="53">
        <v>759.00450000000001</v>
      </c>
      <c r="CZ24" s="53">
        <v>715.6105</v>
      </c>
      <c r="DA24" s="53">
        <v>673.80449999999996</v>
      </c>
      <c r="DB24" s="53">
        <v>543.69050000000004</v>
      </c>
      <c r="DC24" s="53">
        <v>528.83849999999995</v>
      </c>
      <c r="DD24" s="53">
        <v>517.72249999999997</v>
      </c>
      <c r="DE24" s="53">
        <v>510.92599999999999</v>
      </c>
      <c r="DF24" s="53">
        <v>505.31299999999999</v>
      </c>
      <c r="DG24" s="53">
        <v>947.89149999999995</v>
      </c>
      <c r="DH24" s="53">
        <v>955.23850000000004</v>
      </c>
      <c r="DI24" s="53">
        <v>925.21600009999997</v>
      </c>
      <c r="DJ24" s="53">
        <v>1075.9115001</v>
      </c>
      <c r="DK24" s="53">
        <v>840.8400001</v>
      </c>
      <c r="DL24" s="53">
        <v>916.50850000000003</v>
      </c>
      <c r="DM24" s="53">
        <v>922.41600010000002</v>
      </c>
      <c r="DN24" s="53">
        <v>942.21600009999997</v>
      </c>
      <c r="DO24" s="53">
        <v>1174.9510001000001</v>
      </c>
      <c r="DP24" s="53">
        <v>793.44849999999997</v>
      </c>
      <c r="DQ24" s="53">
        <v>843.45450000000005</v>
      </c>
      <c r="DR24" s="53">
        <v>855.09749999999997</v>
      </c>
      <c r="DS24" s="53">
        <v>893.24649999999997</v>
      </c>
      <c r="DT24" s="53">
        <v>904.54849999999999</v>
      </c>
      <c r="DU24" s="53">
        <v>1027.9704999999999</v>
      </c>
      <c r="DV24" s="53">
        <v>907.64850000000001</v>
      </c>
      <c r="DW24" s="53">
        <v>920.90449999999998</v>
      </c>
      <c r="DX24" s="53">
        <v>934.04849999999999</v>
      </c>
      <c r="DY24" s="53">
        <v>966.03549999999996</v>
      </c>
      <c r="DZ24" s="53">
        <v>998.95650000000001</v>
      </c>
      <c r="EA24" s="53">
        <v>1011.6145</v>
      </c>
      <c r="EB24" s="53">
        <v>1018.1645</v>
      </c>
      <c r="EC24" s="53">
        <v>1007.5290001</v>
      </c>
      <c r="ED24" s="53">
        <v>988.01700010000002</v>
      </c>
      <c r="EE24" s="53">
        <v>971.48100009999996</v>
      </c>
      <c r="EF24" s="53">
        <v>893.85850000000005</v>
      </c>
      <c r="EG24" s="53">
        <v>898.73450000000003</v>
      </c>
      <c r="EH24" s="53">
        <v>946.01649999999995</v>
      </c>
      <c r="EI24" s="53">
        <v>1105.8360001000001</v>
      </c>
      <c r="EJ24" s="53">
        <v>1085.5575001</v>
      </c>
      <c r="EK24" s="53">
        <v>41.280999999999999</v>
      </c>
      <c r="EL24" s="53">
        <v>39.329000000000001</v>
      </c>
      <c r="EM24" s="53">
        <v>36.524000000000001</v>
      </c>
      <c r="EN24" s="53">
        <v>58.457999999999998</v>
      </c>
      <c r="EO24" s="53">
        <v>132.92599999999999</v>
      </c>
      <c r="EP24" s="53">
        <v>44.076999999999998</v>
      </c>
      <c r="EQ24" s="53">
        <v>59.478999999999999</v>
      </c>
      <c r="ER24" s="53">
        <v>80.665000000000006</v>
      </c>
      <c r="ES24" s="53">
        <v>129.63300000000001</v>
      </c>
      <c r="ET24" s="53">
        <v>171.74199999999999</v>
      </c>
      <c r="EU24" s="53">
        <v>196.91499999999999</v>
      </c>
      <c r="EV24" s="53">
        <v>324.048</v>
      </c>
      <c r="EW24" s="53">
        <v>312.27199999999999</v>
      </c>
      <c r="EX24" s="53">
        <v>350.447</v>
      </c>
      <c r="EY24" s="53">
        <v>432.53899999999999</v>
      </c>
      <c r="EZ24" s="53">
        <v>458.01100000000002</v>
      </c>
      <c r="FA24" s="53">
        <v>454.09399999999999</v>
      </c>
      <c r="FB24" s="53">
        <v>465.34500000000003</v>
      </c>
      <c r="FC24" s="53">
        <v>477.55700000000002</v>
      </c>
      <c r="FD24" s="53">
        <v>495.45699999999999</v>
      </c>
      <c r="FE24" s="53">
        <v>953.90650000000005</v>
      </c>
      <c r="FF24" s="53">
        <v>864.15899999999999</v>
      </c>
      <c r="FG24" s="53">
        <v>982.61500009999997</v>
      </c>
      <c r="FH24" s="53">
        <v>1016.7340001</v>
      </c>
      <c r="FI24" s="53">
        <v>1042.6840001</v>
      </c>
      <c r="FJ24" s="53">
        <v>1062.1590001</v>
      </c>
      <c r="FK24" s="53">
        <v>1081.1310000999999</v>
      </c>
      <c r="FL24" s="53">
        <v>1214.2100000999999</v>
      </c>
      <c r="FM24" s="53">
        <v>1245.4380001</v>
      </c>
      <c r="FN24" s="53">
        <v>1261.7740001</v>
      </c>
      <c r="FO24" s="53">
        <v>1274.5300001000001</v>
      </c>
      <c r="FP24" s="53">
        <v>1307.8620000999999</v>
      </c>
      <c r="FQ24" s="53">
        <v>1324.9010000999999</v>
      </c>
      <c r="FR24" s="53">
        <v>1340.4410001000001</v>
      </c>
      <c r="FS24" s="53">
        <v>1353.4710001000001</v>
      </c>
      <c r="FT24" s="53">
        <v>1377.2260001</v>
      </c>
      <c r="FU24" s="53">
        <v>1396.8490001</v>
      </c>
      <c r="FV24" s="53">
        <v>1415.5260000999999</v>
      </c>
      <c r="FW24" s="53">
        <v>1426.2760000999999</v>
      </c>
      <c r="FX24" s="53">
        <v>574.99850000000004</v>
      </c>
      <c r="FY24" s="53">
        <v>466.73700000000002</v>
      </c>
      <c r="FZ24" s="53">
        <v>447.28699999999998</v>
      </c>
      <c r="GA24" s="53">
        <v>432.62700000000001</v>
      </c>
      <c r="GB24" s="53">
        <v>402.72699999999998</v>
      </c>
      <c r="GC24" s="53">
        <v>341.62700000000001</v>
      </c>
      <c r="GD24" s="53">
        <v>298.73200000000003</v>
      </c>
      <c r="GE24" s="53">
        <v>272.22199999999998</v>
      </c>
      <c r="GF24" s="53">
        <v>258.49</v>
      </c>
      <c r="GG24" s="53">
        <v>216.26300000000001</v>
      </c>
      <c r="GH24" s="53">
        <v>302.80799999999999</v>
      </c>
      <c r="GI24" s="53">
        <v>369.90800000000002</v>
      </c>
      <c r="GJ24" s="53">
        <v>385.608</v>
      </c>
      <c r="GK24" s="53">
        <v>415.50799999999998</v>
      </c>
      <c r="GL24" s="53">
        <v>432.90800000000002</v>
      </c>
      <c r="GM24" s="53">
        <v>498.69900000000001</v>
      </c>
      <c r="GN24" s="53">
        <v>515.32399999999996</v>
      </c>
      <c r="GO24" s="53">
        <v>559</v>
      </c>
      <c r="GP24" s="53">
        <v>588.20500000000004</v>
      </c>
      <c r="GQ24" s="53">
        <v>609.02800000000002</v>
      </c>
      <c r="GR24" s="53">
        <v>664.01800000000003</v>
      </c>
      <c r="GS24" s="53">
        <v>453.40800000000002</v>
      </c>
      <c r="GT24" s="53">
        <v>482.90800000000002</v>
      </c>
      <c r="GU24" s="53">
        <v>545.57299999999998</v>
      </c>
      <c r="GV24" s="53">
        <v>903.14</v>
      </c>
      <c r="GW24" s="53">
        <v>801.30200000000002</v>
      </c>
      <c r="GX24" s="53">
        <v>701.01099999999997</v>
      </c>
      <c r="GY24" s="53">
        <v>366.339</v>
      </c>
      <c r="GZ24" s="53">
        <v>385.45400000000001</v>
      </c>
      <c r="HA24" s="53">
        <v>409.46400010000002</v>
      </c>
      <c r="HB24" s="53">
        <v>432.96400010000002</v>
      </c>
      <c r="HC24" s="53">
        <v>447.50400009999998</v>
      </c>
      <c r="HD24" s="53">
        <v>959.83000010000001</v>
      </c>
      <c r="HE24" s="53">
        <v>942.30500010000003</v>
      </c>
      <c r="HF24" s="53">
        <v>935.5080001</v>
      </c>
      <c r="HG24" s="53">
        <v>924.84600009999997</v>
      </c>
      <c r="HH24" s="53">
        <v>888.88100010000005</v>
      </c>
      <c r="HI24" s="53">
        <v>879.91100010000002</v>
      </c>
      <c r="HJ24" s="53">
        <v>850.40600010000003</v>
      </c>
      <c r="HK24" s="53">
        <v>820.51200010000002</v>
      </c>
      <c r="HL24" s="53">
        <v>781.00600010000005</v>
      </c>
      <c r="HM24" s="53">
        <v>727.40600010000003</v>
      </c>
      <c r="HN24" s="53">
        <v>702.27700010000001</v>
      </c>
      <c r="HO24" s="53">
        <v>660.5320001</v>
      </c>
      <c r="HP24" s="53">
        <v>647.6570001</v>
      </c>
      <c r="HQ24" s="53">
        <v>614.22400010000001</v>
      </c>
      <c r="HR24" s="53">
        <v>594.26100010000005</v>
      </c>
      <c r="HS24" s="53">
        <v>541.98500009999998</v>
      </c>
      <c r="HT24" s="53">
        <v>469.81800010000001</v>
      </c>
      <c r="HU24" s="53">
        <v>411.02400010000002</v>
      </c>
      <c r="HV24" s="53">
        <v>749.97700010000005</v>
      </c>
      <c r="HW24" s="53">
        <v>775.32249999999999</v>
      </c>
      <c r="HX24" s="53">
        <v>759.02149999999995</v>
      </c>
      <c r="HY24" s="53">
        <v>744.00450000000001</v>
      </c>
      <c r="HZ24" s="53">
        <v>708.64449999999999</v>
      </c>
      <c r="IA24" s="53">
        <v>628.19799999999998</v>
      </c>
      <c r="IB24" s="53">
        <v>1154.2070001</v>
      </c>
      <c r="IC24" s="53">
        <v>800.43100000000004</v>
      </c>
      <c r="ID24" s="53">
        <v>1188.2440001</v>
      </c>
      <c r="IE24" s="53">
        <v>618.23950000000002</v>
      </c>
      <c r="IF24" s="53">
        <v>485.65699999999998</v>
      </c>
      <c r="IG24" s="53">
        <v>827.41300000000001</v>
      </c>
      <c r="IH24" s="53">
        <v>963.34450000000004</v>
      </c>
      <c r="II24" s="53">
        <v>724.80150000000003</v>
      </c>
      <c r="IJ24" s="53">
        <v>879.21050009999999</v>
      </c>
      <c r="IK24" s="53">
        <v>873.66050010000004</v>
      </c>
      <c r="IL24" s="53">
        <v>528.30799999999999</v>
      </c>
      <c r="IM24" s="53">
        <v>1174.9660001</v>
      </c>
      <c r="IN24" s="53">
        <v>865.15899999999999</v>
      </c>
      <c r="IO24" s="53">
        <v>41.320999999999998</v>
      </c>
      <c r="IP24" s="53">
        <v>976.59749999999997</v>
      </c>
      <c r="IQ24" s="53">
        <v>845.04000010000004</v>
      </c>
      <c r="IR24" s="53">
        <v>1279.7490001000001</v>
      </c>
      <c r="IS24" s="53">
        <v>1031.7215000000001</v>
      </c>
      <c r="IT24" s="53">
        <v>1016.7575000000001</v>
      </c>
      <c r="IU24" s="53">
        <v>447.50500010000002</v>
      </c>
      <c r="IV24" s="53">
        <v>1426.2770000999999</v>
      </c>
      <c r="IW24" s="53">
        <v>1132.1165000999999</v>
      </c>
      <c r="IX24" s="53">
        <v>960.58150000000001</v>
      </c>
      <c r="IY24" s="53">
        <v>630.59849999999994</v>
      </c>
      <c r="IZ24" s="65">
        <v>0</v>
      </c>
    </row>
    <row r="25" spans="1:260" s="5" customFormat="1" ht="15" customHeight="1" x14ac:dyDescent="0.25">
      <c r="A25" s="46" t="str">
        <f>'Entry capacity'!A25</f>
        <v>YAC Poseidón</v>
      </c>
      <c r="B25" s="52">
        <v>1297.8390001</v>
      </c>
      <c r="C25" s="53">
        <v>1274.4530001000001</v>
      </c>
      <c r="D25" s="53">
        <v>1196.6500000999999</v>
      </c>
      <c r="E25" s="53">
        <v>1120.9805001</v>
      </c>
      <c r="F25" s="53">
        <v>1100.5875000999999</v>
      </c>
      <c r="G25" s="53">
        <v>1093.4250001</v>
      </c>
      <c r="H25" s="53">
        <v>1075.2140001</v>
      </c>
      <c r="I25" s="53">
        <v>1063.6140001000001</v>
      </c>
      <c r="J25" s="53">
        <v>1004.2500001</v>
      </c>
      <c r="K25" s="53">
        <v>962.36050009999997</v>
      </c>
      <c r="L25" s="53">
        <v>933.60550009999997</v>
      </c>
      <c r="M25" s="53">
        <v>931.14550010000005</v>
      </c>
      <c r="N25" s="53">
        <v>914.37650010000004</v>
      </c>
      <c r="O25" s="53">
        <v>905.36450009999999</v>
      </c>
      <c r="P25" s="53">
        <v>889.95750009999995</v>
      </c>
      <c r="Q25" s="53">
        <v>891.35950009999999</v>
      </c>
      <c r="R25" s="53">
        <v>883.57650009999998</v>
      </c>
      <c r="S25" s="53">
        <v>865.03900009999995</v>
      </c>
      <c r="T25" s="53">
        <v>857.67300009999997</v>
      </c>
      <c r="U25" s="53">
        <v>838.84299999999996</v>
      </c>
      <c r="V25" s="53">
        <v>788.60500000000002</v>
      </c>
      <c r="W25" s="53">
        <v>780.97299999999996</v>
      </c>
      <c r="X25" s="53">
        <v>747.00300000000004</v>
      </c>
      <c r="Y25" s="53">
        <v>810.73299999999995</v>
      </c>
      <c r="Z25" s="53">
        <v>934.51500009999995</v>
      </c>
      <c r="AA25" s="53">
        <v>949.31500010000002</v>
      </c>
      <c r="AB25" s="53">
        <v>764.87</v>
      </c>
      <c r="AC25" s="53">
        <v>785.06700000000001</v>
      </c>
      <c r="AD25" s="53">
        <v>803.36</v>
      </c>
      <c r="AE25" s="53">
        <v>814.31700000000001</v>
      </c>
      <c r="AF25" s="53">
        <v>828.71299999999997</v>
      </c>
      <c r="AG25" s="53">
        <v>857.05700000000002</v>
      </c>
      <c r="AH25" s="53">
        <v>878.41800000000001</v>
      </c>
      <c r="AI25" s="53">
        <v>906.27599999999995</v>
      </c>
      <c r="AJ25" s="53">
        <v>866.51199999999994</v>
      </c>
      <c r="AK25" s="53">
        <v>881.85799999999995</v>
      </c>
      <c r="AL25" s="53">
        <v>857.81200000000001</v>
      </c>
      <c r="AM25" s="53">
        <v>844.31200000000001</v>
      </c>
      <c r="AN25" s="53">
        <v>887.25800000000004</v>
      </c>
      <c r="AO25" s="53">
        <v>1045.7190000999999</v>
      </c>
      <c r="AP25" s="53">
        <v>1047.4260001</v>
      </c>
      <c r="AQ25" s="53">
        <v>1120.4900001000001</v>
      </c>
      <c r="AR25" s="53">
        <v>1108.0105000999999</v>
      </c>
      <c r="AS25" s="53">
        <v>1088.2105001</v>
      </c>
      <c r="AT25" s="53">
        <v>1072.8215001000001</v>
      </c>
      <c r="AU25" s="53">
        <v>1060.4005001</v>
      </c>
      <c r="AV25" s="53">
        <v>1045.0215000999999</v>
      </c>
      <c r="AW25" s="53">
        <v>1035.6525001</v>
      </c>
      <c r="AX25" s="53">
        <v>1027.6775</v>
      </c>
      <c r="AY25" s="53">
        <v>1011.9115</v>
      </c>
      <c r="AZ25" s="53">
        <v>1009.9465</v>
      </c>
      <c r="BA25" s="53">
        <v>990.14750000000004</v>
      </c>
      <c r="BB25" s="53">
        <v>969.49450000000002</v>
      </c>
      <c r="BC25" s="53">
        <v>960.80949999999996</v>
      </c>
      <c r="BD25" s="53">
        <v>949.87850000000003</v>
      </c>
      <c r="BE25" s="53">
        <v>942.09349999999995</v>
      </c>
      <c r="BF25" s="53">
        <v>928.16650000000004</v>
      </c>
      <c r="BG25" s="53">
        <v>924.11950000000002</v>
      </c>
      <c r="BH25" s="53">
        <v>906.67750000000001</v>
      </c>
      <c r="BI25" s="53">
        <v>896.04449999999997</v>
      </c>
      <c r="BJ25" s="53">
        <v>888.42049999999995</v>
      </c>
      <c r="BK25" s="53">
        <v>865.45150000000001</v>
      </c>
      <c r="BL25" s="53">
        <v>878.53549999999996</v>
      </c>
      <c r="BM25" s="53">
        <v>893.53549999999996</v>
      </c>
      <c r="BN25" s="53">
        <v>907.17250000000001</v>
      </c>
      <c r="BO25" s="53">
        <v>918.17250000000001</v>
      </c>
      <c r="BP25" s="53">
        <v>926.37649999999996</v>
      </c>
      <c r="BQ25" s="53">
        <v>1181.6920001000001</v>
      </c>
      <c r="BR25" s="53">
        <v>948.46550000000002</v>
      </c>
      <c r="BS25" s="53">
        <v>964.32249999999999</v>
      </c>
      <c r="BT25" s="53">
        <v>982.45249999999999</v>
      </c>
      <c r="BU25" s="53">
        <v>985.98149999999998</v>
      </c>
      <c r="BV25" s="53">
        <v>994.39549999999997</v>
      </c>
      <c r="BW25" s="53">
        <v>1001.5575</v>
      </c>
      <c r="BX25" s="53">
        <v>1010.1605</v>
      </c>
      <c r="BY25" s="53">
        <v>1012.6545</v>
      </c>
      <c r="BZ25" s="53">
        <v>1056.8205</v>
      </c>
      <c r="CA25" s="53">
        <v>953.24249999999995</v>
      </c>
      <c r="CB25" s="53">
        <v>956.64250000000004</v>
      </c>
      <c r="CC25" s="53">
        <v>971.29949999999997</v>
      </c>
      <c r="CD25" s="53">
        <v>971.79449999999997</v>
      </c>
      <c r="CE25" s="53">
        <v>987.7165</v>
      </c>
      <c r="CF25" s="53">
        <v>1004.6665</v>
      </c>
      <c r="CG25" s="53">
        <v>971.07749999999999</v>
      </c>
      <c r="CH25" s="53">
        <v>1158.0080000999999</v>
      </c>
      <c r="CI25" s="53">
        <v>1148.8340000999999</v>
      </c>
      <c r="CJ25" s="53">
        <v>1143.7140001</v>
      </c>
      <c r="CK25" s="53">
        <v>1159.4955001000001</v>
      </c>
      <c r="CL25" s="53">
        <v>1038.5625001000001</v>
      </c>
      <c r="CM25" s="53">
        <v>1216.3420001</v>
      </c>
      <c r="CN25" s="53">
        <v>1095.3795001000001</v>
      </c>
      <c r="CO25" s="53">
        <v>1081.3095000999999</v>
      </c>
      <c r="CP25" s="53">
        <v>1066.4785001</v>
      </c>
      <c r="CQ25" s="53">
        <v>1061.6295001000001</v>
      </c>
      <c r="CR25" s="53">
        <v>1053.7075001000001</v>
      </c>
      <c r="CS25" s="53">
        <v>1052.0025000999999</v>
      </c>
      <c r="CT25" s="53">
        <v>1045.0925001000001</v>
      </c>
      <c r="CU25" s="53">
        <v>1289.8720000999999</v>
      </c>
      <c r="CV25" s="53">
        <v>932.19849999999997</v>
      </c>
      <c r="CW25" s="53">
        <v>829.10050000000001</v>
      </c>
      <c r="CX25" s="53">
        <v>795.54750000000001</v>
      </c>
      <c r="CY25" s="53">
        <v>787.10350000000005</v>
      </c>
      <c r="CZ25" s="53">
        <v>743.70950000000005</v>
      </c>
      <c r="DA25" s="53">
        <v>701.90350000000001</v>
      </c>
      <c r="DB25" s="53">
        <v>571.78949999999998</v>
      </c>
      <c r="DC25" s="53">
        <v>556.9375</v>
      </c>
      <c r="DD25" s="53">
        <v>545.82150000000001</v>
      </c>
      <c r="DE25" s="53">
        <v>539.02499999999998</v>
      </c>
      <c r="DF25" s="53">
        <v>533.41200000000003</v>
      </c>
      <c r="DG25" s="53">
        <v>975.9905</v>
      </c>
      <c r="DH25" s="53">
        <v>983.33749999999998</v>
      </c>
      <c r="DI25" s="53">
        <v>953.31500010000002</v>
      </c>
      <c r="DJ25" s="53">
        <v>1104.0105000999999</v>
      </c>
      <c r="DK25" s="53">
        <v>868.93900010000004</v>
      </c>
      <c r="DL25" s="53">
        <v>944.60749999999996</v>
      </c>
      <c r="DM25" s="53">
        <v>950.51500009999995</v>
      </c>
      <c r="DN25" s="53">
        <v>970.31500010000002</v>
      </c>
      <c r="DO25" s="53">
        <v>1203.0500001</v>
      </c>
      <c r="DP25" s="53">
        <v>821.54750000000001</v>
      </c>
      <c r="DQ25" s="53">
        <v>871.55349999999999</v>
      </c>
      <c r="DR25" s="53">
        <v>883.19650000000001</v>
      </c>
      <c r="DS25" s="53">
        <v>921.34550000000002</v>
      </c>
      <c r="DT25" s="53">
        <v>932.64750000000004</v>
      </c>
      <c r="DU25" s="53">
        <v>1056.0695000000001</v>
      </c>
      <c r="DV25" s="53">
        <v>935.74749999999995</v>
      </c>
      <c r="DW25" s="53">
        <v>949.00350000000003</v>
      </c>
      <c r="DX25" s="53">
        <v>962.14750000000004</v>
      </c>
      <c r="DY25" s="53">
        <v>994.1345</v>
      </c>
      <c r="DZ25" s="53">
        <v>1027.0554999999999</v>
      </c>
      <c r="EA25" s="53">
        <v>1039.7135000000001</v>
      </c>
      <c r="EB25" s="53">
        <v>1046.2635</v>
      </c>
      <c r="EC25" s="53">
        <v>1035.6280001</v>
      </c>
      <c r="ED25" s="53">
        <v>1016.1160001</v>
      </c>
      <c r="EE25" s="53">
        <v>999.58000010000001</v>
      </c>
      <c r="EF25" s="53">
        <v>921.95749999999998</v>
      </c>
      <c r="EG25" s="53">
        <v>926.83349999999996</v>
      </c>
      <c r="EH25" s="53">
        <v>974.1155</v>
      </c>
      <c r="EI25" s="53">
        <v>1133.9350001</v>
      </c>
      <c r="EJ25" s="53">
        <v>1113.6565000999999</v>
      </c>
      <c r="EK25" s="53">
        <v>13.182</v>
      </c>
      <c r="EL25" s="53">
        <v>11.23</v>
      </c>
      <c r="EM25" s="53">
        <v>64.623000000000005</v>
      </c>
      <c r="EN25" s="53">
        <v>86.557000000000002</v>
      </c>
      <c r="EO25" s="53">
        <v>161.02500000000001</v>
      </c>
      <c r="EP25" s="53">
        <v>72.176000000000002</v>
      </c>
      <c r="EQ25" s="53">
        <v>87.578000000000003</v>
      </c>
      <c r="ER25" s="53">
        <v>108.764</v>
      </c>
      <c r="ES25" s="53">
        <v>157.732</v>
      </c>
      <c r="ET25" s="53">
        <v>199.84100000000001</v>
      </c>
      <c r="EU25" s="53">
        <v>225.01400000000001</v>
      </c>
      <c r="EV25" s="53">
        <v>352.14699999999999</v>
      </c>
      <c r="EW25" s="53">
        <v>340.37099999999998</v>
      </c>
      <c r="EX25" s="53">
        <v>378.54599999999999</v>
      </c>
      <c r="EY25" s="53">
        <v>460.63799999999998</v>
      </c>
      <c r="EZ25" s="53">
        <v>486.11</v>
      </c>
      <c r="FA25" s="53">
        <v>482.19299999999998</v>
      </c>
      <c r="FB25" s="53">
        <v>493.44400000000002</v>
      </c>
      <c r="FC25" s="53">
        <v>505.65600000000001</v>
      </c>
      <c r="FD25" s="53">
        <v>523.55600000000004</v>
      </c>
      <c r="FE25" s="53">
        <v>982.00549999999998</v>
      </c>
      <c r="FF25" s="53">
        <v>892.25800000000004</v>
      </c>
      <c r="FG25" s="53">
        <v>1010.7140001</v>
      </c>
      <c r="FH25" s="53">
        <v>1044.8330000999999</v>
      </c>
      <c r="FI25" s="53">
        <v>1070.7830001</v>
      </c>
      <c r="FJ25" s="53">
        <v>1090.2580000999999</v>
      </c>
      <c r="FK25" s="53">
        <v>1109.2300001000001</v>
      </c>
      <c r="FL25" s="53">
        <v>1242.3090001</v>
      </c>
      <c r="FM25" s="53">
        <v>1273.5370000999999</v>
      </c>
      <c r="FN25" s="53">
        <v>1289.8730000999999</v>
      </c>
      <c r="FO25" s="53">
        <v>1302.6290001</v>
      </c>
      <c r="FP25" s="53">
        <v>1335.9610001000001</v>
      </c>
      <c r="FQ25" s="53">
        <v>1353.0000001000001</v>
      </c>
      <c r="FR25" s="53">
        <v>1368.5400001</v>
      </c>
      <c r="FS25" s="53">
        <v>1381.5700001</v>
      </c>
      <c r="FT25" s="53">
        <v>1405.3250000999999</v>
      </c>
      <c r="FU25" s="53">
        <v>1424.9480000999999</v>
      </c>
      <c r="FV25" s="53">
        <v>1443.6250001000001</v>
      </c>
      <c r="FW25" s="53">
        <v>1454.3750001000001</v>
      </c>
      <c r="FX25" s="53">
        <v>603.09749999999997</v>
      </c>
      <c r="FY25" s="53">
        <v>494.83600000000001</v>
      </c>
      <c r="FZ25" s="53">
        <v>475.38600000000002</v>
      </c>
      <c r="GA25" s="53">
        <v>460.726</v>
      </c>
      <c r="GB25" s="53">
        <v>430.82600000000002</v>
      </c>
      <c r="GC25" s="53">
        <v>369.726</v>
      </c>
      <c r="GD25" s="53">
        <v>326.83100000000002</v>
      </c>
      <c r="GE25" s="53">
        <v>300.32100000000003</v>
      </c>
      <c r="GF25" s="53">
        <v>286.589</v>
      </c>
      <c r="GG25" s="53">
        <v>244.36199999999999</v>
      </c>
      <c r="GH25" s="53">
        <v>330.90699999999998</v>
      </c>
      <c r="GI25" s="53">
        <v>398.00700000000001</v>
      </c>
      <c r="GJ25" s="53">
        <v>413.70699999999999</v>
      </c>
      <c r="GK25" s="53">
        <v>443.60700000000003</v>
      </c>
      <c r="GL25" s="53">
        <v>461.00700000000001</v>
      </c>
      <c r="GM25" s="53">
        <v>526.798</v>
      </c>
      <c r="GN25" s="53">
        <v>543.423</v>
      </c>
      <c r="GO25" s="53">
        <v>587.09900000000005</v>
      </c>
      <c r="GP25" s="53">
        <v>616.30399999999997</v>
      </c>
      <c r="GQ25" s="53">
        <v>637.12699999999995</v>
      </c>
      <c r="GR25" s="53">
        <v>692.11699999999996</v>
      </c>
      <c r="GS25" s="53">
        <v>481.50700000000001</v>
      </c>
      <c r="GT25" s="53">
        <v>511.00700000000001</v>
      </c>
      <c r="GU25" s="53">
        <v>573.67200000000003</v>
      </c>
      <c r="GV25" s="53">
        <v>931.23900000000003</v>
      </c>
      <c r="GW25" s="53">
        <v>829.40099999999995</v>
      </c>
      <c r="GX25" s="53">
        <v>729.11</v>
      </c>
      <c r="GY25" s="53">
        <v>394.43799999999999</v>
      </c>
      <c r="GZ25" s="53">
        <v>413.553</v>
      </c>
      <c r="HA25" s="53">
        <v>437.56300010000001</v>
      </c>
      <c r="HB25" s="53">
        <v>461.06300010000001</v>
      </c>
      <c r="HC25" s="53">
        <v>475.60300009999997</v>
      </c>
      <c r="HD25" s="53">
        <v>987.92900010000005</v>
      </c>
      <c r="HE25" s="53">
        <v>970.40400009999996</v>
      </c>
      <c r="HF25" s="53">
        <v>963.60700010000005</v>
      </c>
      <c r="HG25" s="53">
        <v>952.94500010000002</v>
      </c>
      <c r="HH25" s="53">
        <v>916.98000009999998</v>
      </c>
      <c r="HI25" s="53">
        <v>908.01000009999996</v>
      </c>
      <c r="HJ25" s="53">
        <v>878.50500009999996</v>
      </c>
      <c r="HK25" s="53">
        <v>848.61100009999996</v>
      </c>
      <c r="HL25" s="53">
        <v>809.10500009999998</v>
      </c>
      <c r="HM25" s="53">
        <v>755.50500009999996</v>
      </c>
      <c r="HN25" s="53">
        <v>730.37600010000006</v>
      </c>
      <c r="HO25" s="53">
        <v>688.63100010000005</v>
      </c>
      <c r="HP25" s="53">
        <v>675.75600010000005</v>
      </c>
      <c r="HQ25" s="53">
        <v>642.32300009999994</v>
      </c>
      <c r="HR25" s="53">
        <v>622.36000009999998</v>
      </c>
      <c r="HS25" s="53">
        <v>570.08400010000003</v>
      </c>
      <c r="HT25" s="53">
        <v>497.9170001</v>
      </c>
      <c r="HU25" s="53">
        <v>439.12300010000001</v>
      </c>
      <c r="HV25" s="53">
        <v>778.07600009999999</v>
      </c>
      <c r="HW25" s="53">
        <v>803.42150000000004</v>
      </c>
      <c r="HX25" s="53">
        <v>787.12049999999999</v>
      </c>
      <c r="HY25" s="53">
        <v>772.10350000000005</v>
      </c>
      <c r="HZ25" s="53">
        <v>736.74350000000004</v>
      </c>
      <c r="IA25" s="53">
        <v>656.29700000000003</v>
      </c>
      <c r="IB25" s="53">
        <v>1182.3060000999999</v>
      </c>
      <c r="IC25" s="53">
        <v>828.53</v>
      </c>
      <c r="ID25" s="53">
        <v>1216.3430000999999</v>
      </c>
      <c r="IE25" s="53">
        <v>646.33849999999995</v>
      </c>
      <c r="IF25" s="53">
        <v>513.75599999999997</v>
      </c>
      <c r="IG25" s="53">
        <v>855.51199999999994</v>
      </c>
      <c r="IH25" s="53">
        <v>991.44349999999997</v>
      </c>
      <c r="II25" s="53">
        <v>752.90049999999997</v>
      </c>
      <c r="IJ25" s="53">
        <v>907.30950010000004</v>
      </c>
      <c r="IK25" s="53">
        <v>901.75950009999997</v>
      </c>
      <c r="IL25" s="53">
        <v>556.40700000000004</v>
      </c>
      <c r="IM25" s="53">
        <v>1203.0650000999999</v>
      </c>
      <c r="IN25" s="53">
        <v>893.25800000000004</v>
      </c>
      <c r="IO25" s="53">
        <v>13.222</v>
      </c>
      <c r="IP25" s="53">
        <v>1004.6965</v>
      </c>
      <c r="IQ25" s="53">
        <v>873.13900009999998</v>
      </c>
      <c r="IR25" s="53">
        <v>1307.8480001</v>
      </c>
      <c r="IS25" s="53">
        <v>1059.8205</v>
      </c>
      <c r="IT25" s="53">
        <v>1044.8565000000001</v>
      </c>
      <c r="IU25" s="53">
        <v>475.60400010000001</v>
      </c>
      <c r="IV25" s="53">
        <v>1454.3760001000001</v>
      </c>
      <c r="IW25" s="53">
        <v>1160.2155001000001</v>
      </c>
      <c r="IX25" s="53">
        <v>988.68050000000005</v>
      </c>
      <c r="IY25" s="53">
        <v>658.69749999999999</v>
      </c>
      <c r="IZ25" s="65">
        <v>28.099</v>
      </c>
    </row>
    <row r="26" spans="1:260" s="5" customFormat="1" ht="15" customHeight="1" x14ac:dyDescent="0.25">
      <c r="A26" s="46" t="str">
        <f>'Entry capacity'!A26</f>
        <v>YAC Viura</v>
      </c>
      <c r="B26" s="52">
        <v>696.60400000000004</v>
      </c>
      <c r="C26" s="53">
        <v>673.21799999999996</v>
      </c>
      <c r="D26" s="53">
        <v>485.25500010000002</v>
      </c>
      <c r="E26" s="53">
        <v>409.58550009999999</v>
      </c>
      <c r="F26" s="53">
        <v>389.19250010000002</v>
      </c>
      <c r="G26" s="53">
        <v>382.0300001</v>
      </c>
      <c r="H26" s="53">
        <v>363.81900009999998</v>
      </c>
      <c r="I26" s="53">
        <v>352.21900010000002</v>
      </c>
      <c r="J26" s="53">
        <v>375.79300009999997</v>
      </c>
      <c r="K26" s="53">
        <v>417.68250010000003</v>
      </c>
      <c r="L26" s="53">
        <v>446.43750010000002</v>
      </c>
      <c r="M26" s="53">
        <v>448.8975001</v>
      </c>
      <c r="N26" s="53">
        <v>465.66650010000001</v>
      </c>
      <c r="O26" s="53">
        <v>474.67850010000001</v>
      </c>
      <c r="P26" s="53">
        <v>490.08550009999999</v>
      </c>
      <c r="Q26" s="53">
        <v>488.6835001</v>
      </c>
      <c r="R26" s="53">
        <v>496.46650010000002</v>
      </c>
      <c r="S26" s="53">
        <v>515.00400009999998</v>
      </c>
      <c r="T26" s="53">
        <v>522.37000009999997</v>
      </c>
      <c r="U26" s="53">
        <v>541.20000019999998</v>
      </c>
      <c r="V26" s="53">
        <v>591.43800020000003</v>
      </c>
      <c r="W26" s="53">
        <v>599.07000019999998</v>
      </c>
      <c r="X26" s="53">
        <v>633.04000020000001</v>
      </c>
      <c r="Y26" s="53">
        <v>696.77000020000003</v>
      </c>
      <c r="Z26" s="53">
        <v>820.55200030000003</v>
      </c>
      <c r="AA26" s="53">
        <v>835.35200029999999</v>
      </c>
      <c r="AB26" s="53">
        <v>650.90900020000004</v>
      </c>
      <c r="AC26" s="53">
        <v>671.10600020000004</v>
      </c>
      <c r="AD26" s="53">
        <v>689.39900020000005</v>
      </c>
      <c r="AE26" s="53">
        <v>700.35600020000004</v>
      </c>
      <c r="AF26" s="53">
        <v>714.7520002</v>
      </c>
      <c r="AG26" s="53">
        <v>743.09600020000005</v>
      </c>
      <c r="AH26" s="53">
        <v>764.45700020000004</v>
      </c>
      <c r="AI26" s="53">
        <v>796.96000019999997</v>
      </c>
      <c r="AJ26" s="53">
        <v>836.72400019999998</v>
      </c>
      <c r="AK26" s="53">
        <v>821.37800019999997</v>
      </c>
      <c r="AL26" s="53">
        <v>845.42400020000002</v>
      </c>
      <c r="AM26" s="53">
        <v>841.20399999999995</v>
      </c>
      <c r="AN26" s="53">
        <v>826.77800019999995</v>
      </c>
      <c r="AO26" s="53">
        <v>334.32400009999998</v>
      </c>
      <c r="AP26" s="53">
        <v>332.61700009999998</v>
      </c>
      <c r="AQ26" s="53">
        <v>259.55300010000002</v>
      </c>
      <c r="AR26" s="53">
        <v>243.23600010000001</v>
      </c>
      <c r="AS26" s="53">
        <v>223.4360001</v>
      </c>
      <c r="AT26" s="53">
        <v>208.04700009999999</v>
      </c>
      <c r="AU26" s="53">
        <v>195.6260001</v>
      </c>
      <c r="AV26" s="53">
        <v>180.24700010000001</v>
      </c>
      <c r="AW26" s="53">
        <v>170.87800010000001</v>
      </c>
      <c r="AX26" s="53">
        <v>162.90299999999999</v>
      </c>
      <c r="AY26" s="53">
        <v>147.137</v>
      </c>
      <c r="AZ26" s="53">
        <v>145.172</v>
      </c>
      <c r="BA26" s="53">
        <v>125.373</v>
      </c>
      <c r="BB26" s="53">
        <v>104.72</v>
      </c>
      <c r="BC26" s="53">
        <v>96.034999999999997</v>
      </c>
      <c r="BD26" s="53">
        <v>85.103999999999999</v>
      </c>
      <c r="BE26" s="53">
        <v>77.319000000000003</v>
      </c>
      <c r="BF26" s="53">
        <v>63.392000000000003</v>
      </c>
      <c r="BG26" s="53">
        <v>28.076000000000001</v>
      </c>
      <c r="BH26" s="53">
        <v>10.634</v>
      </c>
      <c r="BI26" s="53">
        <v>9.9999999999989008E-4</v>
      </c>
      <c r="BJ26" s="53">
        <v>7.625</v>
      </c>
      <c r="BK26" s="53">
        <v>30.596</v>
      </c>
      <c r="BL26" s="53">
        <v>43.68</v>
      </c>
      <c r="BM26" s="53">
        <v>58.68</v>
      </c>
      <c r="BN26" s="53">
        <v>72.316999999999993</v>
      </c>
      <c r="BO26" s="53">
        <v>83.316999999999993</v>
      </c>
      <c r="BP26" s="53">
        <v>91.521000000000001</v>
      </c>
      <c r="BQ26" s="53">
        <v>470.29700009999999</v>
      </c>
      <c r="BR26" s="53">
        <v>113.61</v>
      </c>
      <c r="BS26" s="53">
        <v>129.46700000000001</v>
      </c>
      <c r="BT26" s="53">
        <v>147.59700000000001</v>
      </c>
      <c r="BU26" s="53">
        <v>151.126</v>
      </c>
      <c r="BV26" s="53">
        <v>159.54</v>
      </c>
      <c r="BW26" s="53">
        <v>166.702</v>
      </c>
      <c r="BX26" s="53">
        <v>175.30500000000001</v>
      </c>
      <c r="BY26" s="53">
        <v>177.79900000000001</v>
      </c>
      <c r="BZ26" s="53">
        <v>221.965</v>
      </c>
      <c r="CA26" s="53">
        <v>118.387</v>
      </c>
      <c r="CB26" s="53">
        <v>121.78700000000001</v>
      </c>
      <c r="CC26" s="53">
        <v>136.44399999999999</v>
      </c>
      <c r="CD26" s="53">
        <v>136.93899999999999</v>
      </c>
      <c r="CE26" s="53">
        <v>152.86099999999999</v>
      </c>
      <c r="CF26" s="53">
        <v>169.81100000000001</v>
      </c>
      <c r="CG26" s="53">
        <v>136.22200000000001</v>
      </c>
      <c r="CH26" s="53">
        <v>446.61300010000002</v>
      </c>
      <c r="CI26" s="53">
        <v>437.43900009999999</v>
      </c>
      <c r="CJ26" s="53">
        <v>432.31900009999998</v>
      </c>
      <c r="CK26" s="53">
        <v>294.72100010000003</v>
      </c>
      <c r="CL26" s="53">
        <v>173.7880001</v>
      </c>
      <c r="CM26" s="53">
        <v>504.94700010000003</v>
      </c>
      <c r="CN26" s="53">
        <v>230.60500010000001</v>
      </c>
      <c r="CO26" s="53">
        <v>216.53500009999999</v>
      </c>
      <c r="CP26" s="53">
        <v>201.7040001</v>
      </c>
      <c r="CQ26" s="53">
        <v>196.85500010000001</v>
      </c>
      <c r="CR26" s="53">
        <v>188.93300009999999</v>
      </c>
      <c r="CS26" s="53">
        <v>187.2280001</v>
      </c>
      <c r="CT26" s="53">
        <v>180.31800010000001</v>
      </c>
      <c r="CU26" s="53">
        <v>688.63699999999994</v>
      </c>
      <c r="CV26" s="53">
        <v>67.424000000000007</v>
      </c>
      <c r="CW26" s="53">
        <v>66.944999999999993</v>
      </c>
      <c r="CX26" s="53">
        <v>100.498</v>
      </c>
      <c r="CY26" s="53">
        <v>108.94199999999999</v>
      </c>
      <c r="CZ26" s="53">
        <v>152.33600000000001</v>
      </c>
      <c r="DA26" s="53">
        <v>194.142</v>
      </c>
      <c r="DB26" s="53">
        <v>324.25599999999997</v>
      </c>
      <c r="DC26" s="53">
        <v>339.108</v>
      </c>
      <c r="DD26" s="53">
        <v>350.22399999999999</v>
      </c>
      <c r="DE26" s="53">
        <v>357.02050000000003</v>
      </c>
      <c r="DF26" s="53">
        <v>362.63350000000003</v>
      </c>
      <c r="DG26" s="53">
        <v>141.13499999999999</v>
      </c>
      <c r="DH26" s="53">
        <v>148.482</v>
      </c>
      <c r="DI26" s="53">
        <v>839.35200029999999</v>
      </c>
      <c r="DJ26" s="53">
        <v>239.23600010000001</v>
      </c>
      <c r="DK26" s="53">
        <v>518.90400009999996</v>
      </c>
      <c r="DL26" s="53">
        <v>79.832999999999998</v>
      </c>
      <c r="DM26" s="53">
        <v>836.55200030000003</v>
      </c>
      <c r="DN26" s="53">
        <v>856.35200029999999</v>
      </c>
      <c r="DO26" s="53">
        <v>491.6550001</v>
      </c>
      <c r="DP26" s="53">
        <v>126.498</v>
      </c>
      <c r="DQ26" s="53">
        <v>176.50399999999999</v>
      </c>
      <c r="DR26" s="53">
        <v>188.14699999999999</v>
      </c>
      <c r="DS26" s="53">
        <v>226.29599999999999</v>
      </c>
      <c r="DT26" s="53">
        <v>237.59800000000001</v>
      </c>
      <c r="DU26" s="53">
        <v>221.214</v>
      </c>
      <c r="DV26" s="53">
        <v>240.69800000000001</v>
      </c>
      <c r="DW26" s="53">
        <v>253.95400000000001</v>
      </c>
      <c r="DX26" s="53">
        <v>267.09800000000001</v>
      </c>
      <c r="DY26" s="53">
        <v>299.08499999999998</v>
      </c>
      <c r="DZ26" s="53">
        <v>332.00599999999997</v>
      </c>
      <c r="EA26" s="53">
        <v>344.66399999999999</v>
      </c>
      <c r="EB26" s="53">
        <v>351.214</v>
      </c>
      <c r="EC26" s="53">
        <v>362.29500000000002</v>
      </c>
      <c r="ED26" s="53">
        <v>381.80700000000002</v>
      </c>
      <c r="EE26" s="53">
        <v>398.34300000000002</v>
      </c>
      <c r="EF26" s="53">
        <v>57.183</v>
      </c>
      <c r="EG26" s="53">
        <v>62.058999999999997</v>
      </c>
      <c r="EH26" s="53">
        <v>109.34099999999999</v>
      </c>
      <c r="EI26" s="53">
        <v>422.54000009999999</v>
      </c>
      <c r="EJ26" s="53">
        <v>248.8820001</v>
      </c>
      <c r="EK26" s="53">
        <v>909.22749999999996</v>
      </c>
      <c r="EL26" s="53">
        <v>907.27549999999997</v>
      </c>
      <c r="EM26" s="53">
        <v>831.42250000000001</v>
      </c>
      <c r="EN26" s="53">
        <v>812.96749999999997</v>
      </c>
      <c r="EO26" s="53">
        <v>738.49950000000001</v>
      </c>
      <c r="EP26" s="53">
        <v>823.86950000000002</v>
      </c>
      <c r="EQ26" s="53">
        <v>808.46749999999997</v>
      </c>
      <c r="ER26" s="53">
        <v>787.28150000000005</v>
      </c>
      <c r="ES26" s="53">
        <v>738.31349999999998</v>
      </c>
      <c r="ET26" s="53">
        <v>696.20450000000005</v>
      </c>
      <c r="EU26" s="53">
        <v>671.0335</v>
      </c>
      <c r="EV26" s="53">
        <v>567.45050000000003</v>
      </c>
      <c r="EW26" s="53">
        <v>555.67449999999997</v>
      </c>
      <c r="EX26" s="53">
        <v>517.49950000000001</v>
      </c>
      <c r="EY26" s="53">
        <v>435.40750000000003</v>
      </c>
      <c r="EZ26" s="53">
        <v>409.93549999999999</v>
      </c>
      <c r="FA26" s="53">
        <v>413.85250000000002</v>
      </c>
      <c r="FB26" s="53">
        <v>402.60149999999999</v>
      </c>
      <c r="FC26" s="53">
        <v>390.3895</v>
      </c>
      <c r="FD26" s="53">
        <v>372.48950000000002</v>
      </c>
      <c r="FE26" s="53">
        <v>117.23099999999999</v>
      </c>
      <c r="FF26" s="53">
        <v>831.77800019999995</v>
      </c>
      <c r="FG26" s="53">
        <v>409.47899999999998</v>
      </c>
      <c r="FH26" s="53">
        <v>443.59800000000001</v>
      </c>
      <c r="FI26" s="53">
        <v>469.548</v>
      </c>
      <c r="FJ26" s="53">
        <v>489.02300000000002</v>
      </c>
      <c r="FK26" s="53">
        <v>507.995</v>
      </c>
      <c r="FL26" s="53">
        <v>641.07399999999996</v>
      </c>
      <c r="FM26" s="53">
        <v>672.30200000000002</v>
      </c>
      <c r="FN26" s="53">
        <v>688.63800000000003</v>
      </c>
      <c r="FO26" s="53">
        <v>701.39400000000001</v>
      </c>
      <c r="FP26" s="53">
        <v>734.726</v>
      </c>
      <c r="FQ26" s="53">
        <v>751.76499999999999</v>
      </c>
      <c r="FR26" s="53">
        <v>767.30499999999995</v>
      </c>
      <c r="FS26" s="53">
        <v>780.33500000000004</v>
      </c>
      <c r="FT26" s="53">
        <v>804.09</v>
      </c>
      <c r="FU26" s="53">
        <v>823.71299999999997</v>
      </c>
      <c r="FV26" s="53">
        <v>842.39</v>
      </c>
      <c r="FW26" s="53">
        <v>853.14</v>
      </c>
      <c r="FX26" s="53">
        <v>352.25099999999998</v>
      </c>
      <c r="FY26" s="53">
        <v>940.85550000000001</v>
      </c>
      <c r="FZ26" s="53">
        <v>921.40549999999996</v>
      </c>
      <c r="GA26" s="53">
        <v>906.74549999999999</v>
      </c>
      <c r="GB26" s="53">
        <v>876.84550000000002</v>
      </c>
      <c r="GC26" s="53">
        <v>815.74549999999999</v>
      </c>
      <c r="GD26" s="53">
        <v>772.85050000000001</v>
      </c>
      <c r="GE26" s="53">
        <v>746.34050000000002</v>
      </c>
      <c r="GF26" s="53">
        <v>732.60850000000005</v>
      </c>
      <c r="GG26" s="53">
        <v>690.38149999999996</v>
      </c>
      <c r="GH26" s="53">
        <v>628.99900000000002</v>
      </c>
      <c r="GI26" s="53">
        <v>561.899</v>
      </c>
      <c r="GJ26" s="53">
        <v>546.19899999999996</v>
      </c>
      <c r="GK26" s="53">
        <v>516.29899999999998</v>
      </c>
      <c r="GL26" s="53">
        <v>498.899</v>
      </c>
      <c r="GM26" s="53">
        <v>523.69000000000005</v>
      </c>
      <c r="GN26" s="53">
        <v>540.31500000000005</v>
      </c>
      <c r="GO26" s="53">
        <v>583.99099999999999</v>
      </c>
      <c r="GP26" s="53">
        <v>613.19600000000003</v>
      </c>
      <c r="GQ26" s="53">
        <v>634.01900000000001</v>
      </c>
      <c r="GR26" s="53">
        <v>687.92600019999998</v>
      </c>
      <c r="GS26" s="53">
        <v>478.399</v>
      </c>
      <c r="GT26" s="53">
        <v>448.899</v>
      </c>
      <c r="GU26" s="53">
        <v>402.89350000000002</v>
      </c>
      <c r="GV26" s="53">
        <v>928.13099999999997</v>
      </c>
      <c r="GW26" s="53">
        <v>826.29300000000001</v>
      </c>
      <c r="GX26" s="53">
        <v>726.00199999999995</v>
      </c>
      <c r="GY26" s="53">
        <v>501.60750000000002</v>
      </c>
      <c r="GZ26" s="53">
        <v>859.57249999999999</v>
      </c>
      <c r="HA26" s="53">
        <v>724.125</v>
      </c>
      <c r="HB26" s="53">
        <v>747.625</v>
      </c>
      <c r="HC26" s="53">
        <v>762.16499999999996</v>
      </c>
      <c r="HD26" s="53">
        <v>409.99400000000003</v>
      </c>
      <c r="HE26" s="53">
        <v>427.51900000000001</v>
      </c>
      <c r="HF26" s="53">
        <v>434.31599999999997</v>
      </c>
      <c r="HG26" s="53">
        <v>444.97800000000001</v>
      </c>
      <c r="HH26" s="53">
        <v>480.94299999999998</v>
      </c>
      <c r="HI26" s="53">
        <v>489.91300000000001</v>
      </c>
      <c r="HJ26" s="53">
        <v>481.16300000000001</v>
      </c>
      <c r="HK26" s="53">
        <v>451.26900000000001</v>
      </c>
      <c r="HL26" s="53">
        <v>411.76299999999998</v>
      </c>
      <c r="HM26" s="53">
        <v>358.16300000000001</v>
      </c>
      <c r="HN26" s="53">
        <v>383.29199999999997</v>
      </c>
      <c r="HO26" s="53">
        <v>425.03699999999998</v>
      </c>
      <c r="HP26" s="53">
        <v>437.91199999999998</v>
      </c>
      <c r="HQ26" s="53">
        <v>471.34500000000003</v>
      </c>
      <c r="HR26" s="53">
        <v>491.30799999999999</v>
      </c>
      <c r="HS26" s="53">
        <v>543.58399999999995</v>
      </c>
      <c r="HT26" s="53">
        <v>615.75099999999998</v>
      </c>
      <c r="HU26" s="53">
        <v>674.54499999999996</v>
      </c>
      <c r="HV26" s="53">
        <v>335.59199999999998</v>
      </c>
      <c r="HW26" s="53">
        <v>295.66000000000003</v>
      </c>
      <c r="HX26" s="53">
        <v>279.35899999999998</v>
      </c>
      <c r="HY26" s="53">
        <v>264.34199999999998</v>
      </c>
      <c r="HZ26" s="53">
        <v>228.982</v>
      </c>
      <c r="IA26" s="53">
        <v>303.60899999999998</v>
      </c>
      <c r="IB26" s="53">
        <v>581.07100000000003</v>
      </c>
      <c r="IC26" s="53">
        <v>551.51300019999996</v>
      </c>
      <c r="ID26" s="53">
        <v>504.9480001</v>
      </c>
      <c r="IE26" s="53">
        <v>249.70699999999999</v>
      </c>
      <c r="IF26" s="53">
        <v>382.28949999999998</v>
      </c>
      <c r="IG26" s="53">
        <v>847.72400019999998</v>
      </c>
      <c r="IH26" s="53">
        <v>126.669</v>
      </c>
      <c r="II26" s="53">
        <v>143.14500000000001</v>
      </c>
      <c r="IJ26" s="53">
        <v>472.73350010000001</v>
      </c>
      <c r="IK26" s="53">
        <v>478.28350010000003</v>
      </c>
      <c r="IL26" s="53">
        <v>403.49900000000002</v>
      </c>
      <c r="IM26" s="53">
        <v>491.67000009999998</v>
      </c>
      <c r="IN26" s="53">
        <v>832.77800019999995</v>
      </c>
      <c r="IO26" s="53">
        <v>909.26750000000004</v>
      </c>
      <c r="IP26" s="53">
        <v>169.84100000000001</v>
      </c>
      <c r="IQ26" s="53">
        <v>523.10400010000001</v>
      </c>
      <c r="IR26" s="53">
        <v>706.61300000000006</v>
      </c>
      <c r="IS26" s="53">
        <v>224.965</v>
      </c>
      <c r="IT26" s="53">
        <v>180.08199999999999</v>
      </c>
      <c r="IU26" s="53">
        <v>762.16600000000005</v>
      </c>
      <c r="IV26" s="53">
        <v>853.14099999999996</v>
      </c>
      <c r="IW26" s="53">
        <v>295.4410001</v>
      </c>
      <c r="IX26" s="53">
        <v>153.82499999999999</v>
      </c>
      <c r="IY26" s="53">
        <v>296.65100000000001</v>
      </c>
      <c r="IZ26" s="65">
        <v>867.94650000000001</v>
      </c>
    </row>
    <row r="27" spans="1:260" s="5" customFormat="1" ht="15" customHeight="1" x14ac:dyDescent="0.25">
      <c r="A27" s="46" t="str">
        <f>'Entry capacity'!A27</f>
        <v>BI Madrid</v>
      </c>
      <c r="B27" s="52">
        <v>852.62850000000003</v>
      </c>
      <c r="C27" s="53">
        <v>829.24249999999995</v>
      </c>
      <c r="D27" s="53">
        <v>811.00450009999997</v>
      </c>
      <c r="E27" s="53">
        <v>735.3350001</v>
      </c>
      <c r="F27" s="53">
        <v>714.94200009999997</v>
      </c>
      <c r="G27" s="53">
        <v>707.77950009999995</v>
      </c>
      <c r="H27" s="53">
        <v>689.56850010000005</v>
      </c>
      <c r="I27" s="53">
        <v>677.96850010000003</v>
      </c>
      <c r="J27" s="53">
        <v>664.73600009999996</v>
      </c>
      <c r="K27" s="53">
        <v>622.84650009999996</v>
      </c>
      <c r="L27" s="53">
        <v>594.09150009999996</v>
      </c>
      <c r="M27" s="53">
        <v>591.63150010000004</v>
      </c>
      <c r="N27" s="53">
        <v>574.86250010000003</v>
      </c>
      <c r="O27" s="53">
        <v>565.85050009999998</v>
      </c>
      <c r="P27" s="53">
        <v>550.44350010000005</v>
      </c>
      <c r="Q27" s="53">
        <v>551.84550009999998</v>
      </c>
      <c r="R27" s="53">
        <v>544.06250009999997</v>
      </c>
      <c r="S27" s="53">
        <v>525.52500010000006</v>
      </c>
      <c r="T27" s="53">
        <v>518.15900009999996</v>
      </c>
      <c r="U27" s="53">
        <v>499.32900000000001</v>
      </c>
      <c r="V27" s="53">
        <v>449.09100000000001</v>
      </c>
      <c r="W27" s="53">
        <v>441.459</v>
      </c>
      <c r="X27" s="53">
        <v>407.48899999999998</v>
      </c>
      <c r="Y27" s="53">
        <v>471.21899999999999</v>
      </c>
      <c r="Z27" s="53">
        <v>595.00100010000006</v>
      </c>
      <c r="AA27" s="53">
        <v>609.80100010000001</v>
      </c>
      <c r="AB27" s="53">
        <v>425.35599999999999</v>
      </c>
      <c r="AC27" s="53">
        <v>445.553</v>
      </c>
      <c r="AD27" s="53">
        <v>463.846</v>
      </c>
      <c r="AE27" s="53">
        <v>474.803</v>
      </c>
      <c r="AF27" s="53">
        <v>489.19900000000001</v>
      </c>
      <c r="AG27" s="53">
        <v>517.54300000000001</v>
      </c>
      <c r="AH27" s="53">
        <v>538.904</v>
      </c>
      <c r="AI27" s="53">
        <v>566.76199999999994</v>
      </c>
      <c r="AJ27" s="53">
        <v>526.99800000000005</v>
      </c>
      <c r="AK27" s="53">
        <v>542.34400000000005</v>
      </c>
      <c r="AL27" s="53">
        <v>518.298</v>
      </c>
      <c r="AM27" s="53">
        <v>504.798</v>
      </c>
      <c r="AN27" s="53">
        <v>547.74400000000003</v>
      </c>
      <c r="AO27" s="53">
        <v>660.07350010000005</v>
      </c>
      <c r="AP27" s="53">
        <v>658.36650010000005</v>
      </c>
      <c r="AQ27" s="53">
        <v>585.30250009999997</v>
      </c>
      <c r="AR27" s="53">
        <v>568.98550009999997</v>
      </c>
      <c r="AS27" s="53">
        <v>549.18550010000001</v>
      </c>
      <c r="AT27" s="53">
        <v>533.7965001</v>
      </c>
      <c r="AU27" s="53">
        <v>521.37550009999995</v>
      </c>
      <c r="AV27" s="53">
        <v>505.99650009999999</v>
      </c>
      <c r="AW27" s="53">
        <v>496.62750010000002</v>
      </c>
      <c r="AX27" s="53">
        <v>488.65249999999997</v>
      </c>
      <c r="AY27" s="53">
        <v>472.88650000000001</v>
      </c>
      <c r="AZ27" s="53">
        <v>470.92149999999998</v>
      </c>
      <c r="BA27" s="53">
        <v>451.1225</v>
      </c>
      <c r="BB27" s="53">
        <v>430.46949999999998</v>
      </c>
      <c r="BC27" s="53">
        <v>421.78449999999998</v>
      </c>
      <c r="BD27" s="53">
        <v>410.8535</v>
      </c>
      <c r="BE27" s="53">
        <v>403.06849999999997</v>
      </c>
      <c r="BF27" s="53">
        <v>389.14150000000001</v>
      </c>
      <c r="BG27" s="53">
        <v>385.09449999999998</v>
      </c>
      <c r="BH27" s="53">
        <v>367.65249999999997</v>
      </c>
      <c r="BI27" s="53">
        <v>357.01949999999999</v>
      </c>
      <c r="BJ27" s="53">
        <v>349.39550000000003</v>
      </c>
      <c r="BK27" s="53">
        <v>326.42649999999998</v>
      </c>
      <c r="BL27" s="53">
        <v>339.51049999999998</v>
      </c>
      <c r="BM27" s="53">
        <v>354.51049999999998</v>
      </c>
      <c r="BN27" s="53">
        <v>368.14749999999998</v>
      </c>
      <c r="BO27" s="53">
        <v>379.14749999999998</v>
      </c>
      <c r="BP27" s="53">
        <v>387.35149999999999</v>
      </c>
      <c r="BQ27" s="53">
        <v>796.0465001</v>
      </c>
      <c r="BR27" s="53">
        <v>409.44049999999999</v>
      </c>
      <c r="BS27" s="53">
        <v>425.29750000000001</v>
      </c>
      <c r="BT27" s="53">
        <v>443.42750000000001</v>
      </c>
      <c r="BU27" s="53">
        <v>446.95650000000001</v>
      </c>
      <c r="BV27" s="53">
        <v>455.37049999999999</v>
      </c>
      <c r="BW27" s="53">
        <v>462.53250000000003</v>
      </c>
      <c r="BX27" s="53">
        <v>471.13549999999998</v>
      </c>
      <c r="BY27" s="53">
        <v>473.62950000000001</v>
      </c>
      <c r="BZ27" s="53">
        <v>517.79549999999995</v>
      </c>
      <c r="CA27" s="53">
        <v>414.21749999999997</v>
      </c>
      <c r="CB27" s="53">
        <v>417.61750000000001</v>
      </c>
      <c r="CC27" s="53">
        <v>432.27449999999999</v>
      </c>
      <c r="CD27" s="53">
        <v>432.76949999999999</v>
      </c>
      <c r="CE27" s="53">
        <v>448.69150000000002</v>
      </c>
      <c r="CF27" s="53">
        <v>465.64150000000001</v>
      </c>
      <c r="CG27" s="53">
        <v>432.05250000000001</v>
      </c>
      <c r="CH27" s="53">
        <v>772.36250010000003</v>
      </c>
      <c r="CI27" s="53">
        <v>763.18850010000006</v>
      </c>
      <c r="CJ27" s="53">
        <v>758.06850010000005</v>
      </c>
      <c r="CK27" s="53">
        <v>620.47050009999998</v>
      </c>
      <c r="CL27" s="53">
        <v>499.53750009999999</v>
      </c>
      <c r="CM27" s="53">
        <v>830.69650009999998</v>
      </c>
      <c r="CN27" s="53">
        <v>556.3545001</v>
      </c>
      <c r="CO27" s="53">
        <v>542.28450009999995</v>
      </c>
      <c r="CP27" s="53">
        <v>527.45350010000004</v>
      </c>
      <c r="CQ27" s="53">
        <v>522.6045001</v>
      </c>
      <c r="CR27" s="53">
        <v>514.68250009999997</v>
      </c>
      <c r="CS27" s="53">
        <v>512.97750010000004</v>
      </c>
      <c r="CT27" s="53">
        <v>506.06750010000002</v>
      </c>
      <c r="CU27" s="53">
        <v>844.66150000000005</v>
      </c>
      <c r="CV27" s="53">
        <v>393.17349999999999</v>
      </c>
      <c r="CW27" s="53">
        <v>290.07549999999998</v>
      </c>
      <c r="CX27" s="53">
        <v>256.52249999999998</v>
      </c>
      <c r="CY27" s="53">
        <v>248.07849999999999</v>
      </c>
      <c r="CZ27" s="53">
        <v>204.68450000000001</v>
      </c>
      <c r="DA27" s="53">
        <v>162.8785</v>
      </c>
      <c r="DB27" s="53">
        <v>32.764499999999998</v>
      </c>
      <c r="DC27" s="53">
        <v>17.912500000000001</v>
      </c>
      <c r="DD27" s="53">
        <v>6.7965</v>
      </c>
      <c r="DE27" s="53">
        <v>0</v>
      </c>
      <c r="DF27" s="53">
        <v>5.6130000000000004</v>
      </c>
      <c r="DG27" s="53">
        <v>436.96550000000002</v>
      </c>
      <c r="DH27" s="53">
        <v>444.3125</v>
      </c>
      <c r="DI27" s="53">
        <v>613.80100010000001</v>
      </c>
      <c r="DJ27" s="53">
        <v>564.98550009999997</v>
      </c>
      <c r="DK27" s="53">
        <v>529.42500010000003</v>
      </c>
      <c r="DL27" s="53">
        <v>405.58249999999998</v>
      </c>
      <c r="DM27" s="53">
        <v>611.00100010000006</v>
      </c>
      <c r="DN27" s="53">
        <v>630.80100010000001</v>
      </c>
      <c r="DO27" s="53">
        <v>817.40450009999995</v>
      </c>
      <c r="DP27" s="53">
        <v>282.52249999999998</v>
      </c>
      <c r="DQ27" s="53">
        <v>332.52850000000001</v>
      </c>
      <c r="DR27" s="53">
        <v>344.17149999999998</v>
      </c>
      <c r="DS27" s="53">
        <v>382.32049999999998</v>
      </c>
      <c r="DT27" s="53">
        <v>393.6225</v>
      </c>
      <c r="DU27" s="53">
        <v>517.04449999999997</v>
      </c>
      <c r="DV27" s="53">
        <v>396.72250000000003</v>
      </c>
      <c r="DW27" s="53">
        <v>409.9785</v>
      </c>
      <c r="DX27" s="53">
        <v>423.1225</v>
      </c>
      <c r="DY27" s="53">
        <v>455.10950000000003</v>
      </c>
      <c r="DZ27" s="53">
        <v>488.03050000000002</v>
      </c>
      <c r="EA27" s="53">
        <v>500.68849999999998</v>
      </c>
      <c r="EB27" s="53">
        <v>507.23849999999999</v>
      </c>
      <c r="EC27" s="53">
        <v>518.31949999999995</v>
      </c>
      <c r="ED27" s="53">
        <v>537.83150000000001</v>
      </c>
      <c r="EE27" s="53">
        <v>554.36749999999995</v>
      </c>
      <c r="EF27" s="53">
        <v>382.9325</v>
      </c>
      <c r="EG27" s="53">
        <v>387.80849999999998</v>
      </c>
      <c r="EH27" s="53">
        <v>435.09050000000002</v>
      </c>
      <c r="EI27" s="53">
        <v>748.28950010000005</v>
      </c>
      <c r="EJ27" s="53">
        <v>574.63150010000004</v>
      </c>
      <c r="EK27" s="53">
        <v>552.20699999999999</v>
      </c>
      <c r="EL27" s="53">
        <v>550.255</v>
      </c>
      <c r="EM27" s="53">
        <v>474.40199999999999</v>
      </c>
      <c r="EN27" s="53">
        <v>455.947</v>
      </c>
      <c r="EO27" s="53">
        <v>381.47899999999998</v>
      </c>
      <c r="EP27" s="53">
        <v>466.84899999999999</v>
      </c>
      <c r="EQ27" s="53">
        <v>451.447</v>
      </c>
      <c r="ER27" s="53">
        <v>430.26100000000002</v>
      </c>
      <c r="ES27" s="53">
        <v>381.29300000000001</v>
      </c>
      <c r="ET27" s="53">
        <v>339.18400000000003</v>
      </c>
      <c r="EU27" s="53">
        <v>314.01299999999998</v>
      </c>
      <c r="EV27" s="53">
        <v>210.43</v>
      </c>
      <c r="EW27" s="53">
        <v>198.654</v>
      </c>
      <c r="EX27" s="53">
        <v>160.47900000000001</v>
      </c>
      <c r="EY27" s="53">
        <v>78.387</v>
      </c>
      <c r="EZ27" s="53">
        <v>52.914999999999999</v>
      </c>
      <c r="FA27" s="53">
        <v>56.832000000000001</v>
      </c>
      <c r="FB27" s="53">
        <v>45.581000000000003</v>
      </c>
      <c r="FC27" s="53">
        <v>33.369</v>
      </c>
      <c r="FD27" s="53">
        <v>15.468999999999999</v>
      </c>
      <c r="FE27" s="53">
        <v>442.98050000000001</v>
      </c>
      <c r="FF27" s="53">
        <v>552.74400000000003</v>
      </c>
      <c r="FG27" s="53">
        <v>565.50350000000003</v>
      </c>
      <c r="FH27" s="53">
        <v>599.62249999999995</v>
      </c>
      <c r="FI27" s="53">
        <v>625.57249999999999</v>
      </c>
      <c r="FJ27" s="53">
        <v>645.04750000000001</v>
      </c>
      <c r="FK27" s="53">
        <v>664.01949999999999</v>
      </c>
      <c r="FL27" s="53">
        <v>797.09849999999994</v>
      </c>
      <c r="FM27" s="53">
        <v>828.32650000000001</v>
      </c>
      <c r="FN27" s="53">
        <v>844.66250000000002</v>
      </c>
      <c r="FO27" s="53">
        <v>857.41849999999999</v>
      </c>
      <c r="FP27" s="53">
        <v>890.75049999999999</v>
      </c>
      <c r="FQ27" s="53">
        <v>907.78949999999998</v>
      </c>
      <c r="FR27" s="53">
        <v>923.32950000000005</v>
      </c>
      <c r="FS27" s="53">
        <v>936.35950000000003</v>
      </c>
      <c r="FT27" s="53">
        <v>960.11450000000002</v>
      </c>
      <c r="FU27" s="53">
        <v>979.73749999999995</v>
      </c>
      <c r="FV27" s="53">
        <v>998.41449999999998</v>
      </c>
      <c r="FW27" s="53">
        <v>1009.1645</v>
      </c>
      <c r="FX27" s="53">
        <v>64.072500000000005</v>
      </c>
      <c r="FY27" s="53">
        <v>583.83500000000004</v>
      </c>
      <c r="FZ27" s="53">
        <v>564.38499999999999</v>
      </c>
      <c r="GA27" s="53">
        <v>549.72500000000002</v>
      </c>
      <c r="GB27" s="53">
        <v>519.82500000000005</v>
      </c>
      <c r="GC27" s="53">
        <v>458.72500000000002</v>
      </c>
      <c r="GD27" s="53">
        <v>415.83</v>
      </c>
      <c r="GE27" s="53">
        <v>389.32</v>
      </c>
      <c r="GF27" s="53">
        <v>375.58800000000002</v>
      </c>
      <c r="GG27" s="53">
        <v>333.36099999999999</v>
      </c>
      <c r="GH27" s="53">
        <v>292.59300000000002</v>
      </c>
      <c r="GI27" s="53">
        <v>225.49299999999999</v>
      </c>
      <c r="GJ27" s="53">
        <v>209.79300000000001</v>
      </c>
      <c r="GK27" s="53">
        <v>179.893</v>
      </c>
      <c r="GL27" s="53">
        <v>162.49299999999999</v>
      </c>
      <c r="GM27" s="53">
        <v>187.28399999999999</v>
      </c>
      <c r="GN27" s="53">
        <v>203.90899999999999</v>
      </c>
      <c r="GO27" s="53">
        <v>247.58500000000001</v>
      </c>
      <c r="GP27" s="53">
        <v>276.79000000000002</v>
      </c>
      <c r="GQ27" s="53">
        <v>297.613</v>
      </c>
      <c r="GR27" s="53">
        <v>352.60300000000001</v>
      </c>
      <c r="GS27" s="53">
        <v>141.99299999999999</v>
      </c>
      <c r="GT27" s="53">
        <v>112.49299999999999</v>
      </c>
      <c r="GU27" s="53">
        <v>45.872999999999998</v>
      </c>
      <c r="GV27" s="53">
        <v>591.72500000000002</v>
      </c>
      <c r="GW27" s="53">
        <v>489.887</v>
      </c>
      <c r="GX27" s="53">
        <v>389.596</v>
      </c>
      <c r="GY27" s="53">
        <v>144.58699999999999</v>
      </c>
      <c r="GZ27" s="53">
        <v>502.55200000000002</v>
      </c>
      <c r="HA27" s="53">
        <v>526.56200009999998</v>
      </c>
      <c r="HB27" s="53">
        <v>550.06200009999998</v>
      </c>
      <c r="HC27" s="53">
        <v>564.60200010000005</v>
      </c>
      <c r="HD27" s="53">
        <v>559.32349999999997</v>
      </c>
      <c r="HE27" s="53">
        <v>541.79849999999999</v>
      </c>
      <c r="HF27" s="53">
        <v>535.00149999999996</v>
      </c>
      <c r="HG27" s="53">
        <v>524.33950000000004</v>
      </c>
      <c r="HH27" s="53">
        <v>488.37450000000001</v>
      </c>
      <c r="HI27" s="53">
        <v>479.40449999999998</v>
      </c>
      <c r="HJ27" s="53">
        <v>449.89949999999999</v>
      </c>
      <c r="HK27" s="53">
        <v>420.00549999999998</v>
      </c>
      <c r="HL27" s="53">
        <v>380.49950000000001</v>
      </c>
      <c r="HM27" s="53">
        <v>326.89949999999999</v>
      </c>
      <c r="HN27" s="53">
        <v>352.02850000000001</v>
      </c>
      <c r="HO27" s="53">
        <v>393.77350000000001</v>
      </c>
      <c r="HP27" s="53">
        <v>406.64850000000001</v>
      </c>
      <c r="HQ27" s="53">
        <v>440.08150000000001</v>
      </c>
      <c r="HR27" s="53">
        <v>460.04450000000003</v>
      </c>
      <c r="HS27" s="53">
        <v>512.32050000000004</v>
      </c>
      <c r="HT27" s="53">
        <v>584.48749999999995</v>
      </c>
      <c r="HU27" s="53">
        <v>528.12200010000004</v>
      </c>
      <c r="HV27" s="53">
        <v>304.32850000000002</v>
      </c>
      <c r="HW27" s="53">
        <v>264.3965</v>
      </c>
      <c r="HX27" s="53">
        <v>248.09549999999999</v>
      </c>
      <c r="HY27" s="53">
        <v>233.07849999999999</v>
      </c>
      <c r="HZ27" s="53">
        <v>197.71850000000001</v>
      </c>
      <c r="IA27" s="53">
        <v>126.6305</v>
      </c>
      <c r="IB27" s="53">
        <v>737.09550000000002</v>
      </c>
      <c r="IC27" s="53">
        <v>489.01600000000002</v>
      </c>
      <c r="ID27" s="53">
        <v>830.69750009999996</v>
      </c>
      <c r="IE27" s="53">
        <v>107.3135</v>
      </c>
      <c r="IF27" s="53">
        <v>25.268999999999998</v>
      </c>
      <c r="IG27" s="53">
        <v>515.99800000000005</v>
      </c>
      <c r="IH27" s="53">
        <v>452.41849999999999</v>
      </c>
      <c r="II27" s="53">
        <v>213.87549999999999</v>
      </c>
      <c r="IJ27" s="53">
        <v>567.79550010000003</v>
      </c>
      <c r="IK27" s="53">
        <v>562.24550009999996</v>
      </c>
      <c r="IL27" s="53">
        <v>67.093000000000004</v>
      </c>
      <c r="IM27" s="53">
        <v>817.41950010000005</v>
      </c>
      <c r="IN27" s="53">
        <v>553.74400000000003</v>
      </c>
      <c r="IO27" s="53">
        <v>552.24699999999996</v>
      </c>
      <c r="IP27" s="53">
        <v>465.67149999999998</v>
      </c>
      <c r="IQ27" s="53">
        <v>533.62500009999997</v>
      </c>
      <c r="IR27" s="53">
        <v>862.63750000000005</v>
      </c>
      <c r="IS27" s="53">
        <v>520.79549999999995</v>
      </c>
      <c r="IT27" s="53">
        <v>505.83150000000001</v>
      </c>
      <c r="IU27" s="53">
        <v>564.60300010000003</v>
      </c>
      <c r="IV27" s="53">
        <v>1009.1655</v>
      </c>
      <c r="IW27" s="53">
        <v>621.19050010000001</v>
      </c>
      <c r="IX27" s="53">
        <v>449.65550000000002</v>
      </c>
      <c r="IY27" s="53">
        <v>119.6725</v>
      </c>
      <c r="IZ27" s="65">
        <v>510.92599999999999</v>
      </c>
    </row>
    <row r="28" spans="1:260" s="5" customFormat="1" ht="15" customHeight="1" x14ac:dyDescent="0.25">
      <c r="A28" s="46" t="str">
        <f>'Entry capacity'!A28</f>
        <v>AASS Serrablo</v>
      </c>
      <c r="B28" s="52">
        <v>992.04300009999997</v>
      </c>
      <c r="C28" s="53">
        <v>968.6570001</v>
      </c>
      <c r="D28" s="53">
        <v>438.94</v>
      </c>
      <c r="E28" s="53">
        <v>363.27050000000003</v>
      </c>
      <c r="F28" s="53">
        <v>342.8775</v>
      </c>
      <c r="G28" s="53">
        <v>335.71499999999997</v>
      </c>
      <c r="H28" s="53">
        <v>317.50400000000002</v>
      </c>
      <c r="I28" s="53">
        <v>305.904</v>
      </c>
      <c r="J28" s="53">
        <v>329.47800000000001</v>
      </c>
      <c r="K28" s="53">
        <v>371.36750000000001</v>
      </c>
      <c r="L28" s="53">
        <v>400.1225</v>
      </c>
      <c r="M28" s="53">
        <v>402.58249999999998</v>
      </c>
      <c r="N28" s="53">
        <v>419.35149999999999</v>
      </c>
      <c r="O28" s="53">
        <v>428.36349999999999</v>
      </c>
      <c r="P28" s="53">
        <v>443.77050000000003</v>
      </c>
      <c r="Q28" s="53">
        <v>442.36849999999998</v>
      </c>
      <c r="R28" s="53">
        <v>450.1515</v>
      </c>
      <c r="S28" s="53">
        <v>468.68900000000002</v>
      </c>
      <c r="T28" s="53">
        <v>476.05500000000001</v>
      </c>
      <c r="U28" s="53">
        <v>494.88500010000001</v>
      </c>
      <c r="V28" s="53">
        <v>545.12300010000001</v>
      </c>
      <c r="W28" s="53">
        <v>552.75500009999996</v>
      </c>
      <c r="X28" s="53">
        <v>586.72500009999999</v>
      </c>
      <c r="Y28" s="53">
        <v>650.45500010000001</v>
      </c>
      <c r="Z28" s="53">
        <v>774.23700020000001</v>
      </c>
      <c r="AA28" s="53">
        <v>789.03700019999997</v>
      </c>
      <c r="AB28" s="53">
        <v>604.59400010000002</v>
      </c>
      <c r="AC28" s="53">
        <v>624.79100010000002</v>
      </c>
      <c r="AD28" s="53">
        <v>643.08400010000003</v>
      </c>
      <c r="AE28" s="53">
        <v>654.04100010000002</v>
      </c>
      <c r="AF28" s="53">
        <v>668.43700009999998</v>
      </c>
      <c r="AG28" s="53">
        <v>696.78100010000003</v>
      </c>
      <c r="AH28" s="53">
        <v>718.14200010000002</v>
      </c>
      <c r="AI28" s="53">
        <v>750.64500009999995</v>
      </c>
      <c r="AJ28" s="53">
        <v>790.40900009999996</v>
      </c>
      <c r="AK28" s="53">
        <v>775.06300009999995</v>
      </c>
      <c r="AL28" s="53">
        <v>799.1090001</v>
      </c>
      <c r="AM28" s="53">
        <v>812.6090001</v>
      </c>
      <c r="AN28" s="53">
        <v>780.46300010000004</v>
      </c>
      <c r="AO28" s="53">
        <v>288.00900000000001</v>
      </c>
      <c r="AP28" s="53">
        <v>286.30200000000002</v>
      </c>
      <c r="AQ28" s="53">
        <v>213.238</v>
      </c>
      <c r="AR28" s="53">
        <v>196.92099999999999</v>
      </c>
      <c r="AS28" s="53">
        <v>177.12100000000001</v>
      </c>
      <c r="AT28" s="53">
        <v>161.732</v>
      </c>
      <c r="AU28" s="53">
        <v>149.31100000000001</v>
      </c>
      <c r="AV28" s="53">
        <v>133.93199999999999</v>
      </c>
      <c r="AW28" s="53">
        <v>124.563</v>
      </c>
      <c r="AX28" s="53">
        <v>132.5380001</v>
      </c>
      <c r="AY28" s="53">
        <v>148.3040001</v>
      </c>
      <c r="AZ28" s="53">
        <v>150.2690001</v>
      </c>
      <c r="BA28" s="53">
        <v>170.06800010000001</v>
      </c>
      <c r="BB28" s="53">
        <v>190.7210001</v>
      </c>
      <c r="BC28" s="53">
        <v>199.4060001</v>
      </c>
      <c r="BD28" s="53">
        <v>210.33700010000001</v>
      </c>
      <c r="BE28" s="53">
        <v>218.12200010000001</v>
      </c>
      <c r="BF28" s="53">
        <v>232.0490001</v>
      </c>
      <c r="BG28" s="53">
        <v>267.36500009999997</v>
      </c>
      <c r="BH28" s="53">
        <v>284.80700009999998</v>
      </c>
      <c r="BI28" s="53">
        <v>295.44000010000002</v>
      </c>
      <c r="BJ28" s="53">
        <v>303.06400009999999</v>
      </c>
      <c r="BK28" s="53">
        <v>326.03500009999999</v>
      </c>
      <c r="BL28" s="53">
        <v>339.11900009999999</v>
      </c>
      <c r="BM28" s="53">
        <v>354.11900009999999</v>
      </c>
      <c r="BN28" s="53">
        <v>367.75600009999999</v>
      </c>
      <c r="BO28" s="53">
        <v>378.75600009999999</v>
      </c>
      <c r="BP28" s="53">
        <v>386.9600001</v>
      </c>
      <c r="BQ28" s="53">
        <v>423.98200000000003</v>
      </c>
      <c r="BR28" s="53">
        <v>409.0490001</v>
      </c>
      <c r="BS28" s="53">
        <v>424.90600010000003</v>
      </c>
      <c r="BT28" s="53">
        <v>443.03600010000002</v>
      </c>
      <c r="BU28" s="53">
        <v>446.56500010000002</v>
      </c>
      <c r="BV28" s="53">
        <v>454.97900010000001</v>
      </c>
      <c r="BW28" s="53">
        <v>462.14100009999999</v>
      </c>
      <c r="BX28" s="53">
        <v>470.74400009999999</v>
      </c>
      <c r="BY28" s="53">
        <v>473.23800010000002</v>
      </c>
      <c r="BZ28" s="53">
        <v>517.40400009999996</v>
      </c>
      <c r="CA28" s="53">
        <v>413.82600009999999</v>
      </c>
      <c r="CB28" s="53">
        <v>417.22600010000002</v>
      </c>
      <c r="CC28" s="53">
        <v>431.8830001</v>
      </c>
      <c r="CD28" s="53">
        <v>432.37800010000001</v>
      </c>
      <c r="CE28" s="53">
        <v>448.30000009999998</v>
      </c>
      <c r="CF28" s="53">
        <v>465.25000010000002</v>
      </c>
      <c r="CG28" s="53">
        <v>431.66100010000002</v>
      </c>
      <c r="CH28" s="53">
        <v>400.298</v>
      </c>
      <c r="CI28" s="53">
        <v>391.12400000000002</v>
      </c>
      <c r="CJ28" s="53">
        <v>386.00400000000002</v>
      </c>
      <c r="CK28" s="53">
        <v>0.72</v>
      </c>
      <c r="CL28" s="53">
        <v>121.65300000000001</v>
      </c>
      <c r="CM28" s="53">
        <v>458.63200000000001</v>
      </c>
      <c r="CN28" s="53">
        <v>64.835999999999999</v>
      </c>
      <c r="CO28" s="53">
        <v>78.906000000000006</v>
      </c>
      <c r="CP28" s="53">
        <v>93.736999999999995</v>
      </c>
      <c r="CQ28" s="53">
        <v>98.585999999999999</v>
      </c>
      <c r="CR28" s="53">
        <v>106.508</v>
      </c>
      <c r="CS28" s="53">
        <v>108.21299999999999</v>
      </c>
      <c r="CT28" s="53">
        <v>115.123</v>
      </c>
      <c r="CU28" s="53">
        <v>984.07600009999999</v>
      </c>
      <c r="CV28" s="53">
        <v>272.29100010000002</v>
      </c>
      <c r="CW28" s="53">
        <v>362.38400009999998</v>
      </c>
      <c r="CX28" s="53">
        <v>395.93700009999998</v>
      </c>
      <c r="CY28" s="53">
        <v>404.38100009999999</v>
      </c>
      <c r="CZ28" s="53">
        <v>447.7750001</v>
      </c>
      <c r="DA28" s="53">
        <v>489.58100009999998</v>
      </c>
      <c r="DB28" s="53">
        <v>588.42600010000001</v>
      </c>
      <c r="DC28" s="53">
        <v>603.27800009999999</v>
      </c>
      <c r="DD28" s="53">
        <v>614.39400009999997</v>
      </c>
      <c r="DE28" s="53">
        <v>621.19050010000001</v>
      </c>
      <c r="DF28" s="53">
        <v>626.80350009999995</v>
      </c>
      <c r="DG28" s="53">
        <v>436.57400009999998</v>
      </c>
      <c r="DH28" s="53">
        <v>443.92100010000001</v>
      </c>
      <c r="DI28" s="53">
        <v>793.03700019999997</v>
      </c>
      <c r="DJ28" s="53">
        <v>192.92099999999999</v>
      </c>
      <c r="DK28" s="53">
        <v>472.589</v>
      </c>
      <c r="DL28" s="53">
        <v>266.52800009999999</v>
      </c>
      <c r="DM28" s="53">
        <v>790.23700020000001</v>
      </c>
      <c r="DN28" s="53">
        <v>810.03700019999997</v>
      </c>
      <c r="DO28" s="53">
        <v>445.34</v>
      </c>
      <c r="DP28" s="53">
        <v>421.93700009999998</v>
      </c>
      <c r="DQ28" s="53">
        <v>471.94300010000001</v>
      </c>
      <c r="DR28" s="53">
        <v>483.58600009999998</v>
      </c>
      <c r="DS28" s="53">
        <v>521.73500009999998</v>
      </c>
      <c r="DT28" s="53">
        <v>533.0370001</v>
      </c>
      <c r="DU28" s="53">
        <v>516.65300009999999</v>
      </c>
      <c r="DV28" s="53">
        <v>536.13700010000002</v>
      </c>
      <c r="DW28" s="53">
        <v>549.39300009999999</v>
      </c>
      <c r="DX28" s="53">
        <v>562.5370001</v>
      </c>
      <c r="DY28" s="53">
        <v>594.52400009999997</v>
      </c>
      <c r="DZ28" s="53">
        <v>627.44500010000002</v>
      </c>
      <c r="EA28" s="53">
        <v>640.10300010000003</v>
      </c>
      <c r="EB28" s="53">
        <v>646.65300009999999</v>
      </c>
      <c r="EC28" s="53">
        <v>657.7340001</v>
      </c>
      <c r="ED28" s="53">
        <v>677.24600009999995</v>
      </c>
      <c r="EE28" s="53">
        <v>693.7820001</v>
      </c>
      <c r="EF28" s="53">
        <v>243.87800010000001</v>
      </c>
      <c r="EG28" s="53">
        <v>248.75400010000001</v>
      </c>
      <c r="EH28" s="53">
        <v>296.03600010000002</v>
      </c>
      <c r="EI28" s="53">
        <v>376.22500000000002</v>
      </c>
      <c r="EJ28" s="53">
        <v>46.558999999999997</v>
      </c>
      <c r="EK28" s="53">
        <v>1173.3975000999999</v>
      </c>
      <c r="EL28" s="53">
        <v>1171.4455000999999</v>
      </c>
      <c r="EM28" s="53">
        <v>1095.5925001000001</v>
      </c>
      <c r="EN28" s="53">
        <v>1077.1375000999999</v>
      </c>
      <c r="EO28" s="53">
        <v>1002.6695001000001</v>
      </c>
      <c r="EP28" s="53">
        <v>1088.0395000999999</v>
      </c>
      <c r="EQ28" s="53">
        <v>1072.6375000999999</v>
      </c>
      <c r="ER28" s="53">
        <v>1051.4515001</v>
      </c>
      <c r="ES28" s="53">
        <v>1002.4835001</v>
      </c>
      <c r="ET28" s="53">
        <v>960.37450009999998</v>
      </c>
      <c r="EU28" s="53">
        <v>935.20350010000004</v>
      </c>
      <c r="EV28" s="53">
        <v>831.62050009999996</v>
      </c>
      <c r="EW28" s="53">
        <v>819.8445001</v>
      </c>
      <c r="EX28" s="53">
        <v>781.66950010000005</v>
      </c>
      <c r="EY28" s="53">
        <v>699.57750009999995</v>
      </c>
      <c r="EZ28" s="53">
        <v>674.10550009999997</v>
      </c>
      <c r="FA28" s="53">
        <v>678.0225001</v>
      </c>
      <c r="FB28" s="53">
        <v>666.77150010000003</v>
      </c>
      <c r="FC28" s="53">
        <v>654.55950010000004</v>
      </c>
      <c r="FD28" s="53">
        <v>636.65950009999995</v>
      </c>
      <c r="FE28" s="53">
        <v>303.92600010000001</v>
      </c>
      <c r="FF28" s="53">
        <v>785.46300010000004</v>
      </c>
      <c r="FG28" s="53">
        <v>704.91800009999997</v>
      </c>
      <c r="FH28" s="53">
        <v>739.0370001</v>
      </c>
      <c r="FI28" s="53">
        <v>764.98700010000005</v>
      </c>
      <c r="FJ28" s="53">
        <v>784.46200009999995</v>
      </c>
      <c r="FK28" s="53">
        <v>803.43400010000005</v>
      </c>
      <c r="FL28" s="53">
        <v>936.5130001</v>
      </c>
      <c r="FM28" s="53">
        <v>967.74100009999995</v>
      </c>
      <c r="FN28" s="53">
        <v>984.07700009999996</v>
      </c>
      <c r="FO28" s="53">
        <v>996.83300010000005</v>
      </c>
      <c r="FP28" s="53">
        <v>1030.1650001</v>
      </c>
      <c r="FQ28" s="53">
        <v>1047.2040001</v>
      </c>
      <c r="FR28" s="53">
        <v>1062.7440001</v>
      </c>
      <c r="FS28" s="53">
        <v>1075.7740001</v>
      </c>
      <c r="FT28" s="53">
        <v>1099.5290001000001</v>
      </c>
      <c r="FU28" s="53">
        <v>1119.1520000999999</v>
      </c>
      <c r="FV28" s="53">
        <v>1137.8290001</v>
      </c>
      <c r="FW28" s="53">
        <v>1148.5790001</v>
      </c>
      <c r="FX28" s="53">
        <v>557.11800010000002</v>
      </c>
      <c r="FY28" s="53">
        <v>1205.0255001</v>
      </c>
      <c r="FZ28" s="53">
        <v>1185.5755001</v>
      </c>
      <c r="GA28" s="53">
        <v>1170.9155000999999</v>
      </c>
      <c r="GB28" s="53">
        <v>1141.0155001000001</v>
      </c>
      <c r="GC28" s="53">
        <v>1079.9155000999999</v>
      </c>
      <c r="GD28" s="53">
        <v>1037.0205000999999</v>
      </c>
      <c r="GE28" s="53">
        <v>1010.5105000999999</v>
      </c>
      <c r="GF28" s="53">
        <v>996.77850009999997</v>
      </c>
      <c r="GG28" s="53">
        <v>954.5515001</v>
      </c>
      <c r="GH28" s="53">
        <v>833.86600009999995</v>
      </c>
      <c r="GI28" s="53">
        <v>766.76600010000004</v>
      </c>
      <c r="GJ28" s="53">
        <v>751.0660001</v>
      </c>
      <c r="GK28" s="53">
        <v>721.16600010000002</v>
      </c>
      <c r="GL28" s="53">
        <v>703.76600010000004</v>
      </c>
      <c r="GM28" s="53">
        <v>728.55700009999998</v>
      </c>
      <c r="GN28" s="53">
        <v>745.18200009999998</v>
      </c>
      <c r="GO28" s="53">
        <v>746.62900009999998</v>
      </c>
      <c r="GP28" s="53">
        <v>717.42400009999994</v>
      </c>
      <c r="GQ28" s="53">
        <v>696.60100009999996</v>
      </c>
      <c r="GR28" s="53">
        <v>641.61100009999996</v>
      </c>
      <c r="GS28" s="53">
        <v>683.26600010000004</v>
      </c>
      <c r="GT28" s="53">
        <v>653.76600010000004</v>
      </c>
      <c r="GU28" s="53">
        <v>629.58600009999998</v>
      </c>
      <c r="GV28" s="53">
        <v>980.58200009999996</v>
      </c>
      <c r="GW28" s="53">
        <v>878.74400009999999</v>
      </c>
      <c r="GX28" s="53">
        <v>788.58400010000003</v>
      </c>
      <c r="GY28" s="53">
        <v>765.7775001</v>
      </c>
      <c r="GZ28" s="53">
        <v>1123.7425000999999</v>
      </c>
      <c r="HA28" s="53">
        <v>1019.5640001</v>
      </c>
      <c r="HB28" s="53">
        <v>1043.0640000999999</v>
      </c>
      <c r="HC28" s="53">
        <v>1057.6040000999999</v>
      </c>
      <c r="HD28" s="53">
        <v>705.43300009999996</v>
      </c>
      <c r="HE28" s="53">
        <v>722.95800010000005</v>
      </c>
      <c r="HF28" s="53">
        <v>729.75500009999996</v>
      </c>
      <c r="HG28" s="53">
        <v>740.4170001</v>
      </c>
      <c r="HH28" s="53">
        <v>776.38200010000003</v>
      </c>
      <c r="HI28" s="53">
        <v>785.35200010000005</v>
      </c>
      <c r="HJ28" s="53">
        <v>776.60200010000005</v>
      </c>
      <c r="HK28" s="53">
        <v>746.70800010000005</v>
      </c>
      <c r="HL28" s="53">
        <v>707.20200009999996</v>
      </c>
      <c r="HM28" s="53">
        <v>653.60200010000005</v>
      </c>
      <c r="HN28" s="53">
        <v>678.73100009999996</v>
      </c>
      <c r="HO28" s="53">
        <v>720.47600009999996</v>
      </c>
      <c r="HP28" s="53">
        <v>733.35100009999996</v>
      </c>
      <c r="HQ28" s="53">
        <v>766.78400009999996</v>
      </c>
      <c r="HR28" s="53">
        <v>786.74700010000004</v>
      </c>
      <c r="HS28" s="53">
        <v>839.02300009999999</v>
      </c>
      <c r="HT28" s="53">
        <v>911.19000010000002</v>
      </c>
      <c r="HU28" s="53">
        <v>969.9840001</v>
      </c>
      <c r="HV28" s="53">
        <v>631.03100010000003</v>
      </c>
      <c r="HW28" s="53">
        <v>591.09900010000001</v>
      </c>
      <c r="HX28" s="53">
        <v>574.79800009999997</v>
      </c>
      <c r="HY28" s="53">
        <v>559.78100010000003</v>
      </c>
      <c r="HZ28" s="53">
        <v>524.42100010000001</v>
      </c>
      <c r="IA28" s="53">
        <v>508.47600010000002</v>
      </c>
      <c r="IB28" s="53">
        <v>876.51000009999996</v>
      </c>
      <c r="IC28" s="53">
        <v>505.1980001</v>
      </c>
      <c r="ID28" s="53">
        <v>458.63299999999998</v>
      </c>
      <c r="IE28" s="53">
        <v>545.14600010000004</v>
      </c>
      <c r="IF28" s="53">
        <v>646.45950010000001</v>
      </c>
      <c r="IG28" s="53">
        <v>801.40900009999996</v>
      </c>
      <c r="IH28" s="53">
        <v>313.3640001</v>
      </c>
      <c r="II28" s="53">
        <v>438.58400010000003</v>
      </c>
      <c r="IJ28" s="53">
        <v>426.41849999999999</v>
      </c>
      <c r="IK28" s="53">
        <v>431.96850000000001</v>
      </c>
      <c r="IL28" s="53">
        <v>608.36600009999995</v>
      </c>
      <c r="IM28" s="53">
        <v>445.35500000000002</v>
      </c>
      <c r="IN28" s="53">
        <v>786.46300010000004</v>
      </c>
      <c r="IO28" s="53">
        <v>1173.4375001000001</v>
      </c>
      <c r="IP28" s="53">
        <v>465.2800001</v>
      </c>
      <c r="IQ28" s="53">
        <v>476.78899999999999</v>
      </c>
      <c r="IR28" s="53">
        <v>1002.0520001</v>
      </c>
      <c r="IS28" s="53">
        <v>520.40400009999996</v>
      </c>
      <c r="IT28" s="53">
        <v>366.77700010000001</v>
      </c>
      <c r="IU28" s="53">
        <v>1057.6050001000001</v>
      </c>
      <c r="IV28" s="53">
        <v>1148.5800001</v>
      </c>
      <c r="IW28" s="53">
        <v>0</v>
      </c>
      <c r="IX28" s="53">
        <v>449.26400009999998</v>
      </c>
      <c r="IY28" s="53">
        <v>501.51800009999999</v>
      </c>
      <c r="IZ28" s="65">
        <v>1132.1165000999999</v>
      </c>
    </row>
    <row r="29" spans="1:260" s="5" customFormat="1" ht="15" customHeight="1" x14ac:dyDescent="0.25">
      <c r="A29" s="46" t="str">
        <f>'Entry capacity'!A29</f>
        <v>AASS Gaviota</v>
      </c>
      <c r="B29" s="52">
        <v>789.23900000000003</v>
      </c>
      <c r="C29" s="53">
        <v>765.85299999999995</v>
      </c>
      <c r="D29" s="53">
        <v>639.07800010000005</v>
      </c>
      <c r="E29" s="53">
        <v>563.40850009999997</v>
      </c>
      <c r="F29" s="53">
        <v>543.01550010000005</v>
      </c>
      <c r="G29" s="53">
        <v>535.85300010000003</v>
      </c>
      <c r="H29" s="53">
        <v>517.64200010000002</v>
      </c>
      <c r="I29" s="53">
        <v>506.0420001</v>
      </c>
      <c r="J29" s="53">
        <v>529.61600009999995</v>
      </c>
      <c r="K29" s="53">
        <v>571.50550009999995</v>
      </c>
      <c r="L29" s="53">
        <v>600.26050009999994</v>
      </c>
      <c r="M29" s="53">
        <v>602.72050009999998</v>
      </c>
      <c r="N29" s="53">
        <v>619.48950009999999</v>
      </c>
      <c r="O29" s="53">
        <v>628.50150010000004</v>
      </c>
      <c r="P29" s="53">
        <v>643.90850009999997</v>
      </c>
      <c r="Q29" s="53">
        <v>642.50650010000004</v>
      </c>
      <c r="R29" s="53">
        <v>650.28950010000005</v>
      </c>
      <c r="S29" s="53">
        <v>668.82700009999996</v>
      </c>
      <c r="T29" s="53">
        <v>676.19300009999995</v>
      </c>
      <c r="U29" s="53">
        <v>695.02300019999996</v>
      </c>
      <c r="V29" s="53">
        <v>745.26100020000001</v>
      </c>
      <c r="W29" s="53">
        <v>752.89300019999996</v>
      </c>
      <c r="X29" s="53">
        <v>786.86300019999999</v>
      </c>
      <c r="Y29" s="53">
        <v>850.59300020000001</v>
      </c>
      <c r="Z29" s="53">
        <v>974.37500030000001</v>
      </c>
      <c r="AA29" s="53">
        <v>989.17500029999997</v>
      </c>
      <c r="AB29" s="53">
        <v>804.73200020000002</v>
      </c>
      <c r="AC29" s="53">
        <v>824.92900020000002</v>
      </c>
      <c r="AD29" s="53">
        <v>843.22200020000002</v>
      </c>
      <c r="AE29" s="53">
        <v>854.17900020000002</v>
      </c>
      <c r="AF29" s="53">
        <v>868.57500019999998</v>
      </c>
      <c r="AG29" s="53">
        <v>896.91900020000003</v>
      </c>
      <c r="AH29" s="53">
        <v>918.28000020000002</v>
      </c>
      <c r="AI29" s="53">
        <v>950.78300019999995</v>
      </c>
      <c r="AJ29" s="53">
        <v>976.65350000000001</v>
      </c>
      <c r="AK29" s="53">
        <v>975.20100019999995</v>
      </c>
      <c r="AL29" s="53">
        <v>967.95349999999996</v>
      </c>
      <c r="AM29" s="53">
        <v>954.45349999999996</v>
      </c>
      <c r="AN29" s="53">
        <v>980.60100020000004</v>
      </c>
      <c r="AO29" s="53">
        <v>488.14700010000001</v>
      </c>
      <c r="AP29" s="53">
        <v>486.44000010000002</v>
      </c>
      <c r="AQ29" s="53">
        <v>413.3760001</v>
      </c>
      <c r="AR29" s="53">
        <v>397.05900009999999</v>
      </c>
      <c r="AS29" s="53">
        <v>377.25900009999998</v>
      </c>
      <c r="AT29" s="53">
        <v>361.87000010000003</v>
      </c>
      <c r="AU29" s="53">
        <v>349.44900009999998</v>
      </c>
      <c r="AV29" s="53">
        <v>334.07000010000002</v>
      </c>
      <c r="AW29" s="53">
        <v>324.70100009999999</v>
      </c>
      <c r="AX29" s="53">
        <v>316.726</v>
      </c>
      <c r="AY29" s="53">
        <v>300.95999999999998</v>
      </c>
      <c r="AZ29" s="53">
        <v>298.995</v>
      </c>
      <c r="BA29" s="53">
        <v>279.19600000000003</v>
      </c>
      <c r="BB29" s="53">
        <v>258.54300000000001</v>
      </c>
      <c r="BC29" s="53">
        <v>249.858</v>
      </c>
      <c r="BD29" s="53">
        <v>238.92699999999999</v>
      </c>
      <c r="BE29" s="53">
        <v>231.142</v>
      </c>
      <c r="BF29" s="53">
        <v>217.215</v>
      </c>
      <c r="BG29" s="53">
        <v>181.899</v>
      </c>
      <c r="BH29" s="53">
        <v>164.45699999999999</v>
      </c>
      <c r="BI29" s="53">
        <v>153.82400000000001</v>
      </c>
      <c r="BJ29" s="53">
        <v>146.19999999999999</v>
      </c>
      <c r="BK29" s="53">
        <v>123.229</v>
      </c>
      <c r="BL29" s="53">
        <v>136.31299999999999</v>
      </c>
      <c r="BM29" s="53">
        <v>126.626</v>
      </c>
      <c r="BN29" s="53">
        <v>112.989</v>
      </c>
      <c r="BO29" s="53">
        <v>101.989</v>
      </c>
      <c r="BP29" s="53">
        <v>93.784999999999997</v>
      </c>
      <c r="BQ29" s="53">
        <v>624.12000009999997</v>
      </c>
      <c r="BR29" s="53">
        <v>71.695999999999998</v>
      </c>
      <c r="BS29" s="53">
        <v>77.998999999999995</v>
      </c>
      <c r="BT29" s="53">
        <v>96.129000000000005</v>
      </c>
      <c r="BU29" s="53">
        <v>99.658000000000001</v>
      </c>
      <c r="BV29" s="53">
        <v>108.072</v>
      </c>
      <c r="BW29" s="53">
        <v>115.23399999999999</v>
      </c>
      <c r="BX29" s="53">
        <v>123.837</v>
      </c>
      <c r="BY29" s="53">
        <v>126.331</v>
      </c>
      <c r="BZ29" s="53">
        <v>170.49700000000001</v>
      </c>
      <c r="CA29" s="53">
        <v>66.918999999999997</v>
      </c>
      <c r="CB29" s="53">
        <v>32.037999999999997</v>
      </c>
      <c r="CC29" s="53">
        <v>46.695</v>
      </c>
      <c r="CD29" s="53">
        <v>47.19</v>
      </c>
      <c r="CE29" s="53">
        <v>63.112000000000002</v>
      </c>
      <c r="CF29" s="53">
        <v>80.061999999999998</v>
      </c>
      <c r="CG29" s="53">
        <v>46.472999999999999</v>
      </c>
      <c r="CH29" s="53">
        <v>600.4360001</v>
      </c>
      <c r="CI29" s="53">
        <v>591.26200010000002</v>
      </c>
      <c r="CJ29" s="53">
        <v>586.14200010000002</v>
      </c>
      <c r="CK29" s="53">
        <v>448.54400010000001</v>
      </c>
      <c r="CL29" s="53">
        <v>327.61100010000001</v>
      </c>
      <c r="CM29" s="53">
        <v>658.77000009999995</v>
      </c>
      <c r="CN29" s="53">
        <v>384.42800010000002</v>
      </c>
      <c r="CO29" s="53">
        <v>370.35800010000003</v>
      </c>
      <c r="CP29" s="53">
        <v>355.52700010000001</v>
      </c>
      <c r="CQ29" s="53">
        <v>350.67800010000002</v>
      </c>
      <c r="CR29" s="53">
        <v>342.75600009999999</v>
      </c>
      <c r="CS29" s="53">
        <v>341.05100010000001</v>
      </c>
      <c r="CT29" s="53">
        <v>334.14100009999999</v>
      </c>
      <c r="CU29" s="53">
        <v>781.27200000000005</v>
      </c>
      <c r="CV29" s="53">
        <v>221.24700000000001</v>
      </c>
      <c r="CW29" s="53">
        <v>159.58000000000001</v>
      </c>
      <c r="CX29" s="53">
        <v>193.13300000000001</v>
      </c>
      <c r="CY29" s="53">
        <v>201.577</v>
      </c>
      <c r="CZ29" s="53">
        <v>244.971</v>
      </c>
      <c r="DA29" s="53">
        <v>286.77699999999999</v>
      </c>
      <c r="DB29" s="53">
        <v>416.89100000000002</v>
      </c>
      <c r="DC29" s="53">
        <v>431.74299999999999</v>
      </c>
      <c r="DD29" s="53">
        <v>442.85899999999998</v>
      </c>
      <c r="DE29" s="53">
        <v>449.65550000000002</v>
      </c>
      <c r="DF29" s="53">
        <v>455.26850000000002</v>
      </c>
      <c r="DG29" s="53">
        <v>12.69</v>
      </c>
      <c r="DH29" s="53">
        <v>5.343</v>
      </c>
      <c r="DI29" s="53">
        <v>993.17500029999997</v>
      </c>
      <c r="DJ29" s="53">
        <v>393.05900009999999</v>
      </c>
      <c r="DK29" s="53">
        <v>672.72700010000005</v>
      </c>
      <c r="DL29" s="53">
        <v>233.65600000000001</v>
      </c>
      <c r="DM29" s="53">
        <v>990.37500030000001</v>
      </c>
      <c r="DN29" s="53">
        <v>1010.1750003</v>
      </c>
      <c r="DO29" s="53">
        <v>645.47800010000003</v>
      </c>
      <c r="DP29" s="53">
        <v>219.13300000000001</v>
      </c>
      <c r="DQ29" s="53">
        <v>269.13900000000001</v>
      </c>
      <c r="DR29" s="53">
        <v>280.78199999999998</v>
      </c>
      <c r="DS29" s="53">
        <v>318.93099999999998</v>
      </c>
      <c r="DT29" s="53">
        <v>330.233</v>
      </c>
      <c r="DU29" s="53">
        <v>131.465</v>
      </c>
      <c r="DV29" s="53">
        <v>333.33300000000003</v>
      </c>
      <c r="DW29" s="53">
        <v>346.589</v>
      </c>
      <c r="DX29" s="53">
        <v>359.733</v>
      </c>
      <c r="DY29" s="53">
        <v>391.72</v>
      </c>
      <c r="DZ29" s="53">
        <v>424.64100000000002</v>
      </c>
      <c r="EA29" s="53">
        <v>437.29899999999998</v>
      </c>
      <c r="EB29" s="53">
        <v>443.84899999999999</v>
      </c>
      <c r="EC29" s="53">
        <v>454.93</v>
      </c>
      <c r="ED29" s="53">
        <v>474.44200000000001</v>
      </c>
      <c r="EE29" s="53">
        <v>490.97800000000001</v>
      </c>
      <c r="EF29" s="53">
        <v>211.006</v>
      </c>
      <c r="EG29" s="53">
        <v>215.88200000000001</v>
      </c>
      <c r="EH29" s="53">
        <v>263.16399999999999</v>
      </c>
      <c r="EI29" s="53">
        <v>576.36300010000002</v>
      </c>
      <c r="EJ29" s="53">
        <v>402.70500010000001</v>
      </c>
      <c r="EK29" s="53">
        <v>1001.8625</v>
      </c>
      <c r="EL29" s="53">
        <v>999.91049999999996</v>
      </c>
      <c r="EM29" s="53">
        <v>924.0575</v>
      </c>
      <c r="EN29" s="53">
        <v>905.60249999999996</v>
      </c>
      <c r="EO29" s="53">
        <v>831.1345</v>
      </c>
      <c r="EP29" s="53">
        <v>916.50450000000001</v>
      </c>
      <c r="EQ29" s="53">
        <v>901.10249999999996</v>
      </c>
      <c r="ER29" s="53">
        <v>879.91650000000004</v>
      </c>
      <c r="ES29" s="53">
        <v>830.94849999999997</v>
      </c>
      <c r="ET29" s="53">
        <v>788.83950000000004</v>
      </c>
      <c r="EU29" s="53">
        <v>763.66849999999999</v>
      </c>
      <c r="EV29" s="53">
        <v>660.08550000000002</v>
      </c>
      <c r="EW29" s="53">
        <v>648.30949999999996</v>
      </c>
      <c r="EX29" s="53">
        <v>610.1345</v>
      </c>
      <c r="EY29" s="53">
        <v>528.04250000000002</v>
      </c>
      <c r="EZ29" s="53">
        <v>502.57049999999998</v>
      </c>
      <c r="FA29" s="53">
        <v>506.48750000000001</v>
      </c>
      <c r="FB29" s="53">
        <v>495.23649999999998</v>
      </c>
      <c r="FC29" s="53">
        <v>483.02449999999999</v>
      </c>
      <c r="FD29" s="53">
        <v>465.12450000000001</v>
      </c>
      <c r="FE29" s="53">
        <v>271.05399999999997</v>
      </c>
      <c r="FF29" s="53">
        <v>985.60100020000004</v>
      </c>
      <c r="FG29" s="53">
        <v>502.11399999999998</v>
      </c>
      <c r="FH29" s="53">
        <v>536.23299999999995</v>
      </c>
      <c r="FI29" s="53">
        <v>562.18299999999999</v>
      </c>
      <c r="FJ29" s="53">
        <v>581.65800000000002</v>
      </c>
      <c r="FK29" s="53">
        <v>600.63</v>
      </c>
      <c r="FL29" s="53">
        <v>733.70899999999995</v>
      </c>
      <c r="FM29" s="53">
        <v>764.93700000000001</v>
      </c>
      <c r="FN29" s="53">
        <v>781.27300000000002</v>
      </c>
      <c r="FO29" s="53">
        <v>794.029</v>
      </c>
      <c r="FP29" s="53">
        <v>827.36099999999999</v>
      </c>
      <c r="FQ29" s="53">
        <v>844.4</v>
      </c>
      <c r="FR29" s="53">
        <v>859.94</v>
      </c>
      <c r="FS29" s="53">
        <v>872.97</v>
      </c>
      <c r="FT29" s="53">
        <v>896.72500000000002</v>
      </c>
      <c r="FU29" s="53">
        <v>916.34799999999996</v>
      </c>
      <c r="FV29" s="53">
        <v>935.02499999999998</v>
      </c>
      <c r="FW29" s="53">
        <v>945.77499999999998</v>
      </c>
      <c r="FX29" s="53">
        <v>448.19900000000001</v>
      </c>
      <c r="FY29" s="53">
        <v>1033.4905000000001</v>
      </c>
      <c r="FZ29" s="53">
        <v>1014.0405</v>
      </c>
      <c r="GA29" s="53">
        <v>999.38049999999998</v>
      </c>
      <c r="GB29" s="53">
        <v>969.48050000000001</v>
      </c>
      <c r="GC29" s="53">
        <v>908.38049999999998</v>
      </c>
      <c r="GD29" s="53">
        <v>865.4855</v>
      </c>
      <c r="GE29" s="53">
        <v>838.97550000000001</v>
      </c>
      <c r="GF29" s="53">
        <v>825.24350000000004</v>
      </c>
      <c r="GG29" s="53">
        <v>783.01649999999995</v>
      </c>
      <c r="GH29" s="53">
        <v>742.24850000000004</v>
      </c>
      <c r="GI29" s="53">
        <v>675.14850000000001</v>
      </c>
      <c r="GJ29" s="53">
        <v>659.44849999999997</v>
      </c>
      <c r="GK29" s="53">
        <v>629.54849999999999</v>
      </c>
      <c r="GL29" s="53">
        <v>612.14850000000001</v>
      </c>
      <c r="GM29" s="53">
        <v>636.93949999999995</v>
      </c>
      <c r="GN29" s="53">
        <v>653.56449999999995</v>
      </c>
      <c r="GO29" s="53">
        <v>697.2405</v>
      </c>
      <c r="GP29" s="53">
        <v>726.44550000000004</v>
      </c>
      <c r="GQ29" s="53">
        <v>747.26850000000002</v>
      </c>
      <c r="GR29" s="53">
        <v>802.25850000000003</v>
      </c>
      <c r="GS29" s="53">
        <v>591.64850000000001</v>
      </c>
      <c r="GT29" s="53">
        <v>562.14850000000001</v>
      </c>
      <c r="GU29" s="53">
        <v>495.52850000000001</v>
      </c>
      <c r="GV29" s="53">
        <v>1041.3805</v>
      </c>
      <c r="GW29" s="53">
        <v>939.54250000000002</v>
      </c>
      <c r="GX29" s="53">
        <v>839.25149999999996</v>
      </c>
      <c r="GY29" s="53">
        <v>594.24249999999995</v>
      </c>
      <c r="GZ29" s="53">
        <v>952.20749999999998</v>
      </c>
      <c r="HA29" s="53">
        <v>816.76</v>
      </c>
      <c r="HB29" s="53">
        <v>840.26</v>
      </c>
      <c r="HC29" s="53">
        <v>854.8</v>
      </c>
      <c r="HD29" s="53">
        <v>502.62900000000002</v>
      </c>
      <c r="HE29" s="53">
        <v>520.154</v>
      </c>
      <c r="HF29" s="53">
        <v>526.95100000000002</v>
      </c>
      <c r="HG29" s="53">
        <v>537.61300000000006</v>
      </c>
      <c r="HH29" s="53">
        <v>573.57799999999997</v>
      </c>
      <c r="HI29" s="53">
        <v>582.548</v>
      </c>
      <c r="HJ29" s="53">
        <v>573.798</v>
      </c>
      <c r="HK29" s="53">
        <v>543.904</v>
      </c>
      <c r="HL29" s="53">
        <v>504.39800000000002</v>
      </c>
      <c r="HM29" s="53">
        <v>450.798</v>
      </c>
      <c r="HN29" s="53">
        <v>475.92700000000002</v>
      </c>
      <c r="HO29" s="53">
        <v>517.67200000000003</v>
      </c>
      <c r="HP29" s="53">
        <v>530.54700000000003</v>
      </c>
      <c r="HQ29" s="53">
        <v>563.98</v>
      </c>
      <c r="HR29" s="53">
        <v>583.94299999999998</v>
      </c>
      <c r="HS29" s="53">
        <v>636.21900000000005</v>
      </c>
      <c r="HT29" s="53">
        <v>708.38599999999997</v>
      </c>
      <c r="HU29" s="53">
        <v>767.18</v>
      </c>
      <c r="HV29" s="53">
        <v>428.22699999999998</v>
      </c>
      <c r="HW29" s="53">
        <v>388.29500000000002</v>
      </c>
      <c r="HX29" s="53">
        <v>371.99400000000003</v>
      </c>
      <c r="HY29" s="53">
        <v>356.97699999999998</v>
      </c>
      <c r="HZ29" s="53">
        <v>321.61700000000002</v>
      </c>
      <c r="IA29" s="53">
        <v>457.43200000000002</v>
      </c>
      <c r="IB29" s="53">
        <v>673.70600000000002</v>
      </c>
      <c r="IC29" s="53">
        <v>705.33600019999994</v>
      </c>
      <c r="ID29" s="53">
        <v>658.77100010000004</v>
      </c>
      <c r="IE29" s="53">
        <v>342.34199999999998</v>
      </c>
      <c r="IF29" s="53">
        <v>474.92450000000002</v>
      </c>
      <c r="IG29" s="53">
        <v>965.65350000000001</v>
      </c>
      <c r="IH29" s="53">
        <v>280.49200000000002</v>
      </c>
      <c r="II29" s="53">
        <v>235.78</v>
      </c>
      <c r="IJ29" s="53">
        <v>626.55650009999999</v>
      </c>
      <c r="IK29" s="53">
        <v>632.10650009999995</v>
      </c>
      <c r="IL29" s="53">
        <v>516.74850000000004</v>
      </c>
      <c r="IM29" s="53">
        <v>645.49300010000002</v>
      </c>
      <c r="IN29" s="53">
        <v>986.60100020000004</v>
      </c>
      <c r="IO29" s="53">
        <v>1001.9025</v>
      </c>
      <c r="IP29" s="53">
        <v>80.091999999999999</v>
      </c>
      <c r="IQ29" s="53">
        <v>676.92700009999999</v>
      </c>
      <c r="IR29" s="53">
        <v>799.24800000000005</v>
      </c>
      <c r="IS29" s="53">
        <v>173.49700000000001</v>
      </c>
      <c r="IT29" s="53">
        <v>333.90499999999997</v>
      </c>
      <c r="IU29" s="53">
        <v>854.80100000000004</v>
      </c>
      <c r="IV29" s="53">
        <v>945.77599999999995</v>
      </c>
      <c r="IW29" s="53">
        <v>449.26400009999998</v>
      </c>
      <c r="IX29" s="53">
        <v>0</v>
      </c>
      <c r="IY29" s="53">
        <v>450.47399999999999</v>
      </c>
      <c r="IZ29" s="65">
        <v>960.58150000000001</v>
      </c>
    </row>
    <row r="30" spans="1:260" s="5" customFormat="1" ht="15" customHeight="1" thickBot="1" x14ac:dyDescent="0.3">
      <c r="A30" s="32" t="str">
        <f>'Entry capacity'!A30</f>
        <v>AASS Yela</v>
      </c>
      <c r="B30" s="61">
        <v>906.77200000000005</v>
      </c>
      <c r="C30" s="61">
        <v>883.38599999999997</v>
      </c>
      <c r="D30" s="61">
        <v>691.33200009999996</v>
      </c>
      <c r="E30" s="61">
        <v>615.66250009999999</v>
      </c>
      <c r="F30" s="61">
        <v>595.26950009999996</v>
      </c>
      <c r="G30" s="61">
        <v>588.10700010000005</v>
      </c>
      <c r="H30" s="61">
        <v>569.89600010000004</v>
      </c>
      <c r="I30" s="61">
        <v>558.29600010000001</v>
      </c>
      <c r="J30" s="61">
        <v>581.87000009999997</v>
      </c>
      <c r="K30" s="61">
        <v>623.75950009999997</v>
      </c>
      <c r="L30" s="61">
        <v>633.84650009999996</v>
      </c>
      <c r="M30" s="61">
        <v>631.38650010000003</v>
      </c>
      <c r="N30" s="61">
        <v>614.61750010000003</v>
      </c>
      <c r="O30" s="61">
        <v>605.60550009999997</v>
      </c>
      <c r="P30" s="61">
        <v>590.19850010000005</v>
      </c>
      <c r="Q30" s="61">
        <v>591.60050009999998</v>
      </c>
      <c r="R30" s="61">
        <v>583.81750009999996</v>
      </c>
      <c r="S30" s="61">
        <v>565.28000010000005</v>
      </c>
      <c r="T30" s="61">
        <v>557.91400009999995</v>
      </c>
      <c r="U30" s="61">
        <v>539.08399999999995</v>
      </c>
      <c r="V30" s="61">
        <v>488.846</v>
      </c>
      <c r="W30" s="61">
        <v>481.214</v>
      </c>
      <c r="X30" s="61">
        <v>447.24400000000003</v>
      </c>
      <c r="Y30" s="61">
        <v>510.97399999999999</v>
      </c>
      <c r="Z30" s="61">
        <v>634.75600010000005</v>
      </c>
      <c r="AA30" s="61">
        <v>649.55600010000001</v>
      </c>
      <c r="AB30" s="61">
        <v>465.11099999999999</v>
      </c>
      <c r="AC30" s="61">
        <v>485.30799999999999</v>
      </c>
      <c r="AD30" s="61">
        <v>503.601</v>
      </c>
      <c r="AE30" s="61">
        <v>514.55799999999999</v>
      </c>
      <c r="AF30" s="61">
        <v>528.95399999999995</v>
      </c>
      <c r="AG30" s="61">
        <v>557.298</v>
      </c>
      <c r="AH30" s="61">
        <v>578.65899999999999</v>
      </c>
      <c r="AI30" s="61">
        <v>606.51700000000005</v>
      </c>
      <c r="AJ30" s="61">
        <v>566.75300000000004</v>
      </c>
      <c r="AK30" s="61">
        <v>582.09900000000005</v>
      </c>
      <c r="AL30" s="61">
        <v>558.053</v>
      </c>
      <c r="AM30" s="61">
        <v>544.553</v>
      </c>
      <c r="AN30" s="61">
        <v>587.49900000000002</v>
      </c>
      <c r="AO30" s="61">
        <v>540.40100010000003</v>
      </c>
      <c r="AP30" s="61">
        <v>538.69400010000004</v>
      </c>
      <c r="AQ30" s="61">
        <v>465.63000010000002</v>
      </c>
      <c r="AR30" s="61">
        <v>449.31300010000001</v>
      </c>
      <c r="AS30" s="61">
        <v>429.5130001</v>
      </c>
      <c r="AT30" s="61">
        <v>414.12400009999999</v>
      </c>
      <c r="AU30" s="61">
        <v>401.7030001</v>
      </c>
      <c r="AV30" s="61">
        <v>386.32400009999998</v>
      </c>
      <c r="AW30" s="61">
        <v>376.95500010000001</v>
      </c>
      <c r="AX30" s="61">
        <v>368.98</v>
      </c>
      <c r="AY30" s="61">
        <v>353.214</v>
      </c>
      <c r="AZ30" s="61">
        <v>351.24900000000002</v>
      </c>
      <c r="BA30" s="61">
        <v>331.45</v>
      </c>
      <c r="BB30" s="61">
        <v>310.79700000000003</v>
      </c>
      <c r="BC30" s="61">
        <v>302.11200000000002</v>
      </c>
      <c r="BD30" s="61">
        <v>291.18099999999998</v>
      </c>
      <c r="BE30" s="61">
        <v>283.39600000000002</v>
      </c>
      <c r="BF30" s="61">
        <v>269.46899999999999</v>
      </c>
      <c r="BG30" s="61">
        <v>268.57499999999999</v>
      </c>
      <c r="BH30" s="61">
        <v>286.017</v>
      </c>
      <c r="BI30" s="61">
        <v>296.64999999999998</v>
      </c>
      <c r="BJ30" s="61">
        <v>304.274</v>
      </c>
      <c r="BK30" s="61">
        <v>327.245</v>
      </c>
      <c r="BL30" s="61">
        <v>340.32900000000001</v>
      </c>
      <c r="BM30" s="61">
        <v>355.32900000000001</v>
      </c>
      <c r="BN30" s="61">
        <v>368.96600000000001</v>
      </c>
      <c r="BO30" s="61">
        <v>379.96600000000001</v>
      </c>
      <c r="BP30" s="61">
        <v>388.17</v>
      </c>
      <c r="BQ30" s="61">
        <v>676.37400009999999</v>
      </c>
      <c r="BR30" s="61">
        <v>410.25900000000001</v>
      </c>
      <c r="BS30" s="61">
        <v>426.11599999999999</v>
      </c>
      <c r="BT30" s="61">
        <v>444.24599999999998</v>
      </c>
      <c r="BU30" s="61">
        <v>447.77499999999998</v>
      </c>
      <c r="BV30" s="61">
        <v>456.18900000000002</v>
      </c>
      <c r="BW30" s="61">
        <v>463.351</v>
      </c>
      <c r="BX30" s="61">
        <v>471.95400000000001</v>
      </c>
      <c r="BY30" s="61">
        <v>474.44799999999998</v>
      </c>
      <c r="BZ30" s="61">
        <v>518.61400000000003</v>
      </c>
      <c r="CA30" s="61">
        <v>415.036</v>
      </c>
      <c r="CB30" s="61">
        <v>418.43599999999998</v>
      </c>
      <c r="CC30" s="61">
        <v>433.09300000000002</v>
      </c>
      <c r="CD30" s="61">
        <v>433.58800000000002</v>
      </c>
      <c r="CE30" s="61">
        <v>449.51</v>
      </c>
      <c r="CF30" s="61">
        <v>466.46</v>
      </c>
      <c r="CG30" s="61">
        <v>432.87099999999998</v>
      </c>
      <c r="CH30" s="61">
        <v>652.69000010000002</v>
      </c>
      <c r="CI30" s="61">
        <v>643.51600010000004</v>
      </c>
      <c r="CJ30" s="61">
        <v>638.39600010000004</v>
      </c>
      <c r="CK30" s="61">
        <v>500.79800010000002</v>
      </c>
      <c r="CL30" s="61">
        <v>379.86500009999997</v>
      </c>
      <c r="CM30" s="61">
        <v>711.02400009999997</v>
      </c>
      <c r="CN30" s="61">
        <v>436.68200009999998</v>
      </c>
      <c r="CO30" s="61">
        <v>422.61200009999999</v>
      </c>
      <c r="CP30" s="61">
        <v>407.78100010000003</v>
      </c>
      <c r="CQ30" s="61">
        <v>402.93200009999998</v>
      </c>
      <c r="CR30" s="61">
        <v>395.01000010000001</v>
      </c>
      <c r="CS30" s="61">
        <v>393.30500009999997</v>
      </c>
      <c r="CT30" s="61">
        <v>386.3950001</v>
      </c>
      <c r="CU30" s="61">
        <v>898.80499999999995</v>
      </c>
      <c r="CV30" s="61">
        <v>273.50099999999998</v>
      </c>
      <c r="CW30" s="61">
        <v>344.21899999999999</v>
      </c>
      <c r="CX30" s="61">
        <v>310.666</v>
      </c>
      <c r="CY30" s="61">
        <v>302.22199999999998</v>
      </c>
      <c r="CZ30" s="61">
        <v>258.82799999999997</v>
      </c>
      <c r="DA30" s="61">
        <v>217.02199999999999</v>
      </c>
      <c r="DB30" s="61">
        <v>86.908000000000001</v>
      </c>
      <c r="DC30" s="61">
        <v>101.76</v>
      </c>
      <c r="DD30" s="61">
        <v>112.876</v>
      </c>
      <c r="DE30" s="61">
        <v>119.6725</v>
      </c>
      <c r="DF30" s="61">
        <v>125.2855</v>
      </c>
      <c r="DG30" s="61">
        <v>437.78399999999999</v>
      </c>
      <c r="DH30" s="61">
        <v>445.13099999999997</v>
      </c>
      <c r="DI30" s="61">
        <v>653.55600010000001</v>
      </c>
      <c r="DJ30" s="61">
        <v>445.31300010000001</v>
      </c>
      <c r="DK30" s="61">
        <v>569.18000010000003</v>
      </c>
      <c r="DL30" s="61">
        <v>285.91000000000003</v>
      </c>
      <c r="DM30" s="61">
        <v>650.75600010000005</v>
      </c>
      <c r="DN30" s="61">
        <v>670.55600010000001</v>
      </c>
      <c r="DO30" s="61">
        <v>697.73200010000005</v>
      </c>
      <c r="DP30" s="61">
        <v>336.666</v>
      </c>
      <c r="DQ30" s="61">
        <v>386.67200000000003</v>
      </c>
      <c r="DR30" s="61">
        <v>398.315</v>
      </c>
      <c r="DS30" s="61">
        <v>436.464</v>
      </c>
      <c r="DT30" s="61">
        <v>447.76600000000002</v>
      </c>
      <c r="DU30" s="61">
        <v>517.86300000000006</v>
      </c>
      <c r="DV30" s="61">
        <v>450.86599999999999</v>
      </c>
      <c r="DW30" s="61">
        <v>464.12200000000001</v>
      </c>
      <c r="DX30" s="61">
        <v>477.26600000000002</v>
      </c>
      <c r="DY30" s="61">
        <v>509.25299999999999</v>
      </c>
      <c r="DZ30" s="61">
        <v>542.17399999999998</v>
      </c>
      <c r="EA30" s="61">
        <v>554.83199999999999</v>
      </c>
      <c r="EB30" s="61">
        <v>561.38199999999995</v>
      </c>
      <c r="EC30" s="61">
        <v>572.46299999999997</v>
      </c>
      <c r="ED30" s="61">
        <v>591.97500000000002</v>
      </c>
      <c r="EE30" s="61">
        <v>608.51099999999997</v>
      </c>
      <c r="EF30" s="61">
        <v>263.26</v>
      </c>
      <c r="EG30" s="61">
        <v>268.13600000000002</v>
      </c>
      <c r="EH30" s="61">
        <v>315.41800000000001</v>
      </c>
      <c r="EI30" s="61">
        <v>628.61700010000004</v>
      </c>
      <c r="EJ30" s="61">
        <v>454.95900010000003</v>
      </c>
      <c r="EK30" s="61">
        <v>671.87950000000001</v>
      </c>
      <c r="EL30" s="61">
        <v>669.92750000000001</v>
      </c>
      <c r="EM30" s="61">
        <v>594.07449999999994</v>
      </c>
      <c r="EN30" s="61">
        <v>575.61950000000002</v>
      </c>
      <c r="EO30" s="61">
        <v>501.1515</v>
      </c>
      <c r="EP30" s="61">
        <v>586.52149999999995</v>
      </c>
      <c r="EQ30" s="61">
        <v>571.11950000000002</v>
      </c>
      <c r="ER30" s="61">
        <v>549.93349999999998</v>
      </c>
      <c r="ES30" s="61">
        <v>500.96550000000002</v>
      </c>
      <c r="ET30" s="61">
        <v>458.85649999999998</v>
      </c>
      <c r="EU30" s="61">
        <v>433.68549999999999</v>
      </c>
      <c r="EV30" s="61">
        <v>330.10250000000002</v>
      </c>
      <c r="EW30" s="61">
        <v>318.32650000000001</v>
      </c>
      <c r="EX30" s="61">
        <v>280.1515</v>
      </c>
      <c r="EY30" s="61">
        <v>198.05950000000001</v>
      </c>
      <c r="EZ30" s="61">
        <v>172.58750000000001</v>
      </c>
      <c r="FA30" s="61">
        <v>176.50450000000001</v>
      </c>
      <c r="FB30" s="61">
        <v>165.2535</v>
      </c>
      <c r="FC30" s="61">
        <v>153.04150000000001</v>
      </c>
      <c r="FD30" s="61">
        <v>135.14150000000001</v>
      </c>
      <c r="FE30" s="61">
        <v>323.30799999999999</v>
      </c>
      <c r="FF30" s="61">
        <v>592.49900000000002</v>
      </c>
      <c r="FG30" s="61">
        <v>619.64700000000005</v>
      </c>
      <c r="FH30" s="61">
        <v>653.76599999999996</v>
      </c>
      <c r="FI30" s="61">
        <v>679.71600000000001</v>
      </c>
      <c r="FJ30" s="61">
        <v>699.19100000000003</v>
      </c>
      <c r="FK30" s="61">
        <v>718.16300000000001</v>
      </c>
      <c r="FL30" s="61">
        <v>851.24199999999996</v>
      </c>
      <c r="FM30" s="61">
        <v>882.47</v>
      </c>
      <c r="FN30" s="61">
        <v>898.80600000000004</v>
      </c>
      <c r="FO30" s="61">
        <v>911.56200000000001</v>
      </c>
      <c r="FP30" s="61">
        <v>944.89400000000001</v>
      </c>
      <c r="FQ30" s="61">
        <v>961.93299999999999</v>
      </c>
      <c r="FR30" s="61">
        <v>977.47299999999996</v>
      </c>
      <c r="FS30" s="61">
        <v>990.50300000000004</v>
      </c>
      <c r="FT30" s="61">
        <v>1014.258</v>
      </c>
      <c r="FU30" s="61">
        <v>1033.8810000000001</v>
      </c>
      <c r="FV30" s="61">
        <v>1052.558</v>
      </c>
      <c r="FW30" s="61">
        <v>1063.308</v>
      </c>
      <c r="FX30" s="61">
        <v>55.6</v>
      </c>
      <c r="FY30" s="61">
        <v>703.50750000000005</v>
      </c>
      <c r="FZ30" s="61">
        <v>684.0575</v>
      </c>
      <c r="GA30" s="61">
        <v>669.39750000000004</v>
      </c>
      <c r="GB30" s="61">
        <v>639.49749999999995</v>
      </c>
      <c r="GC30" s="61">
        <v>578.39750000000004</v>
      </c>
      <c r="GD30" s="61">
        <v>535.50250000000005</v>
      </c>
      <c r="GE30" s="61">
        <v>508.99250000000001</v>
      </c>
      <c r="GF30" s="61">
        <v>495.26049999999998</v>
      </c>
      <c r="GG30" s="61">
        <v>453.0335</v>
      </c>
      <c r="GH30" s="61">
        <v>332.34800000000001</v>
      </c>
      <c r="GI30" s="61">
        <v>265.24799999999999</v>
      </c>
      <c r="GJ30" s="61">
        <v>249.548</v>
      </c>
      <c r="GK30" s="61">
        <v>219.648</v>
      </c>
      <c r="GL30" s="61">
        <v>202.24799999999999</v>
      </c>
      <c r="GM30" s="61">
        <v>227.03899999999999</v>
      </c>
      <c r="GN30" s="61">
        <v>243.66399999999999</v>
      </c>
      <c r="GO30" s="61">
        <v>287.33999999999997</v>
      </c>
      <c r="GP30" s="61">
        <v>316.54500000000002</v>
      </c>
      <c r="GQ30" s="61">
        <v>337.36799999999999</v>
      </c>
      <c r="GR30" s="61">
        <v>392.358</v>
      </c>
      <c r="GS30" s="61">
        <v>181.74799999999999</v>
      </c>
      <c r="GT30" s="61">
        <v>152.24799999999999</v>
      </c>
      <c r="GU30" s="61">
        <v>128.06800000000001</v>
      </c>
      <c r="GV30" s="61">
        <v>631.48</v>
      </c>
      <c r="GW30" s="61">
        <v>529.64200000000005</v>
      </c>
      <c r="GX30" s="61">
        <v>429.351</v>
      </c>
      <c r="GY30" s="61">
        <v>264.2595</v>
      </c>
      <c r="GZ30" s="61">
        <v>622.22450000000003</v>
      </c>
      <c r="HA30" s="61">
        <v>646.23450009999999</v>
      </c>
      <c r="HB30" s="61">
        <v>669.73450009999999</v>
      </c>
      <c r="HC30" s="61">
        <v>684.27450009999995</v>
      </c>
      <c r="HD30" s="61">
        <v>613.46699999999998</v>
      </c>
      <c r="HE30" s="61">
        <v>595.94200000000001</v>
      </c>
      <c r="HF30" s="61">
        <v>589.14499999999998</v>
      </c>
      <c r="HG30" s="61">
        <v>578.48299999999995</v>
      </c>
      <c r="HH30" s="61">
        <v>542.51800000000003</v>
      </c>
      <c r="HI30" s="61">
        <v>533.548</v>
      </c>
      <c r="HJ30" s="61">
        <v>504.04300000000001</v>
      </c>
      <c r="HK30" s="61">
        <v>474.149</v>
      </c>
      <c r="HL30" s="61">
        <v>434.64299999999997</v>
      </c>
      <c r="HM30" s="61">
        <v>381.04300000000001</v>
      </c>
      <c r="HN30" s="61">
        <v>406.17200000000003</v>
      </c>
      <c r="HO30" s="61">
        <v>447.91699999999997</v>
      </c>
      <c r="HP30" s="61">
        <v>460.79199999999997</v>
      </c>
      <c r="HQ30" s="61">
        <v>494.22500000000002</v>
      </c>
      <c r="HR30" s="61">
        <v>514.18799999999999</v>
      </c>
      <c r="HS30" s="61">
        <v>566.46400000000006</v>
      </c>
      <c r="HT30" s="61">
        <v>638.63099999999997</v>
      </c>
      <c r="HU30" s="61">
        <v>647.79450010000005</v>
      </c>
      <c r="HV30" s="61">
        <v>358.47199999999998</v>
      </c>
      <c r="HW30" s="61">
        <v>318.54000000000002</v>
      </c>
      <c r="HX30" s="61">
        <v>302.23899999999998</v>
      </c>
      <c r="HY30" s="61">
        <v>287.22199999999998</v>
      </c>
      <c r="HZ30" s="61">
        <v>251.86199999999999</v>
      </c>
      <c r="IA30" s="61">
        <v>6.9580000000000002</v>
      </c>
      <c r="IB30" s="61">
        <v>791.23900000000003</v>
      </c>
      <c r="IC30" s="61">
        <v>528.77099999999996</v>
      </c>
      <c r="ID30" s="61">
        <v>711.02500010000006</v>
      </c>
      <c r="IE30" s="61">
        <v>161.45699999999999</v>
      </c>
      <c r="IF30" s="61">
        <v>144.94149999999999</v>
      </c>
      <c r="IG30" s="61">
        <v>555.75300000000004</v>
      </c>
      <c r="IH30" s="61">
        <v>332.74599999999998</v>
      </c>
      <c r="II30" s="61">
        <v>268.01900000000001</v>
      </c>
      <c r="IJ30" s="61">
        <v>607.55050010000002</v>
      </c>
      <c r="IK30" s="61">
        <v>602.00050009999995</v>
      </c>
      <c r="IL30" s="61">
        <v>106.848</v>
      </c>
      <c r="IM30" s="61">
        <v>697.74700010000004</v>
      </c>
      <c r="IN30" s="61">
        <v>593.49900000000002</v>
      </c>
      <c r="IO30" s="61">
        <v>671.91949999999997</v>
      </c>
      <c r="IP30" s="61">
        <v>466.49</v>
      </c>
      <c r="IQ30" s="61">
        <v>573.38000009999996</v>
      </c>
      <c r="IR30" s="61">
        <v>916.78099999999995</v>
      </c>
      <c r="IS30" s="61">
        <v>521.61400000000003</v>
      </c>
      <c r="IT30" s="61">
        <v>386.15899999999999</v>
      </c>
      <c r="IU30" s="61">
        <v>684.27550010000004</v>
      </c>
      <c r="IV30" s="61">
        <v>1063.309</v>
      </c>
      <c r="IW30" s="61">
        <v>501.51800009999999</v>
      </c>
      <c r="IX30" s="61">
        <v>450.47399999999999</v>
      </c>
      <c r="IY30" s="61">
        <v>0</v>
      </c>
      <c r="IZ30" s="100">
        <v>630.59849999999994</v>
      </c>
    </row>
    <row r="31" spans="1:260" ht="9" customHeight="1" x14ac:dyDescent="0.25">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c r="IW31" s="64"/>
      <c r="IX31" s="64"/>
      <c r="IY31" s="64"/>
      <c r="IZ31" s="64"/>
    </row>
  </sheetData>
  <mergeCells count="2">
    <mergeCell ref="A10:A11"/>
    <mergeCell ref="A6:IZ6"/>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271"/>
  <sheetViews>
    <sheetView showGridLines="0" zoomScaleNormal="100" workbookViewId="0"/>
  </sheetViews>
  <sheetFormatPr baseColWidth="10" defaultRowHeight="15" x14ac:dyDescent="0.25"/>
  <cols>
    <col min="1" max="1" width="26.28515625" style="1" customWidth="1"/>
    <col min="2" max="2" width="14.5703125" style="5" bestFit="1" customWidth="1"/>
    <col min="3" max="15" width="14.5703125" style="5" customWidth="1"/>
    <col min="16" max="20" width="14.5703125" style="5" bestFit="1" customWidth="1"/>
    <col min="21" max="16384" width="11.42578125" style="1"/>
  </cols>
  <sheetData>
    <row r="1" spans="1:20" ht="5.0999999999999996" customHeight="1" x14ac:dyDescent="0.25">
      <c r="A1" s="22"/>
      <c r="B1" s="115"/>
      <c r="C1" s="115"/>
      <c r="D1" s="115"/>
      <c r="E1" s="115"/>
      <c r="F1" s="115"/>
      <c r="G1" s="115"/>
      <c r="H1" s="115"/>
      <c r="I1" s="115"/>
      <c r="J1" s="115"/>
      <c r="K1" s="115"/>
      <c r="L1" s="115"/>
      <c r="M1" s="115"/>
      <c r="N1" s="115"/>
      <c r="O1" s="115"/>
      <c r="P1" s="115"/>
      <c r="Q1" s="115"/>
      <c r="R1" s="115"/>
      <c r="S1" s="115"/>
      <c r="T1" s="115"/>
    </row>
    <row r="2" spans="1:20" x14ac:dyDescent="0.25">
      <c r="A2" s="22"/>
      <c r="B2" s="115"/>
      <c r="C2" s="115"/>
      <c r="D2" s="115"/>
      <c r="E2" s="115"/>
      <c r="F2" s="115"/>
      <c r="G2" s="115"/>
      <c r="H2" s="115"/>
      <c r="I2" s="115"/>
      <c r="J2" s="115"/>
      <c r="K2" s="115"/>
      <c r="L2" s="115"/>
      <c r="M2" s="115"/>
      <c r="N2" s="115"/>
      <c r="O2" s="115"/>
      <c r="P2" s="115"/>
      <c r="Q2" s="115"/>
      <c r="R2" s="115"/>
      <c r="S2" s="115"/>
      <c r="T2" s="115"/>
    </row>
    <row r="3" spans="1:20" x14ac:dyDescent="0.25">
      <c r="A3" s="22"/>
      <c r="B3" s="115"/>
      <c r="C3" s="115"/>
      <c r="D3" s="115"/>
      <c r="E3" s="115"/>
      <c r="F3" s="115"/>
      <c r="G3" s="115"/>
      <c r="H3" s="115"/>
      <c r="I3" s="115"/>
      <c r="J3" s="115"/>
      <c r="K3" s="115"/>
      <c r="L3" s="115"/>
      <c r="M3" s="115"/>
      <c r="N3" s="115"/>
      <c r="O3" s="115"/>
      <c r="P3" s="115"/>
      <c r="Q3" s="115"/>
      <c r="R3" s="115"/>
      <c r="S3" s="115"/>
      <c r="T3" s="115"/>
    </row>
    <row r="4" spans="1:20" x14ac:dyDescent="0.25">
      <c r="A4" s="22"/>
      <c r="B4" s="115"/>
      <c r="C4" s="115"/>
      <c r="D4" s="115"/>
      <c r="E4" s="115"/>
      <c r="F4" s="115"/>
      <c r="G4" s="115"/>
      <c r="H4" s="115"/>
      <c r="I4" s="115"/>
      <c r="J4" s="115"/>
      <c r="K4" s="115"/>
      <c r="L4" s="115"/>
      <c r="M4" s="115"/>
      <c r="N4" s="115"/>
      <c r="O4" s="115"/>
      <c r="P4" s="115"/>
      <c r="Q4" s="115"/>
      <c r="R4" s="115"/>
      <c r="S4" s="115"/>
      <c r="T4" s="115"/>
    </row>
    <row r="5" spans="1:20" ht="5.0999999999999996" customHeight="1" thickBot="1" x14ac:dyDescent="0.3">
      <c r="A5" s="22"/>
      <c r="B5" s="115"/>
      <c r="C5" s="115"/>
      <c r="D5" s="115"/>
      <c r="E5" s="115"/>
      <c r="F5" s="115"/>
      <c r="G5" s="115"/>
      <c r="H5" s="115"/>
      <c r="I5" s="115"/>
      <c r="J5" s="115"/>
      <c r="K5" s="115"/>
      <c r="L5" s="115"/>
      <c r="M5" s="115"/>
      <c r="N5" s="115"/>
      <c r="O5" s="115"/>
      <c r="P5" s="115"/>
      <c r="Q5" s="115"/>
      <c r="R5" s="115"/>
      <c r="S5" s="115"/>
      <c r="T5" s="115"/>
    </row>
    <row r="6" spans="1:20" ht="51.75" customHeight="1" thickBot="1" x14ac:dyDescent="0.3">
      <c r="A6" s="37" t="s">
        <v>339</v>
      </c>
      <c r="B6" s="39"/>
      <c r="C6" s="39"/>
      <c r="D6" s="39"/>
      <c r="E6" s="39"/>
      <c r="F6" s="39"/>
      <c r="G6" s="39"/>
      <c r="H6" s="39"/>
      <c r="I6" s="39"/>
      <c r="J6" s="39"/>
      <c r="K6" s="39"/>
      <c r="L6" s="39"/>
      <c r="M6" s="39"/>
      <c r="N6" s="39"/>
      <c r="O6" s="39"/>
      <c r="P6" s="39"/>
      <c r="Q6" s="39"/>
      <c r="R6" s="39"/>
      <c r="S6" s="39"/>
      <c r="T6" s="40"/>
    </row>
    <row r="7" spans="1:20" ht="5.0999999999999996" customHeight="1" thickBot="1" x14ac:dyDescent="0.3"/>
    <row r="8" spans="1:20" ht="27.75" customHeight="1" thickBot="1" x14ac:dyDescent="0.3">
      <c r="A8" s="98" t="s">
        <v>397</v>
      </c>
      <c r="B8" s="62"/>
      <c r="C8" s="62"/>
      <c r="D8" s="62"/>
      <c r="E8" s="62"/>
      <c r="F8" s="62"/>
      <c r="G8" s="62"/>
      <c r="H8" s="62"/>
      <c r="I8" s="62"/>
      <c r="J8" s="62"/>
      <c r="K8" s="62"/>
      <c r="L8" s="62"/>
      <c r="M8" s="62"/>
      <c r="N8" s="62"/>
      <c r="O8" s="62"/>
      <c r="P8" s="62"/>
      <c r="Q8" s="62"/>
      <c r="R8" s="62"/>
      <c r="S8" s="62"/>
      <c r="T8" s="63"/>
    </row>
    <row r="9" spans="1:20" ht="5.0999999999999996" customHeight="1" thickBot="1" x14ac:dyDescent="0.3"/>
    <row r="10" spans="1:20" ht="15" customHeight="1" x14ac:dyDescent="0.25">
      <c r="A10" s="173" t="s">
        <v>40</v>
      </c>
      <c r="B10" s="27" t="s">
        <v>318</v>
      </c>
      <c r="C10" s="58"/>
      <c r="D10" s="58"/>
      <c r="E10" s="58"/>
      <c r="F10" s="58"/>
      <c r="G10" s="58"/>
      <c r="H10" s="58"/>
      <c r="I10" s="58"/>
      <c r="J10" s="58"/>
      <c r="K10" s="58"/>
      <c r="L10" s="58"/>
      <c r="M10" s="58"/>
      <c r="N10" s="58"/>
      <c r="O10" s="58"/>
      <c r="P10" s="28"/>
      <c r="Q10" s="28"/>
      <c r="R10" s="28"/>
      <c r="S10" s="28"/>
      <c r="T10" s="29"/>
    </row>
    <row r="11" spans="1:20" ht="33" customHeight="1" x14ac:dyDescent="0.25">
      <c r="A11" s="174"/>
      <c r="B11" s="25" t="s">
        <v>15</v>
      </c>
      <c r="C11" s="25" t="s">
        <v>16</v>
      </c>
      <c r="D11" s="25" t="s">
        <v>59</v>
      </c>
      <c r="E11" s="25" t="s">
        <v>60</v>
      </c>
      <c r="F11" s="25" t="s">
        <v>57</v>
      </c>
      <c r="G11" s="25" t="s">
        <v>58</v>
      </c>
      <c r="H11" s="25" t="s">
        <v>19</v>
      </c>
      <c r="I11" s="25" t="s">
        <v>20</v>
      </c>
      <c r="J11" s="25" t="s">
        <v>21</v>
      </c>
      <c r="K11" s="25" t="s">
        <v>22</v>
      </c>
      <c r="L11" s="25" t="s">
        <v>23</v>
      </c>
      <c r="M11" s="25" t="s">
        <v>24</v>
      </c>
      <c r="N11" s="25" t="s">
        <v>321</v>
      </c>
      <c r="O11" s="25" t="s">
        <v>26</v>
      </c>
      <c r="P11" s="26" t="s">
        <v>27</v>
      </c>
      <c r="Q11" s="26" t="s">
        <v>28</v>
      </c>
      <c r="R11" s="26" t="s">
        <v>29</v>
      </c>
      <c r="S11" s="26" t="s">
        <v>30</v>
      </c>
      <c r="T11" s="30" t="s">
        <v>31</v>
      </c>
    </row>
    <row r="12" spans="1:20" s="5" customFormat="1" ht="15" customHeight="1" x14ac:dyDescent="0.25">
      <c r="A12" s="54" t="s">
        <v>75</v>
      </c>
      <c r="B12" s="52">
        <v>1350.4890001000001</v>
      </c>
      <c r="C12" s="52">
        <v>1444.3544999999999</v>
      </c>
      <c r="D12" s="52">
        <v>860.37900000000002</v>
      </c>
      <c r="E12" s="52">
        <v>876.68399999999997</v>
      </c>
      <c r="F12" s="52">
        <v>946.33699999999999</v>
      </c>
      <c r="G12" s="52">
        <v>240.661</v>
      </c>
      <c r="H12" s="52">
        <v>1188.2720001</v>
      </c>
      <c r="I12" s="52">
        <v>1406.3724999999999</v>
      </c>
      <c r="J12" s="52">
        <v>1311.0610001</v>
      </c>
      <c r="K12" s="52">
        <v>805.255</v>
      </c>
      <c r="L12" s="52">
        <v>1219.7060001</v>
      </c>
      <c r="M12" s="52">
        <v>10.009</v>
      </c>
      <c r="N12" s="52">
        <v>1269.7400001000001</v>
      </c>
      <c r="O12" s="52">
        <v>1297.8390001</v>
      </c>
      <c r="P12" s="52">
        <v>696.60400000000004</v>
      </c>
      <c r="Q12" s="52">
        <v>852.62850000000003</v>
      </c>
      <c r="R12" s="52">
        <v>992.04300009999997</v>
      </c>
      <c r="S12" s="52">
        <v>789.23900000000003</v>
      </c>
      <c r="T12" s="57">
        <v>906.77200000000005</v>
      </c>
    </row>
    <row r="13" spans="1:20" s="5" customFormat="1" ht="15" customHeight="1" x14ac:dyDescent="0.25">
      <c r="A13" s="46" t="s">
        <v>76</v>
      </c>
      <c r="B13" s="52">
        <v>1327.1030000999999</v>
      </c>
      <c r="C13" s="53">
        <v>1420.9684999999999</v>
      </c>
      <c r="D13" s="53">
        <v>836.99300000000005</v>
      </c>
      <c r="E13" s="53">
        <v>853.298</v>
      </c>
      <c r="F13" s="53">
        <v>922.95100000000002</v>
      </c>
      <c r="G13" s="53">
        <v>217.27500000000001</v>
      </c>
      <c r="H13" s="53">
        <v>1164.8860001</v>
      </c>
      <c r="I13" s="53">
        <v>1382.9865</v>
      </c>
      <c r="J13" s="53">
        <v>1287.6750001</v>
      </c>
      <c r="K13" s="53">
        <v>781.86900000000003</v>
      </c>
      <c r="L13" s="53">
        <v>1196.3200001</v>
      </c>
      <c r="M13" s="53">
        <v>33.395000000000003</v>
      </c>
      <c r="N13" s="53">
        <v>1246.3540000999999</v>
      </c>
      <c r="O13" s="53">
        <v>1274.4530001000001</v>
      </c>
      <c r="P13" s="53">
        <v>673.21799999999996</v>
      </c>
      <c r="Q13" s="53">
        <v>829.24249999999995</v>
      </c>
      <c r="R13" s="53">
        <v>968.6570001</v>
      </c>
      <c r="S13" s="53">
        <v>765.85299999999995</v>
      </c>
      <c r="T13" s="65">
        <v>883.38599999999997</v>
      </c>
    </row>
    <row r="14" spans="1:20" s="5" customFormat="1" ht="15" customHeight="1" x14ac:dyDescent="0.25">
      <c r="A14" s="46" t="s">
        <v>77</v>
      </c>
      <c r="B14" s="52">
        <v>1249.3000001</v>
      </c>
      <c r="C14" s="53">
        <v>843.50500009999996</v>
      </c>
      <c r="D14" s="53">
        <v>710.21800010000004</v>
      </c>
      <c r="E14" s="53">
        <v>556.59100009999997</v>
      </c>
      <c r="F14" s="53">
        <v>1247.4190000999999</v>
      </c>
      <c r="G14" s="53">
        <v>1338.3940001000001</v>
      </c>
      <c r="H14" s="53">
        <v>6.415</v>
      </c>
      <c r="I14" s="53">
        <v>649.38500009999996</v>
      </c>
      <c r="J14" s="53">
        <v>1209.8720000999999</v>
      </c>
      <c r="K14" s="53">
        <v>655.09400010000002</v>
      </c>
      <c r="L14" s="53">
        <v>339.71100000000001</v>
      </c>
      <c r="M14" s="53">
        <v>1191.8660001000001</v>
      </c>
      <c r="N14" s="53">
        <v>1168.5510001</v>
      </c>
      <c r="O14" s="53">
        <v>1196.6500000999999</v>
      </c>
      <c r="P14" s="53">
        <v>485.25500010000002</v>
      </c>
      <c r="Q14" s="53">
        <v>811.00450009999997</v>
      </c>
      <c r="R14" s="53">
        <v>438.94</v>
      </c>
      <c r="S14" s="53">
        <v>639.07800010000005</v>
      </c>
      <c r="T14" s="65">
        <v>691.33200009999996</v>
      </c>
    </row>
    <row r="15" spans="1:20" s="5" customFormat="1" ht="15" customHeight="1" x14ac:dyDescent="0.25">
      <c r="A15" s="46" t="s">
        <v>78</v>
      </c>
      <c r="B15" s="52">
        <v>1173.6305001000001</v>
      </c>
      <c r="C15" s="53">
        <v>767.83550009999999</v>
      </c>
      <c r="D15" s="53">
        <v>634.54850009999996</v>
      </c>
      <c r="E15" s="53">
        <v>480.9215001</v>
      </c>
      <c r="F15" s="53">
        <v>1171.7495001</v>
      </c>
      <c r="G15" s="53">
        <v>1262.7245000999999</v>
      </c>
      <c r="H15" s="53">
        <v>82.084500000000006</v>
      </c>
      <c r="I15" s="53">
        <v>573.71550009999999</v>
      </c>
      <c r="J15" s="53">
        <v>1134.2025001</v>
      </c>
      <c r="K15" s="53">
        <v>579.42450010000005</v>
      </c>
      <c r="L15" s="53">
        <v>264.04149999999998</v>
      </c>
      <c r="M15" s="53">
        <v>1116.1965001000001</v>
      </c>
      <c r="N15" s="53">
        <v>1092.8815001</v>
      </c>
      <c r="O15" s="53">
        <v>1120.9805001</v>
      </c>
      <c r="P15" s="53">
        <v>409.58550009999999</v>
      </c>
      <c r="Q15" s="53">
        <v>735.3350001</v>
      </c>
      <c r="R15" s="53">
        <v>363.27050000000003</v>
      </c>
      <c r="S15" s="53">
        <v>563.40850009999997</v>
      </c>
      <c r="T15" s="65">
        <v>615.66250009999999</v>
      </c>
    </row>
    <row r="16" spans="1:20" s="5" customFormat="1" ht="15" customHeight="1" x14ac:dyDescent="0.25">
      <c r="A16" s="46" t="s">
        <v>79</v>
      </c>
      <c r="B16" s="52">
        <v>1153.2375001</v>
      </c>
      <c r="C16" s="53">
        <v>747.44250009999996</v>
      </c>
      <c r="D16" s="53">
        <v>614.15550010000004</v>
      </c>
      <c r="E16" s="53">
        <v>460.52850009999997</v>
      </c>
      <c r="F16" s="53">
        <v>1151.3565000999999</v>
      </c>
      <c r="G16" s="53">
        <v>1242.3315001000001</v>
      </c>
      <c r="H16" s="53">
        <v>102.47750000000001</v>
      </c>
      <c r="I16" s="53">
        <v>553.32250009999996</v>
      </c>
      <c r="J16" s="53">
        <v>1113.8095000999999</v>
      </c>
      <c r="K16" s="53">
        <v>559.03150010000002</v>
      </c>
      <c r="L16" s="53">
        <v>243.64850000000001</v>
      </c>
      <c r="M16" s="53">
        <v>1095.8035001000001</v>
      </c>
      <c r="N16" s="53">
        <v>1072.4885001</v>
      </c>
      <c r="O16" s="53">
        <v>1100.5875000999999</v>
      </c>
      <c r="P16" s="53">
        <v>389.19250010000002</v>
      </c>
      <c r="Q16" s="53">
        <v>714.94200009999997</v>
      </c>
      <c r="R16" s="53">
        <v>342.8775</v>
      </c>
      <c r="S16" s="53">
        <v>543.01550010000005</v>
      </c>
      <c r="T16" s="65">
        <v>595.26950009999996</v>
      </c>
    </row>
    <row r="17" spans="1:20" s="5" customFormat="1" ht="15" customHeight="1" x14ac:dyDescent="0.25">
      <c r="A17" s="46" t="s">
        <v>80</v>
      </c>
      <c r="B17" s="52">
        <v>1146.0750000999999</v>
      </c>
      <c r="C17" s="53">
        <v>740.28000010000005</v>
      </c>
      <c r="D17" s="53">
        <v>606.99300010000002</v>
      </c>
      <c r="E17" s="53">
        <v>453.36600010000001</v>
      </c>
      <c r="F17" s="53">
        <v>1144.1940001</v>
      </c>
      <c r="G17" s="53">
        <v>1235.1690000999999</v>
      </c>
      <c r="H17" s="53">
        <v>109.64</v>
      </c>
      <c r="I17" s="53">
        <v>546.16000010000005</v>
      </c>
      <c r="J17" s="53">
        <v>1106.6470001</v>
      </c>
      <c r="K17" s="53">
        <v>551.86900009999999</v>
      </c>
      <c r="L17" s="53">
        <v>236.48599999999999</v>
      </c>
      <c r="M17" s="53">
        <v>1088.6410000999999</v>
      </c>
      <c r="N17" s="53">
        <v>1065.3260001000001</v>
      </c>
      <c r="O17" s="53">
        <v>1093.4250001</v>
      </c>
      <c r="P17" s="53">
        <v>382.0300001</v>
      </c>
      <c r="Q17" s="53">
        <v>707.77950009999995</v>
      </c>
      <c r="R17" s="53">
        <v>335.71499999999997</v>
      </c>
      <c r="S17" s="53">
        <v>535.85300010000003</v>
      </c>
      <c r="T17" s="65">
        <v>588.10700010000005</v>
      </c>
    </row>
    <row r="18" spans="1:20" s="5" customFormat="1" ht="15" customHeight="1" x14ac:dyDescent="0.25">
      <c r="A18" s="46" t="s">
        <v>81</v>
      </c>
      <c r="B18" s="52">
        <v>1127.8640001000001</v>
      </c>
      <c r="C18" s="53">
        <v>722.06900010000004</v>
      </c>
      <c r="D18" s="53">
        <v>588.7820001</v>
      </c>
      <c r="E18" s="53">
        <v>435.1550001</v>
      </c>
      <c r="F18" s="53">
        <v>1125.9830001</v>
      </c>
      <c r="G18" s="53">
        <v>1216.9580000999999</v>
      </c>
      <c r="H18" s="53">
        <v>127.851</v>
      </c>
      <c r="I18" s="53">
        <v>527.94900010000003</v>
      </c>
      <c r="J18" s="53">
        <v>1088.4360001</v>
      </c>
      <c r="K18" s="53">
        <v>533.65800009999998</v>
      </c>
      <c r="L18" s="53">
        <v>218.27500000000001</v>
      </c>
      <c r="M18" s="53">
        <v>1070.4300000999999</v>
      </c>
      <c r="N18" s="53">
        <v>1047.1150001000001</v>
      </c>
      <c r="O18" s="53">
        <v>1075.2140001</v>
      </c>
      <c r="P18" s="53">
        <v>363.81900009999998</v>
      </c>
      <c r="Q18" s="53">
        <v>689.56850010000005</v>
      </c>
      <c r="R18" s="53">
        <v>317.50400000000002</v>
      </c>
      <c r="S18" s="53">
        <v>517.64200010000002</v>
      </c>
      <c r="T18" s="65">
        <v>569.89600010000004</v>
      </c>
    </row>
    <row r="19" spans="1:20" s="5" customFormat="1" ht="15" customHeight="1" x14ac:dyDescent="0.25">
      <c r="A19" s="46" t="s">
        <v>82</v>
      </c>
      <c r="B19" s="52">
        <v>1116.2640001</v>
      </c>
      <c r="C19" s="53">
        <v>710.46900010000002</v>
      </c>
      <c r="D19" s="53">
        <v>577.18200009999998</v>
      </c>
      <c r="E19" s="53">
        <v>423.55500009999997</v>
      </c>
      <c r="F19" s="53">
        <v>1114.3830000999999</v>
      </c>
      <c r="G19" s="53">
        <v>1205.3580001</v>
      </c>
      <c r="H19" s="53">
        <v>139.45099999999999</v>
      </c>
      <c r="I19" s="53">
        <v>516.34900010000001</v>
      </c>
      <c r="J19" s="53">
        <v>1076.8360001000001</v>
      </c>
      <c r="K19" s="53">
        <v>522.05800009999996</v>
      </c>
      <c r="L19" s="53">
        <v>206.67500000000001</v>
      </c>
      <c r="M19" s="53">
        <v>1058.8300001</v>
      </c>
      <c r="N19" s="53">
        <v>1035.5150001</v>
      </c>
      <c r="O19" s="53">
        <v>1063.6140001000001</v>
      </c>
      <c r="P19" s="53">
        <v>352.21900010000002</v>
      </c>
      <c r="Q19" s="53">
        <v>677.96850010000003</v>
      </c>
      <c r="R19" s="53">
        <v>305.904</v>
      </c>
      <c r="S19" s="53">
        <v>506.0420001</v>
      </c>
      <c r="T19" s="65">
        <v>558.29600010000001</v>
      </c>
    </row>
    <row r="20" spans="1:20" s="5" customFormat="1" ht="15" customHeight="1" x14ac:dyDescent="0.25">
      <c r="A20" s="46" t="s">
        <v>83</v>
      </c>
      <c r="B20" s="52">
        <v>1056.9000000999999</v>
      </c>
      <c r="C20" s="53">
        <v>651.10500009999998</v>
      </c>
      <c r="D20" s="53">
        <v>600.75600010000005</v>
      </c>
      <c r="E20" s="53">
        <v>447.12900009999998</v>
      </c>
      <c r="F20" s="53">
        <v>1137.9570001</v>
      </c>
      <c r="G20" s="53">
        <v>1228.9320001000001</v>
      </c>
      <c r="H20" s="53">
        <v>198.815</v>
      </c>
      <c r="I20" s="53">
        <v>456.98500009999998</v>
      </c>
      <c r="J20" s="53">
        <v>1017.4720000999999</v>
      </c>
      <c r="K20" s="53">
        <v>545.63200010000003</v>
      </c>
      <c r="L20" s="53">
        <v>147.31100000000001</v>
      </c>
      <c r="M20" s="53">
        <v>1082.4040001000001</v>
      </c>
      <c r="N20" s="53">
        <v>976.15100010000003</v>
      </c>
      <c r="O20" s="53">
        <v>1004.2500001</v>
      </c>
      <c r="P20" s="53">
        <v>375.79300009999997</v>
      </c>
      <c r="Q20" s="53">
        <v>664.73600009999996</v>
      </c>
      <c r="R20" s="53">
        <v>329.47800000000001</v>
      </c>
      <c r="S20" s="53">
        <v>529.61600009999995</v>
      </c>
      <c r="T20" s="65">
        <v>581.87000009999997</v>
      </c>
    </row>
    <row r="21" spans="1:20" s="5" customFormat="1" ht="15" customHeight="1" x14ac:dyDescent="0.25">
      <c r="A21" s="46" t="s">
        <v>84</v>
      </c>
      <c r="B21" s="52">
        <v>1015.0105000999999</v>
      </c>
      <c r="C21" s="53">
        <v>609.21550009999999</v>
      </c>
      <c r="D21" s="53">
        <v>642.64550010000005</v>
      </c>
      <c r="E21" s="53">
        <v>489.01850009999998</v>
      </c>
      <c r="F21" s="53">
        <v>1179.8465001</v>
      </c>
      <c r="G21" s="53">
        <v>1270.8215001000001</v>
      </c>
      <c r="H21" s="53">
        <v>240.7045</v>
      </c>
      <c r="I21" s="53">
        <v>415.09550009999998</v>
      </c>
      <c r="J21" s="53">
        <v>975.58250009999995</v>
      </c>
      <c r="K21" s="53">
        <v>587.52150010000003</v>
      </c>
      <c r="L21" s="53">
        <v>105.42149999999999</v>
      </c>
      <c r="M21" s="53">
        <v>1124.2935001000001</v>
      </c>
      <c r="N21" s="53">
        <v>934.26150010000003</v>
      </c>
      <c r="O21" s="53">
        <v>962.36050009999997</v>
      </c>
      <c r="P21" s="53">
        <v>417.68250010000003</v>
      </c>
      <c r="Q21" s="53">
        <v>622.84650009999996</v>
      </c>
      <c r="R21" s="53">
        <v>371.36750000000001</v>
      </c>
      <c r="S21" s="53">
        <v>571.50550009999995</v>
      </c>
      <c r="T21" s="65">
        <v>623.75950009999997</v>
      </c>
    </row>
    <row r="22" spans="1:20" s="5" customFormat="1" ht="15" customHeight="1" x14ac:dyDescent="0.25">
      <c r="A22" s="46" t="s">
        <v>85</v>
      </c>
      <c r="B22" s="52">
        <v>986.25550009999995</v>
      </c>
      <c r="C22" s="53">
        <v>580.46050009999999</v>
      </c>
      <c r="D22" s="53">
        <v>671.40050010000004</v>
      </c>
      <c r="E22" s="53">
        <v>517.77350009999998</v>
      </c>
      <c r="F22" s="53">
        <v>1208.6015001000001</v>
      </c>
      <c r="G22" s="53">
        <v>1299.5765001</v>
      </c>
      <c r="H22" s="53">
        <v>269.45949999999999</v>
      </c>
      <c r="I22" s="53">
        <v>386.34050009999999</v>
      </c>
      <c r="J22" s="53">
        <v>946.82750009999995</v>
      </c>
      <c r="K22" s="53">
        <v>616.27650010000002</v>
      </c>
      <c r="L22" s="53">
        <v>76.666499999999999</v>
      </c>
      <c r="M22" s="53">
        <v>1153.0485001</v>
      </c>
      <c r="N22" s="53">
        <v>905.50650010000004</v>
      </c>
      <c r="O22" s="53">
        <v>933.60550009999997</v>
      </c>
      <c r="P22" s="53">
        <v>446.43750010000002</v>
      </c>
      <c r="Q22" s="53">
        <v>594.09150009999996</v>
      </c>
      <c r="R22" s="53">
        <v>400.1225</v>
      </c>
      <c r="S22" s="53">
        <v>600.26050009999994</v>
      </c>
      <c r="T22" s="65">
        <v>633.84650009999996</v>
      </c>
    </row>
    <row r="23" spans="1:20" s="5" customFormat="1" ht="15" customHeight="1" x14ac:dyDescent="0.25">
      <c r="A23" s="46" t="s">
        <v>86</v>
      </c>
      <c r="B23" s="52">
        <v>983.79550010000003</v>
      </c>
      <c r="C23" s="53">
        <v>578.00050009999995</v>
      </c>
      <c r="D23" s="53">
        <v>673.86050009999997</v>
      </c>
      <c r="E23" s="53">
        <v>520.23350010000001</v>
      </c>
      <c r="F23" s="53">
        <v>1211.0615001000001</v>
      </c>
      <c r="G23" s="53">
        <v>1302.0365001</v>
      </c>
      <c r="H23" s="53">
        <v>271.91950000000003</v>
      </c>
      <c r="I23" s="53">
        <v>383.88050010000001</v>
      </c>
      <c r="J23" s="53">
        <v>944.36750010000003</v>
      </c>
      <c r="K23" s="53">
        <v>618.73650009999994</v>
      </c>
      <c r="L23" s="53">
        <v>74.206500000000005</v>
      </c>
      <c r="M23" s="53">
        <v>1155.5085001</v>
      </c>
      <c r="N23" s="53">
        <v>903.0465001</v>
      </c>
      <c r="O23" s="53">
        <v>931.14550010000005</v>
      </c>
      <c r="P23" s="53">
        <v>448.8975001</v>
      </c>
      <c r="Q23" s="53">
        <v>591.63150010000004</v>
      </c>
      <c r="R23" s="53">
        <v>402.58249999999998</v>
      </c>
      <c r="S23" s="53">
        <v>602.72050009999998</v>
      </c>
      <c r="T23" s="65">
        <v>631.38650010000003</v>
      </c>
    </row>
    <row r="24" spans="1:20" s="5" customFormat="1" ht="15" customHeight="1" x14ac:dyDescent="0.25">
      <c r="A24" s="46" t="s">
        <v>87</v>
      </c>
      <c r="B24" s="52">
        <v>967.02650010000002</v>
      </c>
      <c r="C24" s="53">
        <v>561.23150009999995</v>
      </c>
      <c r="D24" s="53">
        <v>690.62950009999997</v>
      </c>
      <c r="E24" s="53">
        <v>537.00250010000002</v>
      </c>
      <c r="F24" s="53">
        <v>1227.8305001000001</v>
      </c>
      <c r="G24" s="53">
        <v>1318.8055001</v>
      </c>
      <c r="H24" s="53">
        <v>288.68849999999998</v>
      </c>
      <c r="I24" s="53">
        <v>367.1115001</v>
      </c>
      <c r="J24" s="53">
        <v>927.59850010000002</v>
      </c>
      <c r="K24" s="53">
        <v>635.50550009999995</v>
      </c>
      <c r="L24" s="53">
        <v>57.4375</v>
      </c>
      <c r="M24" s="53">
        <v>1172.2775001</v>
      </c>
      <c r="N24" s="53">
        <v>886.2775001</v>
      </c>
      <c r="O24" s="53">
        <v>914.37650010000004</v>
      </c>
      <c r="P24" s="53">
        <v>465.66650010000001</v>
      </c>
      <c r="Q24" s="53">
        <v>574.86250010000003</v>
      </c>
      <c r="R24" s="53">
        <v>419.35149999999999</v>
      </c>
      <c r="S24" s="53">
        <v>619.48950009999999</v>
      </c>
      <c r="T24" s="65">
        <v>614.61750010000003</v>
      </c>
    </row>
    <row r="25" spans="1:20" s="5" customFormat="1" ht="15" customHeight="1" x14ac:dyDescent="0.25">
      <c r="A25" s="46" t="s">
        <v>88</v>
      </c>
      <c r="B25" s="52">
        <v>958.01450009999996</v>
      </c>
      <c r="C25" s="53">
        <v>552.2195001</v>
      </c>
      <c r="D25" s="53">
        <v>699.64150010000003</v>
      </c>
      <c r="E25" s="53">
        <v>546.01450009999996</v>
      </c>
      <c r="F25" s="53">
        <v>1236.8425001000001</v>
      </c>
      <c r="G25" s="53">
        <v>1327.8175001</v>
      </c>
      <c r="H25" s="53">
        <v>297.70049999999998</v>
      </c>
      <c r="I25" s="53">
        <v>358.0995001</v>
      </c>
      <c r="J25" s="53">
        <v>918.58650009999997</v>
      </c>
      <c r="K25" s="53">
        <v>644.51750010000001</v>
      </c>
      <c r="L25" s="53">
        <v>48.4255</v>
      </c>
      <c r="M25" s="53">
        <v>1181.2895000999999</v>
      </c>
      <c r="N25" s="53">
        <v>877.26550010000005</v>
      </c>
      <c r="O25" s="53">
        <v>905.36450009999999</v>
      </c>
      <c r="P25" s="53">
        <v>474.67850010000001</v>
      </c>
      <c r="Q25" s="53">
        <v>565.85050009999998</v>
      </c>
      <c r="R25" s="53">
        <v>428.36349999999999</v>
      </c>
      <c r="S25" s="53">
        <v>628.50150010000004</v>
      </c>
      <c r="T25" s="65">
        <v>605.60550009999997</v>
      </c>
    </row>
    <row r="26" spans="1:20" s="5" customFormat="1" ht="15" customHeight="1" x14ac:dyDescent="0.25">
      <c r="A26" s="46" t="s">
        <v>89</v>
      </c>
      <c r="B26" s="52">
        <v>942.60750010000004</v>
      </c>
      <c r="C26" s="53">
        <v>536.81250009999997</v>
      </c>
      <c r="D26" s="53">
        <v>715.04850009999996</v>
      </c>
      <c r="E26" s="53">
        <v>561.4215001</v>
      </c>
      <c r="F26" s="53">
        <v>1252.2495001</v>
      </c>
      <c r="G26" s="53">
        <v>1343.2245000999999</v>
      </c>
      <c r="H26" s="53">
        <v>313.10750000000002</v>
      </c>
      <c r="I26" s="53">
        <v>342.69250010000002</v>
      </c>
      <c r="J26" s="53">
        <v>903.17950010000004</v>
      </c>
      <c r="K26" s="53">
        <v>659.92450010000005</v>
      </c>
      <c r="L26" s="53">
        <v>33.018500000000003</v>
      </c>
      <c r="M26" s="53">
        <v>1196.6965001000001</v>
      </c>
      <c r="N26" s="53">
        <v>861.85850010000001</v>
      </c>
      <c r="O26" s="53">
        <v>889.95750009999995</v>
      </c>
      <c r="P26" s="53">
        <v>490.08550009999999</v>
      </c>
      <c r="Q26" s="53">
        <v>550.44350010000005</v>
      </c>
      <c r="R26" s="53">
        <v>443.77050000000003</v>
      </c>
      <c r="S26" s="53">
        <v>643.90850009999997</v>
      </c>
      <c r="T26" s="65">
        <v>590.19850010000005</v>
      </c>
    </row>
    <row r="27" spans="1:20" s="5" customFormat="1" ht="15" customHeight="1" x14ac:dyDescent="0.25">
      <c r="A27" s="46" t="s">
        <v>90</v>
      </c>
      <c r="B27" s="52">
        <v>944.00950009999997</v>
      </c>
      <c r="C27" s="53">
        <v>538.21450010000001</v>
      </c>
      <c r="D27" s="53">
        <v>713.64650010000003</v>
      </c>
      <c r="E27" s="53">
        <v>560.01950009999996</v>
      </c>
      <c r="F27" s="53">
        <v>1250.8475000999999</v>
      </c>
      <c r="G27" s="53">
        <v>1341.8225001000001</v>
      </c>
      <c r="H27" s="53">
        <v>311.70549999999997</v>
      </c>
      <c r="I27" s="53">
        <v>344.0945001</v>
      </c>
      <c r="J27" s="53">
        <v>904.58150009999997</v>
      </c>
      <c r="K27" s="53">
        <v>658.5225001</v>
      </c>
      <c r="L27" s="53">
        <v>34.420499999999997</v>
      </c>
      <c r="M27" s="53">
        <v>1195.2945001000001</v>
      </c>
      <c r="N27" s="53">
        <v>863.26050009999994</v>
      </c>
      <c r="O27" s="53">
        <v>891.35950009999999</v>
      </c>
      <c r="P27" s="53">
        <v>488.6835001</v>
      </c>
      <c r="Q27" s="53">
        <v>551.84550009999998</v>
      </c>
      <c r="R27" s="53">
        <v>442.36849999999998</v>
      </c>
      <c r="S27" s="53">
        <v>642.50650010000004</v>
      </c>
      <c r="T27" s="65">
        <v>591.60050009999998</v>
      </c>
    </row>
    <row r="28" spans="1:20" s="5" customFormat="1" ht="15" customHeight="1" x14ac:dyDescent="0.25">
      <c r="A28" s="46" t="s">
        <v>91</v>
      </c>
      <c r="B28" s="52">
        <v>936.22650009999995</v>
      </c>
      <c r="C28" s="53">
        <v>530.43150009999999</v>
      </c>
      <c r="D28" s="53">
        <v>721.42950010000004</v>
      </c>
      <c r="E28" s="53">
        <v>567.80250009999997</v>
      </c>
      <c r="F28" s="53">
        <v>1258.6305001000001</v>
      </c>
      <c r="G28" s="53">
        <v>1349.6055001</v>
      </c>
      <c r="H28" s="53">
        <v>319.48849999999999</v>
      </c>
      <c r="I28" s="53">
        <v>336.31150009999999</v>
      </c>
      <c r="J28" s="53">
        <v>896.79850009999996</v>
      </c>
      <c r="K28" s="53">
        <v>666.30550010000002</v>
      </c>
      <c r="L28" s="53">
        <v>26.637499999999999</v>
      </c>
      <c r="M28" s="53">
        <v>1203.0775001</v>
      </c>
      <c r="N28" s="53">
        <v>855.47750010000004</v>
      </c>
      <c r="O28" s="53">
        <v>883.57650009999998</v>
      </c>
      <c r="P28" s="53">
        <v>496.46650010000002</v>
      </c>
      <c r="Q28" s="53">
        <v>544.06250009999997</v>
      </c>
      <c r="R28" s="53">
        <v>450.1515</v>
      </c>
      <c r="S28" s="53">
        <v>650.28950010000005</v>
      </c>
      <c r="T28" s="65">
        <v>583.81750009999996</v>
      </c>
    </row>
    <row r="29" spans="1:20" s="5" customFormat="1" ht="15" customHeight="1" x14ac:dyDescent="0.25">
      <c r="A29" s="46" t="s">
        <v>92</v>
      </c>
      <c r="B29" s="52">
        <v>917.68900010000004</v>
      </c>
      <c r="C29" s="53">
        <v>511.89400010000003</v>
      </c>
      <c r="D29" s="53">
        <v>739.96700009999995</v>
      </c>
      <c r="E29" s="53">
        <v>586.3400001</v>
      </c>
      <c r="F29" s="53">
        <v>1256.4275001000001</v>
      </c>
      <c r="G29" s="53">
        <v>1368.1430001000001</v>
      </c>
      <c r="H29" s="53">
        <v>338.02600000000001</v>
      </c>
      <c r="I29" s="53">
        <v>317.77400010000002</v>
      </c>
      <c r="J29" s="53">
        <v>878.26100010000005</v>
      </c>
      <c r="K29" s="53">
        <v>684.84300010000004</v>
      </c>
      <c r="L29" s="53">
        <v>8.1</v>
      </c>
      <c r="M29" s="53">
        <v>1221.6150001000001</v>
      </c>
      <c r="N29" s="53">
        <v>836.94000010000002</v>
      </c>
      <c r="O29" s="53">
        <v>865.03900009999995</v>
      </c>
      <c r="P29" s="53">
        <v>515.00400009999998</v>
      </c>
      <c r="Q29" s="53">
        <v>525.52500010000006</v>
      </c>
      <c r="R29" s="53">
        <v>468.68900000000002</v>
      </c>
      <c r="S29" s="53">
        <v>668.82700009999996</v>
      </c>
      <c r="T29" s="65">
        <v>565.28000010000005</v>
      </c>
    </row>
    <row r="30" spans="1:20" s="5" customFormat="1" ht="15" customHeight="1" x14ac:dyDescent="0.25">
      <c r="A30" s="46" t="s">
        <v>93</v>
      </c>
      <c r="B30" s="52">
        <v>910.32300009999994</v>
      </c>
      <c r="C30" s="53">
        <v>504.52800009999999</v>
      </c>
      <c r="D30" s="53">
        <v>747.33300010000005</v>
      </c>
      <c r="E30" s="53">
        <v>593.70600009999998</v>
      </c>
      <c r="F30" s="53">
        <v>1249.0615001000001</v>
      </c>
      <c r="G30" s="53">
        <v>1375.5090001000001</v>
      </c>
      <c r="H30" s="53">
        <v>345.392</v>
      </c>
      <c r="I30" s="53">
        <v>310.40800009999998</v>
      </c>
      <c r="J30" s="53">
        <v>870.89500009999995</v>
      </c>
      <c r="K30" s="53">
        <v>692.20900010000003</v>
      </c>
      <c r="L30" s="53">
        <v>15.465999999999999</v>
      </c>
      <c r="M30" s="53">
        <v>1228.9810001000001</v>
      </c>
      <c r="N30" s="53">
        <v>829.57400010000003</v>
      </c>
      <c r="O30" s="53">
        <v>857.67300009999997</v>
      </c>
      <c r="P30" s="53">
        <v>522.37000009999997</v>
      </c>
      <c r="Q30" s="53">
        <v>518.15900009999996</v>
      </c>
      <c r="R30" s="53">
        <v>476.05500000000001</v>
      </c>
      <c r="S30" s="53">
        <v>676.19300009999995</v>
      </c>
      <c r="T30" s="65">
        <v>557.91400009999995</v>
      </c>
    </row>
    <row r="31" spans="1:20" s="5" customFormat="1" ht="15" customHeight="1" x14ac:dyDescent="0.25">
      <c r="A31" s="46" t="s">
        <v>94</v>
      </c>
      <c r="B31" s="52">
        <v>891.49300000000005</v>
      </c>
      <c r="C31" s="53">
        <v>485.69799999999998</v>
      </c>
      <c r="D31" s="53">
        <v>766.16300020000006</v>
      </c>
      <c r="E31" s="53">
        <v>612.53600019999999</v>
      </c>
      <c r="F31" s="53">
        <v>1230.2315000000001</v>
      </c>
      <c r="G31" s="53">
        <v>1394.3390002000001</v>
      </c>
      <c r="H31" s="53">
        <v>364.2220001</v>
      </c>
      <c r="I31" s="53">
        <v>291.57799999999997</v>
      </c>
      <c r="J31" s="53">
        <v>852.06500000000005</v>
      </c>
      <c r="K31" s="53">
        <v>711.03900020000003</v>
      </c>
      <c r="L31" s="53">
        <v>34.296000100000001</v>
      </c>
      <c r="M31" s="53">
        <v>1247.8110002000001</v>
      </c>
      <c r="N31" s="53">
        <v>810.74400000000003</v>
      </c>
      <c r="O31" s="53">
        <v>838.84299999999996</v>
      </c>
      <c r="P31" s="53">
        <v>541.20000019999998</v>
      </c>
      <c r="Q31" s="53">
        <v>499.32900000000001</v>
      </c>
      <c r="R31" s="53">
        <v>494.88500010000001</v>
      </c>
      <c r="S31" s="53">
        <v>695.02300019999996</v>
      </c>
      <c r="T31" s="65">
        <v>539.08399999999995</v>
      </c>
    </row>
    <row r="32" spans="1:20" s="5" customFormat="1" ht="15" customHeight="1" x14ac:dyDescent="0.25">
      <c r="A32" s="46" t="s">
        <v>95</v>
      </c>
      <c r="B32" s="52">
        <v>841.255</v>
      </c>
      <c r="C32" s="53">
        <v>435.46</v>
      </c>
      <c r="D32" s="53">
        <v>816.4010002</v>
      </c>
      <c r="E32" s="53">
        <v>662.77400020000005</v>
      </c>
      <c r="F32" s="53">
        <v>1179.9935</v>
      </c>
      <c r="G32" s="53">
        <v>1444.5770001999999</v>
      </c>
      <c r="H32" s="53">
        <v>414.4600001</v>
      </c>
      <c r="I32" s="53">
        <v>241.34</v>
      </c>
      <c r="J32" s="53">
        <v>801.827</v>
      </c>
      <c r="K32" s="53">
        <v>761.27700019999997</v>
      </c>
      <c r="L32" s="53">
        <v>84.5340001</v>
      </c>
      <c r="M32" s="53">
        <v>1298.0490001999999</v>
      </c>
      <c r="N32" s="53">
        <v>760.50599999999997</v>
      </c>
      <c r="O32" s="53">
        <v>788.60500000000002</v>
      </c>
      <c r="P32" s="53">
        <v>591.43800020000003</v>
      </c>
      <c r="Q32" s="53">
        <v>449.09100000000001</v>
      </c>
      <c r="R32" s="53">
        <v>545.12300010000001</v>
      </c>
      <c r="S32" s="53">
        <v>745.26100020000001</v>
      </c>
      <c r="T32" s="65">
        <v>488.846</v>
      </c>
    </row>
    <row r="33" spans="1:20" s="5" customFormat="1" ht="15" customHeight="1" x14ac:dyDescent="0.25">
      <c r="A33" s="46" t="s">
        <v>96</v>
      </c>
      <c r="B33" s="52">
        <v>833.62300000000005</v>
      </c>
      <c r="C33" s="53">
        <v>427.82799999999997</v>
      </c>
      <c r="D33" s="53">
        <v>824.03300019999995</v>
      </c>
      <c r="E33" s="53">
        <v>670.40600019999999</v>
      </c>
      <c r="F33" s="53">
        <v>1172.3615</v>
      </c>
      <c r="G33" s="53">
        <v>1450.6244999999999</v>
      </c>
      <c r="H33" s="53">
        <v>422.09200010000001</v>
      </c>
      <c r="I33" s="53">
        <v>233.708</v>
      </c>
      <c r="J33" s="53">
        <v>794.19500000000005</v>
      </c>
      <c r="K33" s="53">
        <v>768.90900020000004</v>
      </c>
      <c r="L33" s="53">
        <v>92.166000100000005</v>
      </c>
      <c r="M33" s="53">
        <v>1304.0965000000001</v>
      </c>
      <c r="N33" s="53">
        <v>752.87400000000002</v>
      </c>
      <c r="O33" s="53">
        <v>780.97299999999996</v>
      </c>
      <c r="P33" s="53">
        <v>599.07000019999998</v>
      </c>
      <c r="Q33" s="53">
        <v>441.459</v>
      </c>
      <c r="R33" s="53">
        <v>552.75500009999996</v>
      </c>
      <c r="S33" s="53">
        <v>752.89300019999996</v>
      </c>
      <c r="T33" s="65">
        <v>481.214</v>
      </c>
    </row>
    <row r="34" spans="1:20" s="5" customFormat="1" ht="15" customHeight="1" x14ac:dyDescent="0.25">
      <c r="A34" s="46" t="s">
        <v>97</v>
      </c>
      <c r="B34" s="52">
        <v>799.65300000000002</v>
      </c>
      <c r="C34" s="53">
        <v>393.858</v>
      </c>
      <c r="D34" s="53">
        <v>858.00300019999997</v>
      </c>
      <c r="E34" s="53">
        <v>704.37600020000002</v>
      </c>
      <c r="F34" s="53">
        <v>1138.3915</v>
      </c>
      <c r="G34" s="53">
        <v>1416.6545000000001</v>
      </c>
      <c r="H34" s="53">
        <v>456.06200009999998</v>
      </c>
      <c r="I34" s="53">
        <v>199.738</v>
      </c>
      <c r="J34" s="53">
        <v>760.22500000000002</v>
      </c>
      <c r="K34" s="53">
        <v>802.87900019999995</v>
      </c>
      <c r="L34" s="53">
        <v>126.1360001</v>
      </c>
      <c r="M34" s="53">
        <v>1270.1265000000001</v>
      </c>
      <c r="N34" s="53">
        <v>718.904</v>
      </c>
      <c r="O34" s="53">
        <v>747.00300000000004</v>
      </c>
      <c r="P34" s="53">
        <v>633.04000020000001</v>
      </c>
      <c r="Q34" s="53">
        <v>407.48899999999998</v>
      </c>
      <c r="R34" s="53">
        <v>586.72500009999999</v>
      </c>
      <c r="S34" s="53">
        <v>786.86300019999999</v>
      </c>
      <c r="T34" s="65">
        <v>447.24400000000003</v>
      </c>
    </row>
    <row r="35" spans="1:20" s="5" customFormat="1" ht="15" customHeight="1" x14ac:dyDescent="0.25">
      <c r="A35" s="46" t="s">
        <v>98</v>
      </c>
      <c r="B35" s="52">
        <v>863.38300000000004</v>
      </c>
      <c r="C35" s="53">
        <v>457.58800000000002</v>
      </c>
      <c r="D35" s="53">
        <v>921.73300019999999</v>
      </c>
      <c r="E35" s="53">
        <v>768.10600020000004</v>
      </c>
      <c r="F35" s="53">
        <v>1202.1215</v>
      </c>
      <c r="G35" s="53">
        <v>1480.3844999999999</v>
      </c>
      <c r="H35" s="53">
        <v>519.7920001</v>
      </c>
      <c r="I35" s="53">
        <v>263.46800000000002</v>
      </c>
      <c r="J35" s="53">
        <v>823.95500000000004</v>
      </c>
      <c r="K35" s="53">
        <v>866.60900019999997</v>
      </c>
      <c r="L35" s="53">
        <v>189.86600010000001</v>
      </c>
      <c r="M35" s="53">
        <v>1333.8565000000001</v>
      </c>
      <c r="N35" s="53">
        <v>782.63400000000001</v>
      </c>
      <c r="O35" s="53">
        <v>810.73299999999995</v>
      </c>
      <c r="P35" s="53">
        <v>696.77000020000003</v>
      </c>
      <c r="Q35" s="53">
        <v>471.21899999999999</v>
      </c>
      <c r="R35" s="53">
        <v>650.45500010000001</v>
      </c>
      <c r="S35" s="53">
        <v>850.59300020000001</v>
      </c>
      <c r="T35" s="65">
        <v>510.97399999999999</v>
      </c>
    </row>
    <row r="36" spans="1:20" s="5" customFormat="1" ht="15" customHeight="1" x14ac:dyDescent="0.25">
      <c r="A36" s="46" t="s">
        <v>99</v>
      </c>
      <c r="B36" s="52">
        <v>987.16500010000004</v>
      </c>
      <c r="C36" s="53">
        <v>581.37000009999997</v>
      </c>
      <c r="D36" s="53">
        <v>1045.5150003000001</v>
      </c>
      <c r="E36" s="53">
        <v>891.88800030000004</v>
      </c>
      <c r="F36" s="53">
        <v>1325.9035001</v>
      </c>
      <c r="G36" s="53">
        <v>1604.1665000999999</v>
      </c>
      <c r="H36" s="53">
        <v>643.5740002</v>
      </c>
      <c r="I36" s="53">
        <v>387.25000010000002</v>
      </c>
      <c r="J36" s="53">
        <v>947.73700010000005</v>
      </c>
      <c r="K36" s="53">
        <v>990.39100029999997</v>
      </c>
      <c r="L36" s="53">
        <v>313.64800020000001</v>
      </c>
      <c r="M36" s="53">
        <v>1457.6385001000001</v>
      </c>
      <c r="N36" s="53">
        <v>906.41600010000002</v>
      </c>
      <c r="O36" s="53">
        <v>934.51500009999995</v>
      </c>
      <c r="P36" s="53">
        <v>820.55200030000003</v>
      </c>
      <c r="Q36" s="53">
        <v>595.00100010000006</v>
      </c>
      <c r="R36" s="53">
        <v>774.23700020000001</v>
      </c>
      <c r="S36" s="53">
        <v>974.37500030000001</v>
      </c>
      <c r="T36" s="65">
        <v>634.75600010000005</v>
      </c>
    </row>
    <row r="37" spans="1:20" s="5" customFormat="1" ht="15" customHeight="1" x14ac:dyDescent="0.25">
      <c r="A37" s="46" t="s">
        <v>100</v>
      </c>
      <c r="B37" s="52">
        <v>1001.9650001</v>
      </c>
      <c r="C37" s="53">
        <v>596.17000010000004</v>
      </c>
      <c r="D37" s="53">
        <v>1060.3150003000001</v>
      </c>
      <c r="E37" s="53">
        <v>906.6880003</v>
      </c>
      <c r="F37" s="53">
        <v>1340.7035000999999</v>
      </c>
      <c r="G37" s="53">
        <v>1618.9665001000001</v>
      </c>
      <c r="H37" s="53">
        <v>658.37400019999995</v>
      </c>
      <c r="I37" s="53">
        <v>402.05000009999998</v>
      </c>
      <c r="J37" s="53">
        <v>962.5370001</v>
      </c>
      <c r="K37" s="53">
        <v>1005.1910003</v>
      </c>
      <c r="L37" s="53">
        <v>328.44800020000002</v>
      </c>
      <c r="M37" s="53">
        <v>1472.4385001000001</v>
      </c>
      <c r="N37" s="53">
        <v>921.21600009999997</v>
      </c>
      <c r="O37" s="53">
        <v>949.31500010000002</v>
      </c>
      <c r="P37" s="53">
        <v>835.35200029999999</v>
      </c>
      <c r="Q37" s="53">
        <v>609.80100010000001</v>
      </c>
      <c r="R37" s="53">
        <v>789.03700019999997</v>
      </c>
      <c r="S37" s="53">
        <v>989.17500029999997</v>
      </c>
      <c r="T37" s="65">
        <v>649.55600010000001</v>
      </c>
    </row>
    <row r="38" spans="1:20" s="5" customFormat="1" ht="15" customHeight="1" x14ac:dyDescent="0.25">
      <c r="A38" s="46" t="s">
        <v>101</v>
      </c>
      <c r="B38" s="52">
        <v>817.52</v>
      </c>
      <c r="C38" s="53">
        <v>375.98899999999998</v>
      </c>
      <c r="D38" s="53">
        <v>875.8720002</v>
      </c>
      <c r="E38" s="53">
        <v>722.24500020000005</v>
      </c>
      <c r="F38" s="53">
        <v>1156.2584999999999</v>
      </c>
      <c r="G38" s="53">
        <v>1434.5215000000001</v>
      </c>
      <c r="H38" s="53">
        <v>473.93100010000001</v>
      </c>
      <c r="I38" s="53">
        <v>181.869</v>
      </c>
      <c r="J38" s="53">
        <v>778.09199999999998</v>
      </c>
      <c r="K38" s="53">
        <v>820.74800019999998</v>
      </c>
      <c r="L38" s="53">
        <v>144.00500009999999</v>
      </c>
      <c r="M38" s="53">
        <v>1287.9935</v>
      </c>
      <c r="N38" s="53">
        <v>736.77099999999996</v>
      </c>
      <c r="O38" s="53">
        <v>764.87</v>
      </c>
      <c r="P38" s="53">
        <v>650.90900020000004</v>
      </c>
      <c r="Q38" s="53">
        <v>425.35599999999999</v>
      </c>
      <c r="R38" s="53">
        <v>604.59400010000002</v>
      </c>
      <c r="S38" s="53">
        <v>804.73200020000002</v>
      </c>
      <c r="T38" s="65">
        <v>465.11099999999999</v>
      </c>
    </row>
    <row r="39" spans="1:20" s="5" customFormat="1" ht="15" customHeight="1" x14ac:dyDescent="0.25">
      <c r="A39" s="46" t="s">
        <v>102</v>
      </c>
      <c r="B39" s="52">
        <v>837.71699999999998</v>
      </c>
      <c r="C39" s="53">
        <v>355.79199999999997</v>
      </c>
      <c r="D39" s="53">
        <v>896.0690002</v>
      </c>
      <c r="E39" s="53">
        <v>742.44200020000005</v>
      </c>
      <c r="F39" s="53">
        <v>1176.4555</v>
      </c>
      <c r="G39" s="53">
        <v>1454.7184999999999</v>
      </c>
      <c r="H39" s="53">
        <v>494.12800010000001</v>
      </c>
      <c r="I39" s="53">
        <v>161.672</v>
      </c>
      <c r="J39" s="53">
        <v>798.28899999999999</v>
      </c>
      <c r="K39" s="53">
        <v>840.94500019999998</v>
      </c>
      <c r="L39" s="53">
        <v>164.20200009999999</v>
      </c>
      <c r="M39" s="53">
        <v>1308.1904999999999</v>
      </c>
      <c r="N39" s="53">
        <v>756.96799999999996</v>
      </c>
      <c r="O39" s="53">
        <v>785.06700000000001</v>
      </c>
      <c r="P39" s="53">
        <v>671.10600020000004</v>
      </c>
      <c r="Q39" s="53">
        <v>445.553</v>
      </c>
      <c r="R39" s="53">
        <v>624.79100010000002</v>
      </c>
      <c r="S39" s="53">
        <v>824.92900020000002</v>
      </c>
      <c r="T39" s="65">
        <v>485.30799999999999</v>
      </c>
    </row>
    <row r="40" spans="1:20" s="5" customFormat="1" ht="15" customHeight="1" x14ac:dyDescent="0.25">
      <c r="A40" s="46" t="s">
        <v>103</v>
      </c>
      <c r="B40" s="52">
        <v>856.01</v>
      </c>
      <c r="C40" s="53">
        <v>337.49900000000002</v>
      </c>
      <c r="D40" s="53">
        <v>914.36200020000001</v>
      </c>
      <c r="E40" s="53">
        <v>760.73500019999994</v>
      </c>
      <c r="F40" s="53">
        <v>1194.7484999999999</v>
      </c>
      <c r="G40" s="53">
        <v>1473.0115000000001</v>
      </c>
      <c r="H40" s="53">
        <v>512.42100010000001</v>
      </c>
      <c r="I40" s="53">
        <v>143.37899999999999</v>
      </c>
      <c r="J40" s="53">
        <v>816.58199999999999</v>
      </c>
      <c r="K40" s="53">
        <v>859.23800019999999</v>
      </c>
      <c r="L40" s="53">
        <v>182.4950001</v>
      </c>
      <c r="M40" s="53">
        <v>1326.4835</v>
      </c>
      <c r="N40" s="53">
        <v>775.26099999999997</v>
      </c>
      <c r="O40" s="53">
        <v>803.36</v>
      </c>
      <c r="P40" s="53">
        <v>689.39900020000005</v>
      </c>
      <c r="Q40" s="53">
        <v>463.846</v>
      </c>
      <c r="R40" s="53">
        <v>643.08400010000003</v>
      </c>
      <c r="S40" s="53">
        <v>843.22200020000002</v>
      </c>
      <c r="T40" s="65">
        <v>503.601</v>
      </c>
    </row>
    <row r="41" spans="1:20" s="5" customFormat="1" ht="15" customHeight="1" x14ac:dyDescent="0.25">
      <c r="A41" s="46" t="s">
        <v>104</v>
      </c>
      <c r="B41" s="52">
        <v>866.96699999999998</v>
      </c>
      <c r="C41" s="53">
        <v>326.54199999999997</v>
      </c>
      <c r="D41" s="53">
        <v>925.3190002</v>
      </c>
      <c r="E41" s="53">
        <v>771.69200020000005</v>
      </c>
      <c r="F41" s="53">
        <v>1205.7055</v>
      </c>
      <c r="G41" s="53">
        <v>1483.9684999999999</v>
      </c>
      <c r="H41" s="53">
        <v>523.37800010000001</v>
      </c>
      <c r="I41" s="53">
        <v>132.422</v>
      </c>
      <c r="J41" s="53">
        <v>827.53899999999999</v>
      </c>
      <c r="K41" s="53">
        <v>870.19500019999998</v>
      </c>
      <c r="L41" s="53">
        <v>193.45200009999999</v>
      </c>
      <c r="M41" s="53">
        <v>1337.4404999999999</v>
      </c>
      <c r="N41" s="53">
        <v>786.21799999999996</v>
      </c>
      <c r="O41" s="53">
        <v>814.31700000000001</v>
      </c>
      <c r="P41" s="53">
        <v>700.35600020000004</v>
      </c>
      <c r="Q41" s="53">
        <v>474.803</v>
      </c>
      <c r="R41" s="53">
        <v>654.04100010000002</v>
      </c>
      <c r="S41" s="53">
        <v>854.17900020000002</v>
      </c>
      <c r="T41" s="65">
        <v>514.55799999999999</v>
      </c>
    </row>
    <row r="42" spans="1:20" s="5" customFormat="1" ht="15" customHeight="1" x14ac:dyDescent="0.25">
      <c r="A42" s="46" t="s">
        <v>105</v>
      </c>
      <c r="B42" s="52">
        <v>881.36300000000006</v>
      </c>
      <c r="C42" s="53">
        <v>312.14600000000002</v>
      </c>
      <c r="D42" s="53">
        <v>939.71500019999996</v>
      </c>
      <c r="E42" s="53">
        <v>786.08800020000001</v>
      </c>
      <c r="F42" s="53">
        <v>1220.1015</v>
      </c>
      <c r="G42" s="53">
        <v>1498.3644999999999</v>
      </c>
      <c r="H42" s="53">
        <v>537.77400009999997</v>
      </c>
      <c r="I42" s="53">
        <v>118.026</v>
      </c>
      <c r="J42" s="53">
        <v>841.93499999999995</v>
      </c>
      <c r="K42" s="53">
        <v>884.59100020000005</v>
      </c>
      <c r="L42" s="53">
        <v>207.84800010000001</v>
      </c>
      <c r="M42" s="53">
        <v>1351.8364999999999</v>
      </c>
      <c r="N42" s="53">
        <v>800.61400000000003</v>
      </c>
      <c r="O42" s="53">
        <v>828.71299999999997</v>
      </c>
      <c r="P42" s="53">
        <v>714.7520002</v>
      </c>
      <c r="Q42" s="53">
        <v>489.19900000000001</v>
      </c>
      <c r="R42" s="53">
        <v>668.43700009999998</v>
      </c>
      <c r="S42" s="53">
        <v>868.57500019999998</v>
      </c>
      <c r="T42" s="65">
        <v>528.95399999999995</v>
      </c>
    </row>
    <row r="43" spans="1:20" s="5" customFormat="1" ht="15" customHeight="1" x14ac:dyDescent="0.25">
      <c r="A43" s="46" t="s">
        <v>106</v>
      </c>
      <c r="B43" s="52">
        <v>909.70699999999999</v>
      </c>
      <c r="C43" s="53">
        <v>283.80200000000002</v>
      </c>
      <c r="D43" s="53">
        <v>968.05900020000001</v>
      </c>
      <c r="E43" s="53">
        <v>814.43200019999995</v>
      </c>
      <c r="F43" s="53">
        <v>1248.4455</v>
      </c>
      <c r="G43" s="53">
        <v>1526.7085</v>
      </c>
      <c r="H43" s="53">
        <v>566.11800010000002</v>
      </c>
      <c r="I43" s="53">
        <v>89.682000000000002</v>
      </c>
      <c r="J43" s="53">
        <v>870.279</v>
      </c>
      <c r="K43" s="53">
        <v>912.93500019999999</v>
      </c>
      <c r="L43" s="53">
        <v>236.1920001</v>
      </c>
      <c r="M43" s="53">
        <v>1380.1804999999999</v>
      </c>
      <c r="N43" s="53">
        <v>828.95799999999997</v>
      </c>
      <c r="O43" s="53">
        <v>857.05700000000002</v>
      </c>
      <c r="P43" s="53">
        <v>743.09600020000005</v>
      </c>
      <c r="Q43" s="53">
        <v>517.54300000000001</v>
      </c>
      <c r="R43" s="53">
        <v>696.78100010000003</v>
      </c>
      <c r="S43" s="53">
        <v>896.91900020000003</v>
      </c>
      <c r="T43" s="65">
        <v>557.298</v>
      </c>
    </row>
    <row r="44" spans="1:20" s="5" customFormat="1" ht="15" customHeight="1" x14ac:dyDescent="0.25">
      <c r="A44" s="46" t="s">
        <v>107</v>
      </c>
      <c r="B44" s="52">
        <v>931.06799999999998</v>
      </c>
      <c r="C44" s="53">
        <v>262.44099999999997</v>
      </c>
      <c r="D44" s="53">
        <v>989.4200002</v>
      </c>
      <c r="E44" s="53">
        <v>835.79300020000005</v>
      </c>
      <c r="F44" s="53">
        <v>1269.8064999999999</v>
      </c>
      <c r="G44" s="53">
        <v>1548.0695000000001</v>
      </c>
      <c r="H44" s="53">
        <v>587.47900010000001</v>
      </c>
      <c r="I44" s="53">
        <v>68.320999999999998</v>
      </c>
      <c r="J44" s="53">
        <v>891.64</v>
      </c>
      <c r="K44" s="53">
        <v>934.29600019999998</v>
      </c>
      <c r="L44" s="53">
        <v>257.55300010000002</v>
      </c>
      <c r="M44" s="53">
        <v>1401.5415</v>
      </c>
      <c r="N44" s="53">
        <v>850.31899999999996</v>
      </c>
      <c r="O44" s="53">
        <v>878.41800000000001</v>
      </c>
      <c r="P44" s="53">
        <v>764.45700020000004</v>
      </c>
      <c r="Q44" s="53">
        <v>538.904</v>
      </c>
      <c r="R44" s="53">
        <v>718.14200010000002</v>
      </c>
      <c r="S44" s="53">
        <v>918.28000020000002</v>
      </c>
      <c r="T44" s="65">
        <v>578.65899999999999</v>
      </c>
    </row>
    <row r="45" spans="1:20" s="5" customFormat="1" ht="15" customHeight="1" x14ac:dyDescent="0.25">
      <c r="A45" s="46" t="s">
        <v>108</v>
      </c>
      <c r="B45" s="52">
        <v>958.92600000000004</v>
      </c>
      <c r="C45" s="53">
        <v>229.93799999999999</v>
      </c>
      <c r="D45" s="53">
        <v>1021.9230002</v>
      </c>
      <c r="E45" s="53">
        <v>868.29600019999998</v>
      </c>
      <c r="F45" s="53">
        <v>1297.6645000000001</v>
      </c>
      <c r="G45" s="53">
        <v>1575.9275</v>
      </c>
      <c r="H45" s="53">
        <v>619.98200010000005</v>
      </c>
      <c r="I45" s="53">
        <v>35.817999999999998</v>
      </c>
      <c r="J45" s="53">
        <v>919.49800000000005</v>
      </c>
      <c r="K45" s="53">
        <v>966.79900020000002</v>
      </c>
      <c r="L45" s="53">
        <v>290.05600010000001</v>
      </c>
      <c r="M45" s="53">
        <v>1429.3995</v>
      </c>
      <c r="N45" s="53">
        <v>878.17700000000002</v>
      </c>
      <c r="O45" s="53">
        <v>906.27599999999995</v>
      </c>
      <c r="P45" s="53">
        <v>796.96000019999997</v>
      </c>
      <c r="Q45" s="53">
        <v>566.76199999999994</v>
      </c>
      <c r="R45" s="53">
        <v>750.64500009999995</v>
      </c>
      <c r="S45" s="53">
        <v>950.78300019999995</v>
      </c>
      <c r="T45" s="65">
        <v>606.51700000000005</v>
      </c>
    </row>
    <row r="46" spans="1:20" s="5" customFormat="1" ht="15" customHeight="1" x14ac:dyDescent="0.25">
      <c r="A46" s="46" t="s">
        <v>109</v>
      </c>
      <c r="B46" s="52">
        <v>919.16200000000003</v>
      </c>
      <c r="C46" s="53">
        <v>190.17400000000001</v>
      </c>
      <c r="D46" s="53">
        <v>1047.7935</v>
      </c>
      <c r="E46" s="53">
        <v>908.06000019999999</v>
      </c>
      <c r="F46" s="53">
        <v>1257.9005</v>
      </c>
      <c r="G46" s="53">
        <v>1536.1635000000001</v>
      </c>
      <c r="H46" s="53">
        <v>659.74600009999995</v>
      </c>
      <c r="I46" s="53">
        <v>26.745999999999999</v>
      </c>
      <c r="J46" s="53">
        <v>879.73400000000004</v>
      </c>
      <c r="K46" s="53">
        <v>992.66949999999997</v>
      </c>
      <c r="L46" s="53">
        <v>329.82000010000002</v>
      </c>
      <c r="M46" s="53">
        <v>1389.6355000000001</v>
      </c>
      <c r="N46" s="53">
        <v>838.41300000000001</v>
      </c>
      <c r="O46" s="53">
        <v>866.51199999999994</v>
      </c>
      <c r="P46" s="53">
        <v>836.72400019999998</v>
      </c>
      <c r="Q46" s="53">
        <v>526.99800000000005</v>
      </c>
      <c r="R46" s="53">
        <v>790.40900009999996</v>
      </c>
      <c r="S46" s="53">
        <v>976.65350000000001</v>
      </c>
      <c r="T46" s="65">
        <v>566.75300000000004</v>
      </c>
    </row>
    <row r="47" spans="1:20" s="5" customFormat="1" ht="15" customHeight="1" x14ac:dyDescent="0.25">
      <c r="A47" s="46" t="s">
        <v>110</v>
      </c>
      <c r="B47" s="52">
        <v>934.50800000000004</v>
      </c>
      <c r="C47" s="53">
        <v>205.52</v>
      </c>
      <c r="D47" s="53">
        <v>1046.3410002000001</v>
      </c>
      <c r="E47" s="53">
        <v>892.71400019999999</v>
      </c>
      <c r="F47" s="53">
        <v>1273.2465</v>
      </c>
      <c r="G47" s="53">
        <v>1551.5094999999999</v>
      </c>
      <c r="H47" s="53">
        <v>644.40000010000006</v>
      </c>
      <c r="I47" s="53">
        <v>11.4</v>
      </c>
      <c r="J47" s="53">
        <v>895.08</v>
      </c>
      <c r="K47" s="53">
        <v>991.21700020000003</v>
      </c>
      <c r="L47" s="53">
        <v>314.47400010000001</v>
      </c>
      <c r="M47" s="53">
        <v>1404.9815000000001</v>
      </c>
      <c r="N47" s="53">
        <v>853.75900000000001</v>
      </c>
      <c r="O47" s="53">
        <v>881.85799999999995</v>
      </c>
      <c r="P47" s="53">
        <v>821.37800019999997</v>
      </c>
      <c r="Q47" s="53">
        <v>542.34400000000005</v>
      </c>
      <c r="R47" s="53">
        <v>775.06300009999995</v>
      </c>
      <c r="S47" s="53">
        <v>975.20100019999995</v>
      </c>
      <c r="T47" s="65">
        <v>582.09900000000005</v>
      </c>
    </row>
    <row r="48" spans="1:20" s="5" customFormat="1" ht="15" customHeight="1" x14ac:dyDescent="0.25">
      <c r="A48" s="46" t="s">
        <v>111</v>
      </c>
      <c r="B48" s="52">
        <v>910.46199999999999</v>
      </c>
      <c r="C48" s="53">
        <v>181.47399999999999</v>
      </c>
      <c r="D48" s="53">
        <v>1039.0934999999999</v>
      </c>
      <c r="E48" s="53">
        <v>916.76000020000004</v>
      </c>
      <c r="F48" s="53">
        <v>1249.2004999999999</v>
      </c>
      <c r="G48" s="53">
        <v>1527.4635000000001</v>
      </c>
      <c r="H48" s="53">
        <v>668.44600009999999</v>
      </c>
      <c r="I48" s="53">
        <v>35.445999999999998</v>
      </c>
      <c r="J48" s="53">
        <v>871.03399999999999</v>
      </c>
      <c r="K48" s="53">
        <v>983.96950000000004</v>
      </c>
      <c r="L48" s="53">
        <v>338.5200001</v>
      </c>
      <c r="M48" s="53">
        <v>1380.9355</v>
      </c>
      <c r="N48" s="53">
        <v>829.71299999999997</v>
      </c>
      <c r="O48" s="53">
        <v>857.81200000000001</v>
      </c>
      <c r="P48" s="53">
        <v>845.42400020000002</v>
      </c>
      <c r="Q48" s="53">
        <v>518.298</v>
      </c>
      <c r="R48" s="53">
        <v>799.1090001</v>
      </c>
      <c r="S48" s="53">
        <v>967.95349999999996</v>
      </c>
      <c r="T48" s="65">
        <v>558.053</v>
      </c>
    </row>
    <row r="49" spans="1:20" s="5" customFormat="1" ht="15" customHeight="1" x14ac:dyDescent="0.25">
      <c r="A49" s="46" t="s">
        <v>112</v>
      </c>
      <c r="B49" s="52">
        <v>896.96199999999999</v>
      </c>
      <c r="C49" s="53">
        <v>167.97399999999999</v>
      </c>
      <c r="D49" s="53">
        <v>1025.5934999999999</v>
      </c>
      <c r="E49" s="53">
        <v>930.26000020000004</v>
      </c>
      <c r="F49" s="53">
        <v>1235.7004999999999</v>
      </c>
      <c r="G49" s="53">
        <v>1513.9635000000001</v>
      </c>
      <c r="H49" s="53">
        <v>681.94600009999999</v>
      </c>
      <c r="I49" s="53">
        <v>48.945999999999998</v>
      </c>
      <c r="J49" s="53">
        <v>857.53399999999999</v>
      </c>
      <c r="K49" s="53">
        <v>970.46950000000004</v>
      </c>
      <c r="L49" s="53">
        <v>352.0200001</v>
      </c>
      <c r="M49" s="53">
        <v>1367.4355</v>
      </c>
      <c r="N49" s="53">
        <v>816.21299999999997</v>
      </c>
      <c r="O49" s="53">
        <v>844.31200000000001</v>
      </c>
      <c r="P49" s="53">
        <v>841.20399999999995</v>
      </c>
      <c r="Q49" s="53">
        <v>504.798</v>
      </c>
      <c r="R49" s="53">
        <v>812.6090001</v>
      </c>
      <c r="S49" s="53">
        <v>954.45349999999996</v>
      </c>
      <c r="T49" s="65">
        <v>544.553</v>
      </c>
    </row>
    <row r="50" spans="1:20" s="5" customFormat="1" ht="15" customHeight="1" x14ac:dyDescent="0.25">
      <c r="A50" s="46" t="s">
        <v>113</v>
      </c>
      <c r="B50" s="52">
        <v>939.90800000000002</v>
      </c>
      <c r="C50" s="53">
        <v>210.92</v>
      </c>
      <c r="D50" s="53">
        <v>1051.7410001999999</v>
      </c>
      <c r="E50" s="53">
        <v>898.11400019999996</v>
      </c>
      <c r="F50" s="53">
        <v>1278.6465000000001</v>
      </c>
      <c r="G50" s="53">
        <v>1556.9095</v>
      </c>
      <c r="H50" s="53">
        <v>649.80000010000003</v>
      </c>
      <c r="I50" s="53">
        <v>6</v>
      </c>
      <c r="J50" s="53">
        <v>900.48</v>
      </c>
      <c r="K50" s="53">
        <v>996.61700020000001</v>
      </c>
      <c r="L50" s="53">
        <v>319.87400009999999</v>
      </c>
      <c r="M50" s="53">
        <v>1410.3815</v>
      </c>
      <c r="N50" s="53">
        <v>859.15899999999999</v>
      </c>
      <c r="O50" s="53">
        <v>887.25800000000004</v>
      </c>
      <c r="P50" s="53">
        <v>826.77800019999995</v>
      </c>
      <c r="Q50" s="53">
        <v>547.74400000000003</v>
      </c>
      <c r="R50" s="53">
        <v>780.46300010000004</v>
      </c>
      <c r="S50" s="53">
        <v>980.60100020000004</v>
      </c>
      <c r="T50" s="65">
        <v>587.49900000000002</v>
      </c>
    </row>
    <row r="51" spans="1:20" s="5" customFormat="1" ht="15" customHeight="1" x14ac:dyDescent="0.25">
      <c r="A51" s="46" t="s">
        <v>114</v>
      </c>
      <c r="B51" s="52">
        <v>1098.3690001</v>
      </c>
      <c r="C51" s="53">
        <v>692.57400010000003</v>
      </c>
      <c r="D51" s="53">
        <v>559.2870001</v>
      </c>
      <c r="E51" s="53">
        <v>405.66000009999999</v>
      </c>
      <c r="F51" s="53">
        <v>1096.4880000999999</v>
      </c>
      <c r="G51" s="53">
        <v>1187.4630001</v>
      </c>
      <c r="H51" s="53">
        <v>157.346</v>
      </c>
      <c r="I51" s="53">
        <v>498.45400009999997</v>
      </c>
      <c r="J51" s="53">
        <v>1058.9410001000001</v>
      </c>
      <c r="K51" s="53">
        <v>504.16300009999998</v>
      </c>
      <c r="L51" s="53">
        <v>188.78</v>
      </c>
      <c r="M51" s="53">
        <v>1040.9350001</v>
      </c>
      <c r="N51" s="53">
        <v>1017.6200001</v>
      </c>
      <c r="O51" s="53">
        <v>1045.7190000999999</v>
      </c>
      <c r="P51" s="53">
        <v>334.32400009999998</v>
      </c>
      <c r="Q51" s="53">
        <v>660.07350010000005</v>
      </c>
      <c r="R51" s="53">
        <v>288.00900000000001</v>
      </c>
      <c r="S51" s="53">
        <v>488.14700010000001</v>
      </c>
      <c r="T51" s="65">
        <v>540.40100010000003</v>
      </c>
    </row>
    <row r="52" spans="1:20" s="5" customFormat="1" ht="15" customHeight="1" x14ac:dyDescent="0.25">
      <c r="A52" s="46" t="s">
        <v>115</v>
      </c>
      <c r="B52" s="52">
        <v>1100.0760001000001</v>
      </c>
      <c r="C52" s="53">
        <v>694.28100010000003</v>
      </c>
      <c r="D52" s="53">
        <v>557.58000010000001</v>
      </c>
      <c r="E52" s="53">
        <v>403.9530001</v>
      </c>
      <c r="F52" s="53">
        <v>1094.7810001</v>
      </c>
      <c r="G52" s="53">
        <v>1185.7560000999999</v>
      </c>
      <c r="H52" s="53">
        <v>159.053</v>
      </c>
      <c r="I52" s="53">
        <v>500.16100010000002</v>
      </c>
      <c r="J52" s="53">
        <v>1060.6480001</v>
      </c>
      <c r="K52" s="53">
        <v>502.45600009999998</v>
      </c>
      <c r="L52" s="53">
        <v>190.48699999999999</v>
      </c>
      <c r="M52" s="53">
        <v>1039.2280000999999</v>
      </c>
      <c r="N52" s="53">
        <v>1019.3270001</v>
      </c>
      <c r="O52" s="53">
        <v>1047.4260001</v>
      </c>
      <c r="P52" s="53">
        <v>332.61700009999998</v>
      </c>
      <c r="Q52" s="53">
        <v>658.36650010000005</v>
      </c>
      <c r="R52" s="53">
        <v>286.30200000000002</v>
      </c>
      <c r="S52" s="53">
        <v>486.44000010000002</v>
      </c>
      <c r="T52" s="65">
        <v>538.69400010000004</v>
      </c>
    </row>
    <row r="53" spans="1:20" s="5" customFormat="1" ht="15" customHeight="1" x14ac:dyDescent="0.25">
      <c r="A53" s="46" t="s">
        <v>116</v>
      </c>
      <c r="B53" s="52">
        <v>1173.1400001</v>
      </c>
      <c r="C53" s="53">
        <v>767.34500009999999</v>
      </c>
      <c r="D53" s="53">
        <v>484.51600009999999</v>
      </c>
      <c r="E53" s="53">
        <v>330.88900009999998</v>
      </c>
      <c r="F53" s="53">
        <v>1021.7170001</v>
      </c>
      <c r="G53" s="53">
        <v>1112.6920001000001</v>
      </c>
      <c r="H53" s="53">
        <v>232.11699999999999</v>
      </c>
      <c r="I53" s="53">
        <v>573.22500009999999</v>
      </c>
      <c r="J53" s="53">
        <v>1133.7120001000001</v>
      </c>
      <c r="K53" s="53">
        <v>429.39200010000002</v>
      </c>
      <c r="L53" s="53">
        <v>263.55099999999999</v>
      </c>
      <c r="M53" s="53">
        <v>966.16400009999995</v>
      </c>
      <c r="N53" s="53">
        <v>1092.3910000999999</v>
      </c>
      <c r="O53" s="53">
        <v>1120.4900001000001</v>
      </c>
      <c r="P53" s="53">
        <v>259.55300010000002</v>
      </c>
      <c r="Q53" s="53">
        <v>585.30250009999997</v>
      </c>
      <c r="R53" s="53">
        <v>213.238</v>
      </c>
      <c r="S53" s="53">
        <v>413.3760001</v>
      </c>
      <c r="T53" s="65">
        <v>465.63000010000002</v>
      </c>
    </row>
    <row r="54" spans="1:20" s="5" customFormat="1" ht="15" customHeight="1" x14ac:dyDescent="0.25">
      <c r="A54" s="46" t="s">
        <v>117</v>
      </c>
      <c r="B54" s="52">
        <v>1160.6605001</v>
      </c>
      <c r="C54" s="53">
        <v>783.6620001</v>
      </c>
      <c r="D54" s="53">
        <v>468.19900009999998</v>
      </c>
      <c r="E54" s="53">
        <v>314.57200010000003</v>
      </c>
      <c r="F54" s="53">
        <v>1005.4000001000001</v>
      </c>
      <c r="G54" s="53">
        <v>1096.3750001000001</v>
      </c>
      <c r="H54" s="53">
        <v>248.434</v>
      </c>
      <c r="I54" s="53">
        <v>589.5420001</v>
      </c>
      <c r="J54" s="53">
        <v>1121.2325000999999</v>
      </c>
      <c r="K54" s="53">
        <v>413.07500010000001</v>
      </c>
      <c r="L54" s="53">
        <v>279.86799999999999</v>
      </c>
      <c r="M54" s="53">
        <v>949.84700009999995</v>
      </c>
      <c r="N54" s="53">
        <v>1079.9115001</v>
      </c>
      <c r="O54" s="53">
        <v>1108.0105000999999</v>
      </c>
      <c r="P54" s="53">
        <v>243.23600010000001</v>
      </c>
      <c r="Q54" s="53">
        <v>568.98550009999997</v>
      </c>
      <c r="R54" s="53">
        <v>196.92099999999999</v>
      </c>
      <c r="S54" s="53">
        <v>397.05900009999999</v>
      </c>
      <c r="T54" s="65">
        <v>449.31300010000001</v>
      </c>
    </row>
    <row r="55" spans="1:20" s="5" customFormat="1" ht="15" customHeight="1" x14ac:dyDescent="0.25">
      <c r="A55" s="46" t="s">
        <v>118</v>
      </c>
      <c r="B55" s="52">
        <v>1140.8605001000001</v>
      </c>
      <c r="C55" s="53">
        <v>803.46200009999995</v>
      </c>
      <c r="D55" s="53">
        <v>448.39900010000002</v>
      </c>
      <c r="E55" s="53">
        <v>294.77200010000001</v>
      </c>
      <c r="F55" s="53">
        <v>985.60000009999999</v>
      </c>
      <c r="G55" s="53">
        <v>1076.5750000999999</v>
      </c>
      <c r="H55" s="53">
        <v>268.23399999999998</v>
      </c>
      <c r="I55" s="53">
        <v>609.34200009999995</v>
      </c>
      <c r="J55" s="53">
        <v>1101.4325001</v>
      </c>
      <c r="K55" s="53">
        <v>393.2750001</v>
      </c>
      <c r="L55" s="53">
        <v>299.66800000000001</v>
      </c>
      <c r="M55" s="53">
        <v>930.04700009999999</v>
      </c>
      <c r="N55" s="53">
        <v>1060.1115001000001</v>
      </c>
      <c r="O55" s="53">
        <v>1088.2105001</v>
      </c>
      <c r="P55" s="53">
        <v>223.4360001</v>
      </c>
      <c r="Q55" s="53">
        <v>549.18550010000001</v>
      </c>
      <c r="R55" s="53">
        <v>177.12100000000001</v>
      </c>
      <c r="S55" s="53">
        <v>377.25900009999998</v>
      </c>
      <c r="T55" s="65">
        <v>429.5130001</v>
      </c>
    </row>
    <row r="56" spans="1:20" s="5" customFormat="1" ht="15" customHeight="1" x14ac:dyDescent="0.25">
      <c r="A56" s="46" t="s">
        <v>119</v>
      </c>
      <c r="B56" s="52">
        <v>1125.4715001</v>
      </c>
      <c r="C56" s="53">
        <v>818.85100009999996</v>
      </c>
      <c r="D56" s="53">
        <v>433.01000010000001</v>
      </c>
      <c r="E56" s="53">
        <v>279.3830001</v>
      </c>
      <c r="F56" s="53">
        <v>970.21100009999998</v>
      </c>
      <c r="G56" s="53">
        <v>1061.1860001</v>
      </c>
      <c r="H56" s="53">
        <v>283.62299999999999</v>
      </c>
      <c r="I56" s="53">
        <v>624.73100009999996</v>
      </c>
      <c r="J56" s="53">
        <v>1086.0435001000001</v>
      </c>
      <c r="K56" s="53">
        <v>377.88600009999999</v>
      </c>
      <c r="L56" s="53">
        <v>315.05700000000002</v>
      </c>
      <c r="M56" s="53">
        <v>914.65800009999998</v>
      </c>
      <c r="N56" s="53">
        <v>1044.7225000999999</v>
      </c>
      <c r="O56" s="53">
        <v>1072.8215001000001</v>
      </c>
      <c r="P56" s="53">
        <v>208.04700009999999</v>
      </c>
      <c r="Q56" s="53">
        <v>533.7965001</v>
      </c>
      <c r="R56" s="53">
        <v>161.732</v>
      </c>
      <c r="S56" s="53">
        <v>361.87000010000003</v>
      </c>
      <c r="T56" s="65">
        <v>414.12400009999999</v>
      </c>
    </row>
    <row r="57" spans="1:20" s="5" customFormat="1" ht="15" customHeight="1" x14ac:dyDescent="0.25">
      <c r="A57" s="46" t="s">
        <v>120</v>
      </c>
      <c r="B57" s="52">
        <v>1113.0505000999999</v>
      </c>
      <c r="C57" s="53">
        <v>831.27200010000001</v>
      </c>
      <c r="D57" s="53">
        <v>420.58900010000002</v>
      </c>
      <c r="E57" s="53">
        <v>266.96200010000001</v>
      </c>
      <c r="F57" s="53">
        <v>957.79000010000004</v>
      </c>
      <c r="G57" s="53">
        <v>1048.7650001</v>
      </c>
      <c r="H57" s="53">
        <v>296.04399999999998</v>
      </c>
      <c r="I57" s="53">
        <v>637.15200010000001</v>
      </c>
      <c r="J57" s="53">
        <v>1073.6225001</v>
      </c>
      <c r="K57" s="53">
        <v>365.4650001</v>
      </c>
      <c r="L57" s="53">
        <v>327.47800000000001</v>
      </c>
      <c r="M57" s="53">
        <v>902.23700010000005</v>
      </c>
      <c r="N57" s="53">
        <v>1032.3015001000001</v>
      </c>
      <c r="O57" s="53">
        <v>1060.4005001</v>
      </c>
      <c r="P57" s="53">
        <v>195.6260001</v>
      </c>
      <c r="Q57" s="53">
        <v>521.37550009999995</v>
      </c>
      <c r="R57" s="53">
        <v>149.31100000000001</v>
      </c>
      <c r="S57" s="53">
        <v>349.44900009999998</v>
      </c>
      <c r="T57" s="65">
        <v>401.7030001</v>
      </c>
    </row>
    <row r="58" spans="1:20" s="5" customFormat="1" ht="15" customHeight="1" x14ac:dyDescent="0.25">
      <c r="A58" s="46" t="s">
        <v>121</v>
      </c>
      <c r="B58" s="52">
        <v>1097.6715001</v>
      </c>
      <c r="C58" s="53">
        <v>846.65100010000003</v>
      </c>
      <c r="D58" s="53">
        <v>405.2100001</v>
      </c>
      <c r="E58" s="53">
        <v>251.58300009999999</v>
      </c>
      <c r="F58" s="53">
        <v>942.41100010000002</v>
      </c>
      <c r="G58" s="53">
        <v>1033.3860001</v>
      </c>
      <c r="H58" s="53">
        <v>311.423</v>
      </c>
      <c r="I58" s="53">
        <v>652.53100010000003</v>
      </c>
      <c r="J58" s="53">
        <v>1058.2435000999999</v>
      </c>
      <c r="K58" s="53">
        <v>350.08600009999998</v>
      </c>
      <c r="L58" s="53">
        <v>342.85700000000003</v>
      </c>
      <c r="M58" s="53">
        <v>886.85800010000003</v>
      </c>
      <c r="N58" s="53">
        <v>1016.9225001</v>
      </c>
      <c r="O58" s="53">
        <v>1045.0215000999999</v>
      </c>
      <c r="P58" s="53">
        <v>180.24700010000001</v>
      </c>
      <c r="Q58" s="53">
        <v>505.99650009999999</v>
      </c>
      <c r="R58" s="53">
        <v>133.93199999999999</v>
      </c>
      <c r="S58" s="53">
        <v>334.07000010000002</v>
      </c>
      <c r="T58" s="65">
        <v>386.32400009999998</v>
      </c>
    </row>
    <row r="59" spans="1:20" s="5" customFormat="1" ht="15" customHeight="1" x14ac:dyDescent="0.25">
      <c r="A59" s="46" t="s">
        <v>122</v>
      </c>
      <c r="B59" s="52">
        <v>1088.3025001000001</v>
      </c>
      <c r="C59" s="53">
        <v>856.02000009999995</v>
      </c>
      <c r="D59" s="53">
        <v>395.84100009999997</v>
      </c>
      <c r="E59" s="53">
        <v>242.21400009999999</v>
      </c>
      <c r="F59" s="53">
        <v>933.0420001</v>
      </c>
      <c r="G59" s="53">
        <v>1024.0170000999999</v>
      </c>
      <c r="H59" s="53">
        <v>320.79199999999997</v>
      </c>
      <c r="I59" s="53">
        <v>661.90000010000006</v>
      </c>
      <c r="J59" s="53">
        <v>1048.8745001</v>
      </c>
      <c r="K59" s="53">
        <v>340.71700010000001</v>
      </c>
      <c r="L59" s="53">
        <v>352.226</v>
      </c>
      <c r="M59" s="53">
        <v>877.4890001</v>
      </c>
      <c r="N59" s="53">
        <v>1007.5535001</v>
      </c>
      <c r="O59" s="53">
        <v>1035.6525001</v>
      </c>
      <c r="P59" s="53">
        <v>170.87800010000001</v>
      </c>
      <c r="Q59" s="53">
        <v>496.62750010000002</v>
      </c>
      <c r="R59" s="53">
        <v>124.563</v>
      </c>
      <c r="S59" s="53">
        <v>324.70100009999999</v>
      </c>
      <c r="T59" s="65">
        <v>376.95500010000001</v>
      </c>
    </row>
    <row r="60" spans="1:20" s="5" customFormat="1" ht="15" customHeight="1" x14ac:dyDescent="0.25">
      <c r="A60" s="46" t="s">
        <v>123</v>
      </c>
      <c r="B60" s="52">
        <v>1080.3275000000001</v>
      </c>
      <c r="C60" s="53">
        <v>863.99500020000005</v>
      </c>
      <c r="D60" s="53">
        <v>387.86599999999999</v>
      </c>
      <c r="E60" s="53">
        <v>234.239</v>
      </c>
      <c r="F60" s="53">
        <v>925.06700000000001</v>
      </c>
      <c r="G60" s="53">
        <v>1016.042</v>
      </c>
      <c r="H60" s="53">
        <v>328.76700010000002</v>
      </c>
      <c r="I60" s="53">
        <v>669.87500020000004</v>
      </c>
      <c r="J60" s="53">
        <v>1040.8995</v>
      </c>
      <c r="K60" s="53">
        <v>332.74200000000002</v>
      </c>
      <c r="L60" s="53">
        <v>360.20100009999999</v>
      </c>
      <c r="M60" s="53">
        <v>869.51400000000001</v>
      </c>
      <c r="N60" s="53">
        <v>999.57849999999996</v>
      </c>
      <c r="O60" s="53">
        <v>1027.6775</v>
      </c>
      <c r="P60" s="53">
        <v>162.90299999999999</v>
      </c>
      <c r="Q60" s="53">
        <v>488.65249999999997</v>
      </c>
      <c r="R60" s="53">
        <v>132.5380001</v>
      </c>
      <c r="S60" s="53">
        <v>316.726</v>
      </c>
      <c r="T60" s="65">
        <v>368.98</v>
      </c>
    </row>
    <row r="61" spans="1:20" s="5" customFormat="1" ht="15" customHeight="1" x14ac:dyDescent="0.25">
      <c r="A61" s="46" t="s">
        <v>124</v>
      </c>
      <c r="B61" s="52">
        <v>1064.5615</v>
      </c>
      <c r="C61" s="53">
        <v>879.76100020000001</v>
      </c>
      <c r="D61" s="53">
        <v>372.1</v>
      </c>
      <c r="E61" s="53">
        <v>218.47300000000001</v>
      </c>
      <c r="F61" s="53">
        <v>909.30100000000004</v>
      </c>
      <c r="G61" s="53">
        <v>1000.276</v>
      </c>
      <c r="H61" s="53">
        <v>344.53300009999998</v>
      </c>
      <c r="I61" s="53">
        <v>685.64100020000001</v>
      </c>
      <c r="J61" s="53">
        <v>1025.1334999999999</v>
      </c>
      <c r="K61" s="53">
        <v>316.976</v>
      </c>
      <c r="L61" s="53">
        <v>375.96700010000001</v>
      </c>
      <c r="M61" s="53">
        <v>853.74800000000005</v>
      </c>
      <c r="N61" s="53">
        <v>983.8125</v>
      </c>
      <c r="O61" s="53">
        <v>1011.9115</v>
      </c>
      <c r="P61" s="53">
        <v>147.137</v>
      </c>
      <c r="Q61" s="53">
        <v>472.88650000000001</v>
      </c>
      <c r="R61" s="53">
        <v>148.3040001</v>
      </c>
      <c r="S61" s="53">
        <v>300.95999999999998</v>
      </c>
      <c r="T61" s="65">
        <v>353.214</v>
      </c>
    </row>
    <row r="62" spans="1:20" s="5" customFormat="1" ht="15" customHeight="1" x14ac:dyDescent="0.25">
      <c r="A62" s="46" t="s">
        <v>125</v>
      </c>
      <c r="B62" s="52">
        <v>1062.5965000000001</v>
      </c>
      <c r="C62" s="53">
        <v>881.72600020000004</v>
      </c>
      <c r="D62" s="53">
        <v>370.13499999999999</v>
      </c>
      <c r="E62" s="53">
        <v>216.50800000000001</v>
      </c>
      <c r="F62" s="53">
        <v>907.33600000000001</v>
      </c>
      <c r="G62" s="53">
        <v>998.31100000000004</v>
      </c>
      <c r="H62" s="53">
        <v>346.49800010000001</v>
      </c>
      <c r="I62" s="53">
        <v>687.60600020000004</v>
      </c>
      <c r="J62" s="53">
        <v>1023.1685</v>
      </c>
      <c r="K62" s="53">
        <v>315.01100000000002</v>
      </c>
      <c r="L62" s="53">
        <v>377.93200009999998</v>
      </c>
      <c r="M62" s="53">
        <v>851.78300000000002</v>
      </c>
      <c r="N62" s="53">
        <v>981.84749999999997</v>
      </c>
      <c r="O62" s="53">
        <v>1009.9465</v>
      </c>
      <c r="P62" s="53">
        <v>145.172</v>
      </c>
      <c r="Q62" s="53">
        <v>470.92149999999998</v>
      </c>
      <c r="R62" s="53">
        <v>150.2690001</v>
      </c>
      <c r="S62" s="53">
        <v>298.995</v>
      </c>
      <c r="T62" s="65">
        <v>351.24900000000002</v>
      </c>
    </row>
    <row r="63" spans="1:20" s="5" customFormat="1" ht="15" customHeight="1" x14ac:dyDescent="0.25">
      <c r="A63" s="46" t="s">
        <v>126</v>
      </c>
      <c r="B63" s="52">
        <v>1042.7974999999999</v>
      </c>
      <c r="C63" s="53">
        <v>901.52500020000002</v>
      </c>
      <c r="D63" s="53">
        <v>350.33600000000001</v>
      </c>
      <c r="E63" s="53">
        <v>196.709</v>
      </c>
      <c r="F63" s="53">
        <v>887.53700000000003</v>
      </c>
      <c r="G63" s="53">
        <v>978.51199999999994</v>
      </c>
      <c r="H63" s="53">
        <v>366.29700009999999</v>
      </c>
      <c r="I63" s="53">
        <v>707.40500020000002</v>
      </c>
      <c r="J63" s="53">
        <v>1003.3695</v>
      </c>
      <c r="K63" s="53">
        <v>295.21199999999999</v>
      </c>
      <c r="L63" s="53">
        <v>397.73100010000002</v>
      </c>
      <c r="M63" s="53">
        <v>831.98400000000004</v>
      </c>
      <c r="N63" s="53">
        <v>962.04849999999999</v>
      </c>
      <c r="O63" s="53">
        <v>990.14750000000004</v>
      </c>
      <c r="P63" s="53">
        <v>125.373</v>
      </c>
      <c r="Q63" s="53">
        <v>451.1225</v>
      </c>
      <c r="R63" s="53">
        <v>170.06800010000001</v>
      </c>
      <c r="S63" s="53">
        <v>279.19600000000003</v>
      </c>
      <c r="T63" s="65">
        <v>331.45</v>
      </c>
    </row>
    <row r="64" spans="1:20" s="5" customFormat="1" ht="15" customHeight="1" x14ac:dyDescent="0.25">
      <c r="A64" s="46" t="s">
        <v>127</v>
      </c>
      <c r="B64" s="52">
        <v>1022.1445</v>
      </c>
      <c r="C64" s="53">
        <v>922.17800020000004</v>
      </c>
      <c r="D64" s="53">
        <v>329.68299999999999</v>
      </c>
      <c r="E64" s="53">
        <v>176.05600000000001</v>
      </c>
      <c r="F64" s="53">
        <v>866.88400000000001</v>
      </c>
      <c r="G64" s="53">
        <v>957.85900000000004</v>
      </c>
      <c r="H64" s="53">
        <v>386.95000010000001</v>
      </c>
      <c r="I64" s="53">
        <v>728.05800020000004</v>
      </c>
      <c r="J64" s="53">
        <v>982.7165</v>
      </c>
      <c r="K64" s="53">
        <v>274.55900000000003</v>
      </c>
      <c r="L64" s="53">
        <v>418.38400009999998</v>
      </c>
      <c r="M64" s="53">
        <v>811.33100000000002</v>
      </c>
      <c r="N64" s="53">
        <v>941.39549999999997</v>
      </c>
      <c r="O64" s="53">
        <v>969.49450000000002</v>
      </c>
      <c r="P64" s="53">
        <v>104.72</v>
      </c>
      <c r="Q64" s="53">
        <v>430.46949999999998</v>
      </c>
      <c r="R64" s="53">
        <v>190.7210001</v>
      </c>
      <c r="S64" s="53">
        <v>258.54300000000001</v>
      </c>
      <c r="T64" s="65">
        <v>310.79700000000003</v>
      </c>
    </row>
    <row r="65" spans="1:20" s="5" customFormat="1" ht="15" customHeight="1" x14ac:dyDescent="0.25">
      <c r="A65" s="46" t="s">
        <v>128</v>
      </c>
      <c r="B65" s="52">
        <v>1013.4595</v>
      </c>
      <c r="C65" s="53">
        <v>930.86300019999999</v>
      </c>
      <c r="D65" s="53">
        <v>320.99799999999999</v>
      </c>
      <c r="E65" s="53">
        <v>167.37100000000001</v>
      </c>
      <c r="F65" s="53">
        <v>858.19899999999996</v>
      </c>
      <c r="G65" s="53">
        <v>949.17399999999998</v>
      </c>
      <c r="H65" s="53">
        <v>395.63500010000001</v>
      </c>
      <c r="I65" s="53">
        <v>736.74300019999998</v>
      </c>
      <c r="J65" s="53">
        <v>974.03150000000005</v>
      </c>
      <c r="K65" s="53">
        <v>265.87400000000002</v>
      </c>
      <c r="L65" s="53">
        <v>427.06900009999998</v>
      </c>
      <c r="M65" s="53">
        <v>802.64599999999996</v>
      </c>
      <c r="N65" s="53">
        <v>932.71050000000002</v>
      </c>
      <c r="O65" s="53">
        <v>960.80949999999996</v>
      </c>
      <c r="P65" s="53">
        <v>96.034999999999997</v>
      </c>
      <c r="Q65" s="53">
        <v>421.78449999999998</v>
      </c>
      <c r="R65" s="53">
        <v>199.4060001</v>
      </c>
      <c r="S65" s="53">
        <v>249.858</v>
      </c>
      <c r="T65" s="65">
        <v>302.11200000000002</v>
      </c>
    </row>
    <row r="66" spans="1:20" s="5" customFormat="1" ht="15" customHeight="1" x14ac:dyDescent="0.25">
      <c r="A66" s="46" t="s">
        <v>129</v>
      </c>
      <c r="B66" s="52">
        <v>1002.5285</v>
      </c>
      <c r="C66" s="53">
        <v>922.66200000000003</v>
      </c>
      <c r="D66" s="53">
        <v>310.06700000000001</v>
      </c>
      <c r="E66" s="53">
        <v>156.44</v>
      </c>
      <c r="F66" s="53">
        <v>847.26800000000003</v>
      </c>
      <c r="G66" s="53">
        <v>938.24300000000005</v>
      </c>
      <c r="H66" s="53">
        <v>406.5660001</v>
      </c>
      <c r="I66" s="53">
        <v>747.67400020000002</v>
      </c>
      <c r="J66" s="53">
        <v>963.10050000000001</v>
      </c>
      <c r="K66" s="53">
        <v>254.94300000000001</v>
      </c>
      <c r="L66" s="53">
        <v>438.00000010000002</v>
      </c>
      <c r="M66" s="53">
        <v>791.71500000000003</v>
      </c>
      <c r="N66" s="53">
        <v>921.77949999999998</v>
      </c>
      <c r="O66" s="53">
        <v>949.87850000000003</v>
      </c>
      <c r="P66" s="53">
        <v>85.103999999999999</v>
      </c>
      <c r="Q66" s="53">
        <v>410.8535</v>
      </c>
      <c r="R66" s="53">
        <v>210.33700010000001</v>
      </c>
      <c r="S66" s="53">
        <v>238.92699999999999</v>
      </c>
      <c r="T66" s="65">
        <v>291.18099999999998</v>
      </c>
    </row>
    <row r="67" spans="1:20" s="5" customFormat="1" ht="15" customHeight="1" x14ac:dyDescent="0.25">
      <c r="A67" s="46" t="s">
        <v>130</v>
      </c>
      <c r="B67" s="52">
        <v>994.74350000000004</v>
      </c>
      <c r="C67" s="53">
        <v>914.87699999999995</v>
      </c>
      <c r="D67" s="53">
        <v>302.28199999999998</v>
      </c>
      <c r="E67" s="53">
        <v>148.655</v>
      </c>
      <c r="F67" s="53">
        <v>839.48299999999995</v>
      </c>
      <c r="G67" s="53">
        <v>930.45799999999997</v>
      </c>
      <c r="H67" s="53">
        <v>414.35100010000002</v>
      </c>
      <c r="I67" s="53">
        <v>755.45900019999999</v>
      </c>
      <c r="J67" s="53">
        <v>955.31550000000004</v>
      </c>
      <c r="K67" s="53">
        <v>247.15799999999999</v>
      </c>
      <c r="L67" s="53">
        <v>445.78500009999999</v>
      </c>
      <c r="M67" s="53">
        <v>783.93</v>
      </c>
      <c r="N67" s="53">
        <v>913.99450000000002</v>
      </c>
      <c r="O67" s="53">
        <v>942.09349999999995</v>
      </c>
      <c r="P67" s="53">
        <v>77.319000000000003</v>
      </c>
      <c r="Q67" s="53">
        <v>403.06849999999997</v>
      </c>
      <c r="R67" s="53">
        <v>218.12200010000001</v>
      </c>
      <c r="S67" s="53">
        <v>231.142</v>
      </c>
      <c r="T67" s="65">
        <v>283.39600000000002</v>
      </c>
    </row>
    <row r="68" spans="1:20" s="5" customFormat="1" ht="15" customHeight="1" x14ac:dyDescent="0.25">
      <c r="A68" s="46" t="s">
        <v>131</v>
      </c>
      <c r="B68" s="52">
        <v>980.81650000000002</v>
      </c>
      <c r="C68" s="53">
        <v>900.95</v>
      </c>
      <c r="D68" s="53">
        <v>288.35500000000002</v>
      </c>
      <c r="E68" s="53">
        <v>134.72800000000001</v>
      </c>
      <c r="F68" s="53">
        <v>825.55600000000004</v>
      </c>
      <c r="G68" s="53">
        <v>916.53099999999995</v>
      </c>
      <c r="H68" s="53">
        <v>428.27800009999999</v>
      </c>
      <c r="I68" s="53">
        <v>769.38600020000001</v>
      </c>
      <c r="J68" s="53">
        <v>941.38850000000002</v>
      </c>
      <c r="K68" s="53">
        <v>233.23099999999999</v>
      </c>
      <c r="L68" s="53">
        <v>459.71200010000001</v>
      </c>
      <c r="M68" s="53">
        <v>770.00300000000004</v>
      </c>
      <c r="N68" s="53">
        <v>900.0675</v>
      </c>
      <c r="O68" s="53">
        <v>928.16650000000004</v>
      </c>
      <c r="P68" s="53">
        <v>63.392000000000003</v>
      </c>
      <c r="Q68" s="53">
        <v>389.14150000000001</v>
      </c>
      <c r="R68" s="53">
        <v>232.0490001</v>
      </c>
      <c r="S68" s="53">
        <v>217.215</v>
      </c>
      <c r="T68" s="65">
        <v>269.46899999999999</v>
      </c>
    </row>
    <row r="69" spans="1:20" s="5" customFormat="1" ht="15" customHeight="1" x14ac:dyDescent="0.25">
      <c r="A69" s="46" t="s">
        <v>132</v>
      </c>
      <c r="B69" s="52">
        <v>976.76949999999999</v>
      </c>
      <c r="C69" s="53">
        <v>900.05600000000004</v>
      </c>
      <c r="D69" s="53">
        <v>253.03899999999999</v>
      </c>
      <c r="E69" s="53">
        <v>152.006</v>
      </c>
      <c r="F69" s="53">
        <v>790.24</v>
      </c>
      <c r="G69" s="53">
        <v>881.21500000000003</v>
      </c>
      <c r="H69" s="53">
        <v>463.59400010000002</v>
      </c>
      <c r="I69" s="53">
        <v>804.70200020000004</v>
      </c>
      <c r="J69" s="53">
        <v>937.3415</v>
      </c>
      <c r="K69" s="53">
        <v>197.91499999999999</v>
      </c>
      <c r="L69" s="53">
        <v>495.02800009999999</v>
      </c>
      <c r="M69" s="53">
        <v>734.68700000000001</v>
      </c>
      <c r="N69" s="53">
        <v>896.02049999999997</v>
      </c>
      <c r="O69" s="53">
        <v>924.11950000000002</v>
      </c>
      <c r="P69" s="53">
        <v>28.076000000000001</v>
      </c>
      <c r="Q69" s="53">
        <v>385.09449999999998</v>
      </c>
      <c r="R69" s="53">
        <v>267.36500009999997</v>
      </c>
      <c r="S69" s="53">
        <v>181.899</v>
      </c>
      <c r="T69" s="65">
        <v>268.57499999999999</v>
      </c>
    </row>
    <row r="70" spans="1:20" s="5" customFormat="1" ht="15" customHeight="1" x14ac:dyDescent="0.25">
      <c r="A70" s="46" t="s">
        <v>133</v>
      </c>
      <c r="B70" s="52">
        <v>959.32749999999999</v>
      </c>
      <c r="C70" s="53">
        <v>917.49800000000005</v>
      </c>
      <c r="D70" s="53">
        <v>235.59700000000001</v>
      </c>
      <c r="E70" s="53">
        <v>169.44800000000001</v>
      </c>
      <c r="F70" s="53">
        <v>772.798</v>
      </c>
      <c r="G70" s="53">
        <v>863.77300000000002</v>
      </c>
      <c r="H70" s="53">
        <v>481.03600010000002</v>
      </c>
      <c r="I70" s="53">
        <v>822.14400020000005</v>
      </c>
      <c r="J70" s="53">
        <v>919.89949999999999</v>
      </c>
      <c r="K70" s="53">
        <v>180.47300000000001</v>
      </c>
      <c r="L70" s="53">
        <v>512.47000009999999</v>
      </c>
      <c r="M70" s="53">
        <v>717.245</v>
      </c>
      <c r="N70" s="53">
        <v>878.57849999999996</v>
      </c>
      <c r="O70" s="53">
        <v>906.67750000000001</v>
      </c>
      <c r="P70" s="53">
        <v>10.634</v>
      </c>
      <c r="Q70" s="53">
        <v>367.65249999999997</v>
      </c>
      <c r="R70" s="53">
        <v>284.80700009999998</v>
      </c>
      <c r="S70" s="53">
        <v>164.45699999999999</v>
      </c>
      <c r="T70" s="65">
        <v>286.017</v>
      </c>
    </row>
    <row r="71" spans="1:20" s="5" customFormat="1" ht="15" customHeight="1" x14ac:dyDescent="0.25">
      <c r="A71" s="46" t="s">
        <v>134</v>
      </c>
      <c r="B71" s="52">
        <v>948.69449999999995</v>
      </c>
      <c r="C71" s="53">
        <v>928.13099999999997</v>
      </c>
      <c r="D71" s="53">
        <v>224.964</v>
      </c>
      <c r="E71" s="53">
        <v>180.08099999999999</v>
      </c>
      <c r="F71" s="53">
        <v>762.16499999999996</v>
      </c>
      <c r="G71" s="53">
        <v>853.14</v>
      </c>
      <c r="H71" s="53">
        <v>491.66900010000001</v>
      </c>
      <c r="I71" s="53">
        <v>832.77700019999997</v>
      </c>
      <c r="J71" s="53">
        <v>909.26649999999995</v>
      </c>
      <c r="K71" s="53">
        <v>169.84</v>
      </c>
      <c r="L71" s="53">
        <v>523.10300010000003</v>
      </c>
      <c r="M71" s="53">
        <v>706.61199999999997</v>
      </c>
      <c r="N71" s="53">
        <v>867.94550000000004</v>
      </c>
      <c r="O71" s="53">
        <v>896.04449999999997</v>
      </c>
      <c r="P71" s="53">
        <v>9.9999999999989008E-4</v>
      </c>
      <c r="Q71" s="53">
        <v>357.01949999999999</v>
      </c>
      <c r="R71" s="53">
        <v>295.44000010000002</v>
      </c>
      <c r="S71" s="53">
        <v>153.82400000000001</v>
      </c>
      <c r="T71" s="65">
        <v>296.64999999999998</v>
      </c>
    </row>
    <row r="72" spans="1:20" s="5" customFormat="1" ht="15" customHeight="1" x14ac:dyDescent="0.25">
      <c r="A72" s="46" t="s">
        <v>135</v>
      </c>
      <c r="B72" s="52">
        <v>941.07050000000004</v>
      </c>
      <c r="C72" s="53">
        <v>935.755</v>
      </c>
      <c r="D72" s="53">
        <v>217.34</v>
      </c>
      <c r="E72" s="53">
        <v>187.70500000000001</v>
      </c>
      <c r="F72" s="53">
        <v>754.54100000000005</v>
      </c>
      <c r="G72" s="53">
        <v>845.51599999999996</v>
      </c>
      <c r="H72" s="53">
        <v>499.29300009999997</v>
      </c>
      <c r="I72" s="53">
        <v>840.4010002</v>
      </c>
      <c r="J72" s="53">
        <v>901.64250000000004</v>
      </c>
      <c r="K72" s="53">
        <v>162.21600000000001</v>
      </c>
      <c r="L72" s="53">
        <v>530.72700010000005</v>
      </c>
      <c r="M72" s="53">
        <v>698.98800000000006</v>
      </c>
      <c r="N72" s="53">
        <v>860.32150000000001</v>
      </c>
      <c r="O72" s="53">
        <v>888.42049999999995</v>
      </c>
      <c r="P72" s="53">
        <v>7.625</v>
      </c>
      <c r="Q72" s="53">
        <v>349.39550000000003</v>
      </c>
      <c r="R72" s="53">
        <v>303.06400009999999</v>
      </c>
      <c r="S72" s="53">
        <v>146.19999999999999</v>
      </c>
      <c r="T72" s="65">
        <v>304.274</v>
      </c>
    </row>
    <row r="73" spans="1:20" s="5" customFormat="1" ht="15" customHeight="1" x14ac:dyDescent="0.25">
      <c r="A73" s="46" t="s">
        <v>136</v>
      </c>
      <c r="B73" s="52">
        <v>918.10149999999999</v>
      </c>
      <c r="C73" s="53">
        <v>918.15250000000003</v>
      </c>
      <c r="D73" s="53">
        <v>194.369</v>
      </c>
      <c r="E73" s="53">
        <v>210.67599999999999</v>
      </c>
      <c r="F73" s="53">
        <v>731.572</v>
      </c>
      <c r="G73" s="53">
        <v>822.54700000000003</v>
      </c>
      <c r="H73" s="53">
        <v>522.26400009999998</v>
      </c>
      <c r="I73" s="53">
        <v>863.3720002</v>
      </c>
      <c r="J73" s="53">
        <v>878.67349999999999</v>
      </c>
      <c r="K73" s="53">
        <v>139.245</v>
      </c>
      <c r="L73" s="53">
        <v>553.69800009999994</v>
      </c>
      <c r="M73" s="53">
        <v>676.01900000000001</v>
      </c>
      <c r="N73" s="53">
        <v>837.35249999999996</v>
      </c>
      <c r="O73" s="53">
        <v>865.45150000000001</v>
      </c>
      <c r="P73" s="53">
        <v>30.596</v>
      </c>
      <c r="Q73" s="53">
        <v>326.42649999999998</v>
      </c>
      <c r="R73" s="53">
        <v>326.03500009999999</v>
      </c>
      <c r="S73" s="53">
        <v>123.229</v>
      </c>
      <c r="T73" s="65">
        <v>327.245</v>
      </c>
    </row>
    <row r="74" spans="1:20" s="5" customFormat="1" ht="15" customHeight="1" x14ac:dyDescent="0.25">
      <c r="A74" s="46" t="s">
        <v>137</v>
      </c>
      <c r="B74" s="52">
        <v>931.18550000000005</v>
      </c>
      <c r="C74" s="53">
        <v>931.23649999999998</v>
      </c>
      <c r="D74" s="53">
        <v>181.285</v>
      </c>
      <c r="E74" s="53">
        <v>223.76</v>
      </c>
      <c r="F74" s="53">
        <v>744.65599999999995</v>
      </c>
      <c r="G74" s="53">
        <v>835.63099999999997</v>
      </c>
      <c r="H74" s="53">
        <v>535.34800010000004</v>
      </c>
      <c r="I74" s="53">
        <v>876.45600019999995</v>
      </c>
      <c r="J74" s="53">
        <v>891.75750000000005</v>
      </c>
      <c r="K74" s="53">
        <v>152.32900000000001</v>
      </c>
      <c r="L74" s="53">
        <v>566.7820001</v>
      </c>
      <c r="M74" s="53">
        <v>689.10299999999995</v>
      </c>
      <c r="N74" s="53">
        <v>850.43650000000002</v>
      </c>
      <c r="O74" s="53">
        <v>878.53549999999996</v>
      </c>
      <c r="P74" s="53">
        <v>43.68</v>
      </c>
      <c r="Q74" s="53">
        <v>339.51049999999998</v>
      </c>
      <c r="R74" s="53">
        <v>339.11900009999999</v>
      </c>
      <c r="S74" s="53">
        <v>136.31299999999999</v>
      </c>
      <c r="T74" s="65">
        <v>340.32900000000001</v>
      </c>
    </row>
    <row r="75" spans="1:20" s="5" customFormat="1" ht="15" customHeight="1" x14ac:dyDescent="0.25">
      <c r="A75" s="46" t="s">
        <v>138</v>
      </c>
      <c r="B75" s="52">
        <v>946.18550000000005</v>
      </c>
      <c r="C75" s="53">
        <v>946.23649999999998</v>
      </c>
      <c r="D75" s="53">
        <v>166.285</v>
      </c>
      <c r="E75" s="53">
        <v>238.76</v>
      </c>
      <c r="F75" s="53">
        <v>759.65599999999995</v>
      </c>
      <c r="G75" s="53">
        <v>850.63099999999997</v>
      </c>
      <c r="H75" s="53">
        <v>550.34800010000004</v>
      </c>
      <c r="I75" s="53">
        <v>891.45600019999995</v>
      </c>
      <c r="J75" s="53">
        <v>906.75750000000005</v>
      </c>
      <c r="K75" s="53">
        <v>142.642</v>
      </c>
      <c r="L75" s="53">
        <v>581.7820001</v>
      </c>
      <c r="M75" s="53">
        <v>704.10299999999995</v>
      </c>
      <c r="N75" s="53">
        <v>865.43650000000002</v>
      </c>
      <c r="O75" s="53">
        <v>893.53549999999996</v>
      </c>
      <c r="P75" s="53">
        <v>58.68</v>
      </c>
      <c r="Q75" s="53">
        <v>354.51049999999998</v>
      </c>
      <c r="R75" s="53">
        <v>354.11900009999999</v>
      </c>
      <c r="S75" s="53">
        <v>126.626</v>
      </c>
      <c r="T75" s="65">
        <v>355.32900000000001</v>
      </c>
    </row>
    <row r="76" spans="1:20" s="5" customFormat="1" ht="15" customHeight="1" x14ac:dyDescent="0.25">
      <c r="A76" s="46" t="s">
        <v>139</v>
      </c>
      <c r="B76" s="52">
        <v>959.82249999999999</v>
      </c>
      <c r="C76" s="53">
        <v>959.87350000000004</v>
      </c>
      <c r="D76" s="53">
        <v>152.648</v>
      </c>
      <c r="E76" s="53">
        <v>252.39699999999999</v>
      </c>
      <c r="F76" s="53">
        <v>773.29300000000001</v>
      </c>
      <c r="G76" s="53">
        <v>864.26800000000003</v>
      </c>
      <c r="H76" s="53">
        <v>563.98500009999998</v>
      </c>
      <c r="I76" s="53">
        <v>905.09300020000001</v>
      </c>
      <c r="J76" s="53">
        <v>920.39449999999999</v>
      </c>
      <c r="K76" s="53">
        <v>129.005</v>
      </c>
      <c r="L76" s="53">
        <v>595.41900009999995</v>
      </c>
      <c r="M76" s="53">
        <v>717.74</v>
      </c>
      <c r="N76" s="53">
        <v>879.07349999999997</v>
      </c>
      <c r="O76" s="53">
        <v>907.17250000000001</v>
      </c>
      <c r="P76" s="53">
        <v>72.316999999999993</v>
      </c>
      <c r="Q76" s="53">
        <v>368.14749999999998</v>
      </c>
      <c r="R76" s="53">
        <v>367.75600009999999</v>
      </c>
      <c r="S76" s="53">
        <v>112.989</v>
      </c>
      <c r="T76" s="65">
        <v>368.96600000000001</v>
      </c>
    </row>
    <row r="77" spans="1:20" s="5" customFormat="1" ht="15" customHeight="1" x14ac:dyDescent="0.25">
      <c r="A77" s="46" t="s">
        <v>140</v>
      </c>
      <c r="B77" s="52">
        <v>970.82249999999999</v>
      </c>
      <c r="C77" s="53">
        <v>970.87350000000004</v>
      </c>
      <c r="D77" s="53">
        <v>141.648</v>
      </c>
      <c r="E77" s="53">
        <v>263.39699999999999</v>
      </c>
      <c r="F77" s="53">
        <v>784.29300000000001</v>
      </c>
      <c r="G77" s="53">
        <v>875.26800000000003</v>
      </c>
      <c r="H77" s="53">
        <v>574.98500009999998</v>
      </c>
      <c r="I77" s="53">
        <v>916.09300020000001</v>
      </c>
      <c r="J77" s="53">
        <v>931.39449999999999</v>
      </c>
      <c r="K77" s="53">
        <v>118.005</v>
      </c>
      <c r="L77" s="53">
        <v>606.41900009999995</v>
      </c>
      <c r="M77" s="53">
        <v>728.74</v>
      </c>
      <c r="N77" s="53">
        <v>890.07349999999997</v>
      </c>
      <c r="O77" s="53">
        <v>918.17250000000001</v>
      </c>
      <c r="P77" s="53">
        <v>83.316999999999993</v>
      </c>
      <c r="Q77" s="53">
        <v>379.14749999999998</v>
      </c>
      <c r="R77" s="53">
        <v>378.75600009999999</v>
      </c>
      <c r="S77" s="53">
        <v>101.989</v>
      </c>
      <c r="T77" s="65">
        <v>379.96600000000001</v>
      </c>
    </row>
    <row r="78" spans="1:20" s="5" customFormat="1" ht="15" customHeight="1" x14ac:dyDescent="0.25">
      <c r="A78" s="46" t="s">
        <v>141</v>
      </c>
      <c r="B78" s="52">
        <v>979.02650000000006</v>
      </c>
      <c r="C78" s="53">
        <v>979.07749999999999</v>
      </c>
      <c r="D78" s="53">
        <v>133.44399999999999</v>
      </c>
      <c r="E78" s="53">
        <v>271.601</v>
      </c>
      <c r="F78" s="53">
        <v>792.49699999999996</v>
      </c>
      <c r="G78" s="53">
        <v>883.47199999999998</v>
      </c>
      <c r="H78" s="53">
        <v>583.18900010000004</v>
      </c>
      <c r="I78" s="53">
        <v>924.29700019999996</v>
      </c>
      <c r="J78" s="53">
        <v>939.59849999999994</v>
      </c>
      <c r="K78" s="53">
        <v>109.801</v>
      </c>
      <c r="L78" s="53">
        <v>614.62300010000001</v>
      </c>
      <c r="M78" s="53">
        <v>736.94399999999996</v>
      </c>
      <c r="N78" s="53">
        <v>898.27750000000003</v>
      </c>
      <c r="O78" s="53">
        <v>926.37649999999996</v>
      </c>
      <c r="P78" s="53">
        <v>91.521000000000001</v>
      </c>
      <c r="Q78" s="53">
        <v>387.35149999999999</v>
      </c>
      <c r="R78" s="53">
        <v>386.9600001</v>
      </c>
      <c r="S78" s="53">
        <v>93.784999999999997</v>
      </c>
      <c r="T78" s="65">
        <v>388.17</v>
      </c>
    </row>
    <row r="79" spans="1:20" s="5" customFormat="1" ht="15" customHeight="1" x14ac:dyDescent="0.25">
      <c r="A79" s="46" t="s">
        <v>142</v>
      </c>
      <c r="B79" s="52">
        <v>1234.3420001</v>
      </c>
      <c r="C79" s="53">
        <v>828.54700009999999</v>
      </c>
      <c r="D79" s="53">
        <v>695.26000009999996</v>
      </c>
      <c r="E79" s="53">
        <v>541.6330001</v>
      </c>
      <c r="F79" s="53">
        <v>1232.4610001000001</v>
      </c>
      <c r="G79" s="53">
        <v>1323.4360001</v>
      </c>
      <c r="H79" s="53">
        <v>21.373000000000001</v>
      </c>
      <c r="I79" s="53">
        <v>634.42700009999999</v>
      </c>
      <c r="J79" s="53">
        <v>1194.9140001000001</v>
      </c>
      <c r="K79" s="53">
        <v>640.13600010000005</v>
      </c>
      <c r="L79" s="53">
        <v>324.75299999999999</v>
      </c>
      <c r="M79" s="53">
        <v>1176.9080001</v>
      </c>
      <c r="N79" s="53">
        <v>1153.5930000999999</v>
      </c>
      <c r="O79" s="53">
        <v>1181.6920001000001</v>
      </c>
      <c r="P79" s="53">
        <v>470.29700009999999</v>
      </c>
      <c r="Q79" s="53">
        <v>796.0465001</v>
      </c>
      <c r="R79" s="53">
        <v>423.98200000000003</v>
      </c>
      <c r="S79" s="53">
        <v>624.12000009999997</v>
      </c>
      <c r="T79" s="65">
        <v>676.37400009999999</v>
      </c>
    </row>
    <row r="80" spans="1:20" s="5" customFormat="1" ht="15" customHeight="1" x14ac:dyDescent="0.25">
      <c r="A80" s="46" t="s">
        <v>143</v>
      </c>
      <c r="B80" s="52">
        <v>1001.1155</v>
      </c>
      <c r="C80" s="53">
        <v>1001.1665</v>
      </c>
      <c r="D80" s="53">
        <v>111.355</v>
      </c>
      <c r="E80" s="53">
        <v>293.69</v>
      </c>
      <c r="F80" s="53">
        <v>814.58600000000001</v>
      </c>
      <c r="G80" s="53">
        <v>905.56100000000004</v>
      </c>
      <c r="H80" s="53">
        <v>605.27800009999999</v>
      </c>
      <c r="I80" s="53">
        <v>946.38600020000001</v>
      </c>
      <c r="J80" s="53">
        <v>961.6875</v>
      </c>
      <c r="K80" s="53">
        <v>87.712000000000003</v>
      </c>
      <c r="L80" s="53">
        <v>636.71200009999995</v>
      </c>
      <c r="M80" s="53">
        <v>759.03300000000002</v>
      </c>
      <c r="N80" s="53">
        <v>920.36649999999997</v>
      </c>
      <c r="O80" s="53">
        <v>948.46550000000002</v>
      </c>
      <c r="P80" s="53">
        <v>113.61</v>
      </c>
      <c r="Q80" s="53">
        <v>409.44049999999999</v>
      </c>
      <c r="R80" s="53">
        <v>409.0490001</v>
      </c>
      <c r="S80" s="53">
        <v>71.695999999999998</v>
      </c>
      <c r="T80" s="65">
        <v>410.25900000000001</v>
      </c>
    </row>
    <row r="81" spans="1:20" s="5" customFormat="1" ht="15" customHeight="1" x14ac:dyDescent="0.25">
      <c r="A81" s="46" t="s">
        <v>144</v>
      </c>
      <c r="B81" s="52">
        <v>1016.9725</v>
      </c>
      <c r="C81" s="53">
        <v>1017.0235</v>
      </c>
      <c r="D81" s="53">
        <v>95.498000000000005</v>
      </c>
      <c r="E81" s="53">
        <v>309.54700000000003</v>
      </c>
      <c r="F81" s="53">
        <v>830.44299999999998</v>
      </c>
      <c r="G81" s="53">
        <v>921.41800000000001</v>
      </c>
      <c r="H81" s="53">
        <v>621.13500009999996</v>
      </c>
      <c r="I81" s="53">
        <v>962.24300019999998</v>
      </c>
      <c r="J81" s="53">
        <v>977.54449999999997</v>
      </c>
      <c r="K81" s="53">
        <v>94.015000000000001</v>
      </c>
      <c r="L81" s="53">
        <v>652.56900010000004</v>
      </c>
      <c r="M81" s="53">
        <v>774.89</v>
      </c>
      <c r="N81" s="53">
        <v>936.22349999999994</v>
      </c>
      <c r="O81" s="53">
        <v>964.32249999999999</v>
      </c>
      <c r="P81" s="53">
        <v>129.46700000000001</v>
      </c>
      <c r="Q81" s="53">
        <v>425.29750000000001</v>
      </c>
      <c r="R81" s="53">
        <v>424.90600010000003</v>
      </c>
      <c r="S81" s="53">
        <v>77.998999999999995</v>
      </c>
      <c r="T81" s="65">
        <v>426.11599999999999</v>
      </c>
    </row>
    <row r="82" spans="1:20" s="5" customFormat="1" ht="15" customHeight="1" x14ac:dyDescent="0.25">
      <c r="A82" s="46" t="s">
        <v>145</v>
      </c>
      <c r="B82" s="52">
        <v>1035.1025</v>
      </c>
      <c r="C82" s="53">
        <v>1035.1534999999999</v>
      </c>
      <c r="D82" s="53">
        <v>77.367999999999995</v>
      </c>
      <c r="E82" s="53">
        <v>327.67700000000002</v>
      </c>
      <c r="F82" s="53">
        <v>848.57299999999998</v>
      </c>
      <c r="G82" s="53">
        <v>939.548</v>
      </c>
      <c r="H82" s="53">
        <v>639.26500009999995</v>
      </c>
      <c r="I82" s="53">
        <v>980.37300019999998</v>
      </c>
      <c r="J82" s="53">
        <v>995.67449999999997</v>
      </c>
      <c r="K82" s="53">
        <v>112.145</v>
      </c>
      <c r="L82" s="53">
        <v>670.69900010000003</v>
      </c>
      <c r="M82" s="53">
        <v>793.02</v>
      </c>
      <c r="N82" s="53">
        <v>954.35350000000005</v>
      </c>
      <c r="O82" s="53">
        <v>982.45249999999999</v>
      </c>
      <c r="P82" s="53">
        <v>147.59700000000001</v>
      </c>
      <c r="Q82" s="53">
        <v>443.42750000000001</v>
      </c>
      <c r="R82" s="53">
        <v>443.03600010000002</v>
      </c>
      <c r="S82" s="53">
        <v>96.129000000000005</v>
      </c>
      <c r="T82" s="65">
        <v>444.24599999999998</v>
      </c>
    </row>
    <row r="83" spans="1:20" s="5" customFormat="1" ht="15" customHeight="1" x14ac:dyDescent="0.25">
      <c r="A83" s="46" t="s">
        <v>146</v>
      </c>
      <c r="B83" s="52">
        <v>1038.6315</v>
      </c>
      <c r="C83" s="53">
        <v>1038.6824999999999</v>
      </c>
      <c r="D83" s="53">
        <v>73.838999999999999</v>
      </c>
      <c r="E83" s="53">
        <v>331.20600000000002</v>
      </c>
      <c r="F83" s="53">
        <v>852.10199999999998</v>
      </c>
      <c r="G83" s="53">
        <v>943.077</v>
      </c>
      <c r="H83" s="53">
        <v>642.79400009999995</v>
      </c>
      <c r="I83" s="53">
        <v>983.90200019999997</v>
      </c>
      <c r="J83" s="53">
        <v>999.20349999999996</v>
      </c>
      <c r="K83" s="53">
        <v>115.67400000000001</v>
      </c>
      <c r="L83" s="53">
        <v>674.22800010000003</v>
      </c>
      <c r="M83" s="53">
        <v>796.54899999999998</v>
      </c>
      <c r="N83" s="53">
        <v>957.88250000000005</v>
      </c>
      <c r="O83" s="53">
        <v>985.98149999999998</v>
      </c>
      <c r="P83" s="53">
        <v>151.126</v>
      </c>
      <c r="Q83" s="53">
        <v>446.95650000000001</v>
      </c>
      <c r="R83" s="53">
        <v>446.56500010000002</v>
      </c>
      <c r="S83" s="53">
        <v>99.658000000000001</v>
      </c>
      <c r="T83" s="65">
        <v>447.77499999999998</v>
      </c>
    </row>
    <row r="84" spans="1:20" s="5" customFormat="1" ht="15" customHeight="1" x14ac:dyDescent="0.25">
      <c r="A84" s="46" t="s">
        <v>147</v>
      </c>
      <c r="B84" s="52">
        <v>1047.0454999999999</v>
      </c>
      <c r="C84" s="53">
        <v>1047.0965000000001</v>
      </c>
      <c r="D84" s="53">
        <v>65.424999999999997</v>
      </c>
      <c r="E84" s="53">
        <v>339.62</v>
      </c>
      <c r="F84" s="53">
        <v>860.51599999999996</v>
      </c>
      <c r="G84" s="53">
        <v>951.49099999999999</v>
      </c>
      <c r="H84" s="53">
        <v>651.20800010000005</v>
      </c>
      <c r="I84" s="53">
        <v>992.31600019999996</v>
      </c>
      <c r="J84" s="53">
        <v>1007.6174999999999</v>
      </c>
      <c r="K84" s="53">
        <v>124.08799999999999</v>
      </c>
      <c r="L84" s="53">
        <v>682.64200010000002</v>
      </c>
      <c r="M84" s="53">
        <v>804.96299999999997</v>
      </c>
      <c r="N84" s="53">
        <v>966.29650000000004</v>
      </c>
      <c r="O84" s="53">
        <v>994.39549999999997</v>
      </c>
      <c r="P84" s="53">
        <v>159.54</v>
      </c>
      <c r="Q84" s="53">
        <v>455.37049999999999</v>
      </c>
      <c r="R84" s="53">
        <v>454.97900010000001</v>
      </c>
      <c r="S84" s="53">
        <v>108.072</v>
      </c>
      <c r="T84" s="65">
        <v>456.18900000000002</v>
      </c>
    </row>
    <row r="85" spans="1:20" s="5" customFormat="1" ht="15" customHeight="1" x14ac:dyDescent="0.25">
      <c r="A85" s="46" t="s">
        <v>148</v>
      </c>
      <c r="B85" s="52">
        <v>1054.2075</v>
      </c>
      <c r="C85" s="53">
        <v>1054.2584999999999</v>
      </c>
      <c r="D85" s="53">
        <v>58.262999999999998</v>
      </c>
      <c r="E85" s="53">
        <v>346.78199999999998</v>
      </c>
      <c r="F85" s="53">
        <v>867.678</v>
      </c>
      <c r="G85" s="53">
        <v>958.65300000000002</v>
      </c>
      <c r="H85" s="53">
        <v>658.37000009999997</v>
      </c>
      <c r="I85" s="53">
        <v>999.4780002</v>
      </c>
      <c r="J85" s="53">
        <v>1014.7795</v>
      </c>
      <c r="K85" s="53">
        <v>131.25</v>
      </c>
      <c r="L85" s="53">
        <v>689.80400010000005</v>
      </c>
      <c r="M85" s="53">
        <v>812.125</v>
      </c>
      <c r="N85" s="53">
        <v>973.45849999999996</v>
      </c>
      <c r="O85" s="53">
        <v>1001.5575</v>
      </c>
      <c r="P85" s="53">
        <v>166.702</v>
      </c>
      <c r="Q85" s="53">
        <v>462.53250000000003</v>
      </c>
      <c r="R85" s="53">
        <v>462.14100009999999</v>
      </c>
      <c r="S85" s="53">
        <v>115.23399999999999</v>
      </c>
      <c r="T85" s="65">
        <v>463.351</v>
      </c>
    </row>
    <row r="86" spans="1:20" s="5" customFormat="1" ht="15" customHeight="1" x14ac:dyDescent="0.25">
      <c r="A86" s="46" t="s">
        <v>149</v>
      </c>
      <c r="B86" s="52">
        <v>1062.8105</v>
      </c>
      <c r="C86" s="53">
        <v>1062.8615</v>
      </c>
      <c r="D86" s="53">
        <v>49.66</v>
      </c>
      <c r="E86" s="53">
        <v>355.38499999999999</v>
      </c>
      <c r="F86" s="53">
        <v>876.28099999999995</v>
      </c>
      <c r="G86" s="53">
        <v>967.25599999999997</v>
      </c>
      <c r="H86" s="53">
        <v>666.97300010000004</v>
      </c>
      <c r="I86" s="53">
        <v>1008.0810001999999</v>
      </c>
      <c r="J86" s="53">
        <v>1023.3825000000001</v>
      </c>
      <c r="K86" s="53">
        <v>139.85300000000001</v>
      </c>
      <c r="L86" s="53">
        <v>698.4070001</v>
      </c>
      <c r="M86" s="53">
        <v>820.72799999999995</v>
      </c>
      <c r="N86" s="53">
        <v>982.06150000000002</v>
      </c>
      <c r="O86" s="53">
        <v>1010.1605</v>
      </c>
      <c r="P86" s="53">
        <v>175.30500000000001</v>
      </c>
      <c r="Q86" s="53">
        <v>471.13549999999998</v>
      </c>
      <c r="R86" s="53">
        <v>470.74400009999999</v>
      </c>
      <c r="S86" s="53">
        <v>123.837</v>
      </c>
      <c r="T86" s="65">
        <v>471.95400000000001</v>
      </c>
    </row>
    <row r="87" spans="1:20" s="5" customFormat="1" ht="15" customHeight="1" x14ac:dyDescent="0.25">
      <c r="A87" s="46" t="s">
        <v>150</v>
      </c>
      <c r="B87" s="52">
        <v>1065.3045</v>
      </c>
      <c r="C87" s="53">
        <v>1065.3554999999999</v>
      </c>
      <c r="D87" s="53">
        <v>47.165999999999997</v>
      </c>
      <c r="E87" s="53">
        <v>357.87900000000002</v>
      </c>
      <c r="F87" s="53">
        <v>878.77499999999998</v>
      </c>
      <c r="G87" s="53">
        <v>969.75</v>
      </c>
      <c r="H87" s="53">
        <v>669.46700009999995</v>
      </c>
      <c r="I87" s="53">
        <v>1010.5750002</v>
      </c>
      <c r="J87" s="53">
        <v>1025.8765000000001</v>
      </c>
      <c r="K87" s="53">
        <v>142.34700000000001</v>
      </c>
      <c r="L87" s="53">
        <v>700.90100010000003</v>
      </c>
      <c r="M87" s="53">
        <v>823.22199999999998</v>
      </c>
      <c r="N87" s="53">
        <v>984.55550000000005</v>
      </c>
      <c r="O87" s="53">
        <v>1012.6545</v>
      </c>
      <c r="P87" s="53">
        <v>177.79900000000001</v>
      </c>
      <c r="Q87" s="53">
        <v>473.62950000000001</v>
      </c>
      <c r="R87" s="53">
        <v>473.23800010000002</v>
      </c>
      <c r="S87" s="53">
        <v>126.331</v>
      </c>
      <c r="T87" s="65">
        <v>474.44799999999998</v>
      </c>
    </row>
    <row r="88" spans="1:20" s="5" customFormat="1" ht="15" customHeight="1" x14ac:dyDescent="0.25">
      <c r="A88" s="46" t="s">
        <v>151</v>
      </c>
      <c r="B88" s="52">
        <v>1109.4704999999999</v>
      </c>
      <c r="C88" s="53">
        <v>1109.5215000000001</v>
      </c>
      <c r="D88" s="53">
        <v>3</v>
      </c>
      <c r="E88" s="53">
        <v>402.04500000000002</v>
      </c>
      <c r="F88" s="53">
        <v>922.94100000000003</v>
      </c>
      <c r="G88" s="53">
        <v>1013.9160000000001</v>
      </c>
      <c r="H88" s="53">
        <v>713.6330001</v>
      </c>
      <c r="I88" s="53">
        <v>1054.7410001999999</v>
      </c>
      <c r="J88" s="53">
        <v>1070.0425</v>
      </c>
      <c r="K88" s="53">
        <v>186.51300000000001</v>
      </c>
      <c r="L88" s="53">
        <v>745.06700009999997</v>
      </c>
      <c r="M88" s="53">
        <v>867.38800000000003</v>
      </c>
      <c r="N88" s="53">
        <v>1028.7215000000001</v>
      </c>
      <c r="O88" s="53">
        <v>1056.8205</v>
      </c>
      <c r="P88" s="53">
        <v>221.965</v>
      </c>
      <c r="Q88" s="53">
        <v>517.79549999999995</v>
      </c>
      <c r="R88" s="53">
        <v>517.40400009999996</v>
      </c>
      <c r="S88" s="53">
        <v>170.49700000000001</v>
      </c>
      <c r="T88" s="65">
        <v>518.61400000000003</v>
      </c>
    </row>
    <row r="89" spans="1:20" s="5" customFormat="1" ht="15" customHeight="1" x14ac:dyDescent="0.25">
      <c r="A89" s="46" t="s">
        <v>152</v>
      </c>
      <c r="B89" s="52">
        <v>1005.8925</v>
      </c>
      <c r="C89" s="53">
        <v>1005.9435</v>
      </c>
      <c r="D89" s="53">
        <v>106.578</v>
      </c>
      <c r="E89" s="53">
        <v>298.46699999999998</v>
      </c>
      <c r="F89" s="53">
        <v>819.36300000000006</v>
      </c>
      <c r="G89" s="53">
        <v>910.33799999999997</v>
      </c>
      <c r="H89" s="53">
        <v>610.05500010000003</v>
      </c>
      <c r="I89" s="53">
        <v>951.16300020000006</v>
      </c>
      <c r="J89" s="53">
        <v>966.46450000000004</v>
      </c>
      <c r="K89" s="53">
        <v>82.935000000000002</v>
      </c>
      <c r="L89" s="53">
        <v>641.4890001</v>
      </c>
      <c r="M89" s="53">
        <v>763.81</v>
      </c>
      <c r="N89" s="53">
        <v>925.14350000000002</v>
      </c>
      <c r="O89" s="53">
        <v>953.24249999999995</v>
      </c>
      <c r="P89" s="53">
        <v>118.387</v>
      </c>
      <c r="Q89" s="53">
        <v>414.21749999999997</v>
      </c>
      <c r="R89" s="53">
        <v>413.82600009999999</v>
      </c>
      <c r="S89" s="53">
        <v>66.918999999999997</v>
      </c>
      <c r="T89" s="65">
        <v>415.036</v>
      </c>
    </row>
    <row r="90" spans="1:20" s="5" customFormat="1" ht="15" customHeight="1" x14ac:dyDescent="0.25">
      <c r="A90" s="46" t="s">
        <v>153</v>
      </c>
      <c r="B90" s="52">
        <v>1009.2925</v>
      </c>
      <c r="C90" s="53">
        <v>1009.3434999999999</v>
      </c>
      <c r="D90" s="53">
        <v>141.459</v>
      </c>
      <c r="E90" s="53">
        <v>301.86700000000002</v>
      </c>
      <c r="F90" s="53">
        <v>822.76300000000003</v>
      </c>
      <c r="G90" s="53">
        <v>913.73800000000006</v>
      </c>
      <c r="H90" s="53">
        <v>613.45500010000001</v>
      </c>
      <c r="I90" s="53">
        <v>954.56300020000003</v>
      </c>
      <c r="J90" s="53">
        <v>969.86450000000002</v>
      </c>
      <c r="K90" s="53">
        <v>48.054000000000002</v>
      </c>
      <c r="L90" s="53">
        <v>644.88900009999998</v>
      </c>
      <c r="M90" s="53">
        <v>767.21</v>
      </c>
      <c r="N90" s="53">
        <v>928.54349999999999</v>
      </c>
      <c r="O90" s="53">
        <v>956.64250000000004</v>
      </c>
      <c r="P90" s="53">
        <v>121.78700000000001</v>
      </c>
      <c r="Q90" s="53">
        <v>417.61750000000001</v>
      </c>
      <c r="R90" s="53">
        <v>417.22600010000002</v>
      </c>
      <c r="S90" s="53">
        <v>32.037999999999997</v>
      </c>
      <c r="T90" s="65">
        <v>418.43599999999998</v>
      </c>
    </row>
    <row r="91" spans="1:20" s="5" customFormat="1" ht="15" customHeight="1" x14ac:dyDescent="0.25">
      <c r="A91" s="46" t="s">
        <v>154</v>
      </c>
      <c r="B91" s="52">
        <v>1023.9494999999999</v>
      </c>
      <c r="C91" s="53">
        <v>1024.0005000000001</v>
      </c>
      <c r="D91" s="53">
        <v>156.11600000000001</v>
      </c>
      <c r="E91" s="53">
        <v>316.524</v>
      </c>
      <c r="F91" s="53">
        <v>837.42</v>
      </c>
      <c r="G91" s="53">
        <v>928.39499999999998</v>
      </c>
      <c r="H91" s="53">
        <v>628.11200010000005</v>
      </c>
      <c r="I91" s="53">
        <v>969.22000019999996</v>
      </c>
      <c r="J91" s="53">
        <v>984.52149999999995</v>
      </c>
      <c r="K91" s="53">
        <v>33.396999999999998</v>
      </c>
      <c r="L91" s="53">
        <v>659.54600010000001</v>
      </c>
      <c r="M91" s="53">
        <v>781.86699999999996</v>
      </c>
      <c r="N91" s="53">
        <v>943.20050000000003</v>
      </c>
      <c r="O91" s="53">
        <v>971.29949999999997</v>
      </c>
      <c r="P91" s="53">
        <v>136.44399999999999</v>
      </c>
      <c r="Q91" s="53">
        <v>432.27449999999999</v>
      </c>
      <c r="R91" s="53">
        <v>431.8830001</v>
      </c>
      <c r="S91" s="53">
        <v>46.695</v>
      </c>
      <c r="T91" s="65">
        <v>433.09300000000002</v>
      </c>
    </row>
    <row r="92" spans="1:20" s="5" customFormat="1" ht="15" customHeight="1" x14ac:dyDescent="0.25">
      <c r="A92" s="46" t="s">
        <v>155</v>
      </c>
      <c r="B92" s="52">
        <v>1024.4445000000001</v>
      </c>
      <c r="C92" s="53">
        <v>1024.4955</v>
      </c>
      <c r="D92" s="53">
        <v>156.61099999999999</v>
      </c>
      <c r="E92" s="53">
        <v>317.01900000000001</v>
      </c>
      <c r="F92" s="53">
        <v>837.91499999999996</v>
      </c>
      <c r="G92" s="53">
        <v>928.89</v>
      </c>
      <c r="H92" s="53">
        <v>628.60700010000005</v>
      </c>
      <c r="I92" s="53">
        <v>969.71500019999996</v>
      </c>
      <c r="J92" s="53">
        <v>985.01649999999995</v>
      </c>
      <c r="K92" s="53">
        <v>34.335999999999999</v>
      </c>
      <c r="L92" s="53">
        <v>660.04100010000002</v>
      </c>
      <c r="M92" s="53">
        <v>782.36199999999997</v>
      </c>
      <c r="N92" s="53">
        <v>943.69550000000004</v>
      </c>
      <c r="O92" s="53">
        <v>971.79449999999997</v>
      </c>
      <c r="P92" s="53">
        <v>136.93899999999999</v>
      </c>
      <c r="Q92" s="53">
        <v>432.76949999999999</v>
      </c>
      <c r="R92" s="53">
        <v>432.37800010000001</v>
      </c>
      <c r="S92" s="53">
        <v>47.19</v>
      </c>
      <c r="T92" s="65">
        <v>433.58800000000002</v>
      </c>
    </row>
    <row r="93" spans="1:20" s="5" customFormat="1" ht="15" customHeight="1" x14ac:dyDescent="0.25">
      <c r="A93" s="46" t="s">
        <v>156</v>
      </c>
      <c r="B93" s="52">
        <v>1040.3665000000001</v>
      </c>
      <c r="C93" s="53">
        <v>1040.4175</v>
      </c>
      <c r="D93" s="53">
        <v>172.53299999999999</v>
      </c>
      <c r="E93" s="53">
        <v>332.94099999999997</v>
      </c>
      <c r="F93" s="53">
        <v>853.83699999999999</v>
      </c>
      <c r="G93" s="53">
        <v>944.81200000000001</v>
      </c>
      <c r="H93" s="53">
        <v>644.52900009999996</v>
      </c>
      <c r="I93" s="53">
        <v>985.63700019999999</v>
      </c>
      <c r="J93" s="53">
        <v>1000.9385</v>
      </c>
      <c r="K93" s="53">
        <v>16.98</v>
      </c>
      <c r="L93" s="53">
        <v>675.96300010000004</v>
      </c>
      <c r="M93" s="53">
        <v>798.28399999999999</v>
      </c>
      <c r="N93" s="53">
        <v>959.61749999999995</v>
      </c>
      <c r="O93" s="53">
        <v>987.7165</v>
      </c>
      <c r="P93" s="53">
        <v>152.86099999999999</v>
      </c>
      <c r="Q93" s="53">
        <v>448.69150000000002</v>
      </c>
      <c r="R93" s="53">
        <v>448.30000009999998</v>
      </c>
      <c r="S93" s="53">
        <v>63.112000000000002</v>
      </c>
      <c r="T93" s="65">
        <v>449.51</v>
      </c>
    </row>
    <row r="94" spans="1:20" s="5" customFormat="1" ht="15" customHeight="1" x14ac:dyDescent="0.25">
      <c r="A94" s="46" t="s">
        <v>157</v>
      </c>
      <c r="B94" s="52">
        <v>1057.3164999999999</v>
      </c>
      <c r="C94" s="53">
        <v>1057.3675000000001</v>
      </c>
      <c r="D94" s="53">
        <v>189.483</v>
      </c>
      <c r="E94" s="53">
        <v>349.89100000000002</v>
      </c>
      <c r="F94" s="53">
        <v>870.78700000000003</v>
      </c>
      <c r="G94" s="53">
        <v>961.76199999999994</v>
      </c>
      <c r="H94" s="53">
        <v>661.47900010000001</v>
      </c>
      <c r="I94" s="53">
        <v>1002.5870002</v>
      </c>
      <c r="J94" s="53">
        <v>1017.8885</v>
      </c>
      <c r="K94" s="53">
        <v>0.03</v>
      </c>
      <c r="L94" s="53">
        <v>692.91300009999998</v>
      </c>
      <c r="M94" s="53">
        <v>815.23400000000004</v>
      </c>
      <c r="N94" s="53">
        <v>976.5675</v>
      </c>
      <c r="O94" s="53">
        <v>1004.6665</v>
      </c>
      <c r="P94" s="53">
        <v>169.81100000000001</v>
      </c>
      <c r="Q94" s="53">
        <v>465.64150000000001</v>
      </c>
      <c r="R94" s="53">
        <v>465.25000010000002</v>
      </c>
      <c r="S94" s="53">
        <v>80.061999999999998</v>
      </c>
      <c r="T94" s="65">
        <v>466.46</v>
      </c>
    </row>
    <row r="95" spans="1:20" s="5" customFormat="1" ht="15" customHeight="1" x14ac:dyDescent="0.25">
      <c r="A95" s="46" t="s">
        <v>158</v>
      </c>
      <c r="B95" s="52">
        <v>1023.7275</v>
      </c>
      <c r="C95" s="53">
        <v>1023.7785</v>
      </c>
      <c r="D95" s="53">
        <v>155.89400000000001</v>
      </c>
      <c r="E95" s="53">
        <v>316.30200000000002</v>
      </c>
      <c r="F95" s="53">
        <v>837.19799999999998</v>
      </c>
      <c r="G95" s="53">
        <v>928.173</v>
      </c>
      <c r="H95" s="53">
        <v>627.89000009999995</v>
      </c>
      <c r="I95" s="53">
        <v>968.99800019999998</v>
      </c>
      <c r="J95" s="53">
        <v>984.29949999999997</v>
      </c>
      <c r="K95" s="53">
        <v>33.619</v>
      </c>
      <c r="L95" s="53">
        <v>659.32400010000003</v>
      </c>
      <c r="M95" s="53">
        <v>781.64499999999998</v>
      </c>
      <c r="N95" s="53">
        <v>942.97850000000005</v>
      </c>
      <c r="O95" s="53">
        <v>971.07749999999999</v>
      </c>
      <c r="P95" s="53">
        <v>136.22200000000001</v>
      </c>
      <c r="Q95" s="53">
        <v>432.05250000000001</v>
      </c>
      <c r="R95" s="53">
        <v>431.66100010000002</v>
      </c>
      <c r="S95" s="53">
        <v>46.472999999999999</v>
      </c>
      <c r="T95" s="65">
        <v>432.87099999999998</v>
      </c>
    </row>
    <row r="96" spans="1:20" s="5" customFormat="1" ht="15" customHeight="1" x14ac:dyDescent="0.25">
      <c r="A96" s="46" t="s">
        <v>159</v>
      </c>
      <c r="B96" s="52">
        <v>1210.6580001</v>
      </c>
      <c r="C96" s="53">
        <v>804.86300010000002</v>
      </c>
      <c r="D96" s="53">
        <v>671.57600009999999</v>
      </c>
      <c r="E96" s="53">
        <v>517.94900010000003</v>
      </c>
      <c r="F96" s="53">
        <v>1208.7770000999999</v>
      </c>
      <c r="G96" s="53">
        <v>1299.7520001</v>
      </c>
      <c r="H96" s="53">
        <v>45.057000000000002</v>
      </c>
      <c r="I96" s="53">
        <v>610.74300010000002</v>
      </c>
      <c r="J96" s="53">
        <v>1171.2300001000001</v>
      </c>
      <c r="K96" s="53">
        <v>616.45200009999996</v>
      </c>
      <c r="L96" s="53">
        <v>301.06900000000002</v>
      </c>
      <c r="M96" s="53">
        <v>1153.2240001</v>
      </c>
      <c r="N96" s="53">
        <v>1129.9090001</v>
      </c>
      <c r="O96" s="53">
        <v>1158.0080000999999</v>
      </c>
      <c r="P96" s="53">
        <v>446.61300010000002</v>
      </c>
      <c r="Q96" s="53">
        <v>772.36250010000003</v>
      </c>
      <c r="R96" s="53">
        <v>400.298</v>
      </c>
      <c r="S96" s="53">
        <v>600.4360001</v>
      </c>
      <c r="T96" s="65">
        <v>652.69000010000002</v>
      </c>
    </row>
    <row r="97" spans="1:20" s="5" customFormat="1" ht="15" customHeight="1" x14ac:dyDescent="0.25">
      <c r="A97" s="46" t="s">
        <v>160</v>
      </c>
      <c r="B97" s="52">
        <v>1201.4840001</v>
      </c>
      <c r="C97" s="53">
        <v>795.68900010000004</v>
      </c>
      <c r="D97" s="53">
        <v>662.40200010000001</v>
      </c>
      <c r="E97" s="53">
        <v>508.7750001</v>
      </c>
      <c r="F97" s="53">
        <v>1199.6030000999999</v>
      </c>
      <c r="G97" s="53">
        <v>1290.5780001000001</v>
      </c>
      <c r="H97" s="53">
        <v>54.231000000000002</v>
      </c>
      <c r="I97" s="53">
        <v>601.56900010000004</v>
      </c>
      <c r="J97" s="53">
        <v>1162.0560000999999</v>
      </c>
      <c r="K97" s="53">
        <v>607.27800009999999</v>
      </c>
      <c r="L97" s="53">
        <v>291.89499999999998</v>
      </c>
      <c r="M97" s="53">
        <v>1144.0500001</v>
      </c>
      <c r="N97" s="53">
        <v>1120.7350001</v>
      </c>
      <c r="O97" s="53">
        <v>1148.8340000999999</v>
      </c>
      <c r="P97" s="53">
        <v>437.43900009999999</v>
      </c>
      <c r="Q97" s="53">
        <v>763.18850010000006</v>
      </c>
      <c r="R97" s="53">
        <v>391.12400000000002</v>
      </c>
      <c r="S97" s="53">
        <v>591.26200010000002</v>
      </c>
      <c r="T97" s="65">
        <v>643.51600010000004</v>
      </c>
    </row>
    <row r="98" spans="1:20" s="5" customFormat="1" ht="15" customHeight="1" x14ac:dyDescent="0.25">
      <c r="A98" s="46" t="s">
        <v>161</v>
      </c>
      <c r="B98" s="52">
        <v>1196.3640001000001</v>
      </c>
      <c r="C98" s="53">
        <v>790.56900010000004</v>
      </c>
      <c r="D98" s="53">
        <v>657.2820001</v>
      </c>
      <c r="E98" s="53">
        <v>503.6550001</v>
      </c>
      <c r="F98" s="53">
        <v>1194.4830001</v>
      </c>
      <c r="G98" s="53">
        <v>1285.4580000999999</v>
      </c>
      <c r="H98" s="53">
        <v>59.350999999999999</v>
      </c>
      <c r="I98" s="53">
        <v>596.44900010000003</v>
      </c>
      <c r="J98" s="53">
        <v>1156.9360001</v>
      </c>
      <c r="K98" s="53">
        <v>602.15800009999998</v>
      </c>
      <c r="L98" s="53">
        <v>286.77499999999998</v>
      </c>
      <c r="M98" s="53">
        <v>1138.9300000999999</v>
      </c>
      <c r="N98" s="53">
        <v>1115.6150001000001</v>
      </c>
      <c r="O98" s="53">
        <v>1143.7140001</v>
      </c>
      <c r="P98" s="53">
        <v>432.31900009999998</v>
      </c>
      <c r="Q98" s="53">
        <v>758.06850010000005</v>
      </c>
      <c r="R98" s="53">
        <v>386.00400000000002</v>
      </c>
      <c r="S98" s="53">
        <v>586.14200010000002</v>
      </c>
      <c r="T98" s="65">
        <v>638.39600010000004</v>
      </c>
    </row>
    <row r="99" spans="1:20" s="5" customFormat="1" ht="15" customHeight="1" x14ac:dyDescent="0.25">
      <c r="A99" s="46" t="s">
        <v>162</v>
      </c>
      <c r="B99" s="52">
        <v>1212.1455000999999</v>
      </c>
      <c r="C99" s="53">
        <v>979.86300010000002</v>
      </c>
      <c r="D99" s="53">
        <v>519.68400010000005</v>
      </c>
      <c r="E99" s="53">
        <v>366.05700009999998</v>
      </c>
      <c r="F99" s="53">
        <v>1056.8850001000001</v>
      </c>
      <c r="G99" s="53">
        <v>1147.8600001</v>
      </c>
      <c r="H99" s="53">
        <v>444.63499999999999</v>
      </c>
      <c r="I99" s="53">
        <v>785.74300010000002</v>
      </c>
      <c r="J99" s="53">
        <v>1172.7175001000001</v>
      </c>
      <c r="K99" s="53">
        <v>464.56000010000002</v>
      </c>
      <c r="L99" s="53">
        <v>476.06900000000002</v>
      </c>
      <c r="M99" s="53">
        <v>1001.3320001</v>
      </c>
      <c r="N99" s="53">
        <v>1131.3965000999999</v>
      </c>
      <c r="O99" s="53">
        <v>1159.4955001000001</v>
      </c>
      <c r="P99" s="53">
        <v>294.72100010000003</v>
      </c>
      <c r="Q99" s="53">
        <v>620.47050009999998</v>
      </c>
      <c r="R99" s="53">
        <v>0.72</v>
      </c>
      <c r="S99" s="53">
        <v>448.54400010000001</v>
      </c>
      <c r="T99" s="65">
        <v>500.79800010000002</v>
      </c>
    </row>
    <row r="100" spans="1:20" s="5" customFormat="1" ht="15" customHeight="1" x14ac:dyDescent="0.25">
      <c r="A100" s="46" t="s">
        <v>163</v>
      </c>
      <c r="B100" s="52">
        <v>1091.2125000999999</v>
      </c>
      <c r="C100" s="53">
        <v>858.93000010000003</v>
      </c>
      <c r="D100" s="53">
        <v>398.7510001</v>
      </c>
      <c r="E100" s="53">
        <v>245.12400009999999</v>
      </c>
      <c r="F100" s="53">
        <v>935.95200009999996</v>
      </c>
      <c r="G100" s="53">
        <v>1026.9270001</v>
      </c>
      <c r="H100" s="53">
        <v>323.702</v>
      </c>
      <c r="I100" s="53">
        <v>664.81000010000002</v>
      </c>
      <c r="J100" s="53">
        <v>1051.7845001000001</v>
      </c>
      <c r="K100" s="53">
        <v>343.62700009999998</v>
      </c>
      <c r="L100" s="53">
        <v>355.13600000000002</v>
      </c>
      <c r="M100" s="53">
        <v>880.39900009999997</v>
      </c>
      <c r="N100" s="53">
        <v>1010.4635001</v>
      </c>
      <c r="O100" s="53">
        <v>1038.5625001000001</v>
      </c>
      <c r="P100" s="53">
        <v>173.7880001</v>
      </c>
      <c r="Q100" s="53">
        <v>499.53750009999999</v>
      </c>
      <c r="R100" s="53">
        <v>121.65300000000001</v>
      </c>
      <c r="S100" s="53">
        <v>327.61100010000001</v>
      </c>
      <c r="T100" s="65">
        <v>379.86500009999997</v>
      </c>
    </row>
    <row r="101" spans="1:20" s="5" customFormat="1" ht="15" customHeight="1" x14ac:dyDescent="0.25">
      <c r="A101" s="46" t="s">
        <v>164</v>
      </c>
      <c r="B101" s="52">
        <v>1268.9920001</v>
      </c>
      <c r="C101" s="53">
        <v>863.19700009999997</v>
      </c>
      <c r="D101" s="53">
        <v>729.91000010000005</v>
      </c>
      <c r="E101" s="53">
        <v>576.28300009999998</v>
      </c>
      <c r="F101" s="53">
        <v>1267.1110001</v>
      </c>
      <c r="G101" s="53">
        <v>1358.0860001000001</v>
      </c>
      <c r="H101" s="53">
        <v>13.297000000000001</v>
      </c>
      <c r="I101" s="53">
        <v>669.07700009999996</v>
      </c>
      <c r="J101" s="53">
        <v>1229.5640000999999</v>
      </c>
      <c r="K101" s="53">
        <v>674.78600010000002</v>
      </c>
      <c r="L101" s="53">
        <v>359.40300000000002</v>
      </c>
      <c r="M101" s="53">
        <v>1211.5580001000001</v>
      </c>
      <c r="N101" s="53">
        <v>1188.2430001</v>
      </c>
      <c r="O101" s="53">
        <v>1216.3420001</v>
      </c>
      <c r="P101" s="53">
        <v>504.94700010000003</v>
      </c>
      <c r="Q101" s="53">
        <v>830.69650009999998</v>
      </c>
      <c r="R101" s="53">
        <v>458.63200000000001</v>
      </c>
      <c r="S101" s="53">
        <v>658.77000009999995</v>
      </c>
      <c r="T101" s="65">
        <v>711.02400009999997</v>
      </c>
    </row>
    <row r="102" spans="1:20" s="5" customFormat="1" ht="15" customHeight="1" x14ac:dyDescent="0.25">
      <c r="A102" s="46" t="s">
        <v>165</v>
      </c>
      <c r="B102" s="52">
        <v>1148.0295001</v>
      </c>
      <c r="C102" s="53">
        <v>915.74700010000004</v>
      </c>
      <c r="D102" s="53">
        <v>455.56800010000001</v>
      </c>
      <c r="E102" s="53">
        <v>301.9410001</v>
      </c>
      <c r="F102" s="53">
        <v>992.76900009999997</v>
      </c>
      <c r="G102" s="53">
        <v>1083.7440001</v>
      </c>
      <c r="H102" s="53">
        <v>380.51900000000001</v>
      </c>
      <c r="I102" s="53">
        <v>721.62700010000003</v>
      </c>
      <c r="J102" s="53">
        <v>1108.6015001000001</v>
      </c>
      <c r="K102" s="53">
        <v>400.44400009999998</v>
      </c>
      <c r="L102" s="53">
        <v>411.95299999999997</v>
      </c>
      <c r="M102" s="53">
        <v>937.21600009999997</v>
      </c>
      <c r="N102" s="53">
        <v>1067.2805000999999</v>
      </c>
      <c r="O102" s="53">
        <v>1095.3795001000001</v>
      </c>
      <c r="P102" s="53">
        <v>230.60500010000001</v>
      </c>
      <c r="Q102" s="53">
        <v>556.3545001</v>
      </c>
      <c r="R102" s="53">
        <v>64.835999999999999</v>
      </c>
      <c r="S102" s="53">
        <v>384.42800010000002</v>
      </c>
      <c r="T102" s="65">
        <v>436.68200009999998</v>
      </c>
    </row>
    <row r="103" spans="1:20" s="5" customFormat="1" ht="15" customHeight="1" x14ac:dyDescent="0.25">
      <c r="A103" s="46" t="s">
        <v>166</v>
      </c>
      <c r="B103" s="52">
        <v>1133.9595001</v>
      </c>
      <c r="C103" s="53">
        <v>901.67700009999999</v>
      </c>
      <c r="D103" s="53">
        <v>441.49800010000001</v>
      </c>
      <c r="E103" s="53">
        <v>287.8710001</v>
      </c>
      <c r="F103" s="53">
        <v>978.69900010000003</v>
      </c>
      <c r="G103" s="53">
        <v>1069.6740001000001</v>
      </c>
      <c r="H103" s="53">
        <v>366.44900000000001</v>
      </c>
      <c r="I103" s="53">
        <v>707.55700009999998</v>
      </c>
      <c r="J103" s="53">
        <v>1094.5315000999999</v>
      </c>
      <c r="K103" s="53">
        <v>386.37400009999999</v>
      </c>
      <c r="L103" s="53">
        <v>397.88299999999998</v>
      </c>
      <c r="M103" s="53">
        <v>923.14600010000004</v>
      </c>
      <c r="N103" s="53">
        <v>1053.2105001</v>
      </c>
      <c r="O103" s="53">
        <v>1081.3095000999999</v>
      </c>
      <c r="P103" s="53">
        <v>216.53500009999999</v>
      </c>
      <c r="Q103" s="53">
        <v>542.28450009999995</v>
      </c>
      <c r="R103" s="53">
        <v>78.906000000000006</v>
      </c>
      <c r="S103" s="53">
        <v>370.35800010000003</v>
      </c>
      <c r="T103" s="65">
        <v>422.61200009999999</v>
      </c>
    </row>
    <row r="104" spans="1:20" s="5" customFormat="1" ht="15" customHeight="1" x14ac:dyDescent="0.25">
      <c r="A104" s="46" t="s">
        <v>167</v>
      </c>
      <c r="B104" s="52">
        <v>1119.1285001000001</v>
      </c>
      <c r="C104" s="53">
        <v>886.84600009999997</v>
      </c>
      <c r="D104" s="53">
        <v>426.6670001</v>
      </c>
      <c r="E104" s="53">
        <v>273.04000009999999</v>
      </c>
      <c r="F104" s="53">
        <v>963.86800010000002</v>
      </c>
      <c r="G104" s="53">
        <v>1054.8430000999999</v>
      </c>
      <c r="H104" s="53">
        <v>351.61799999999999</v>
      </c>
      <c r="I104" s="53">
        <v>692.72600009999996</v>
      </c>
      <c r="J104" s="53">
        <v>1079.7005001</v>
      </c>
      <c r="K104" s="53">
        <v>371.54300009999997</v>
      </c>
      <c r="L104" s="53">
        <v>383.05200000000002</v>
      </c>
      <c r="M104" s="53">
        <v>908.31500010000002</v>
      </c>
      <c r="N104" s="53">
        <v>1038.3795001000001</v>
      </c>
      <c r="O104" s="53">
        <v>1066.4785001</v>
      </c>
      <c r="P104" s="53">
        <v>201.7040001</v>
      </c>
      <c r="Q104" s="53">
        <v>527.45350010000004</v>
      </c>
      <c r="R104" s="53">
        <v>93.736999999999995</v>
      </c>
      <c r="S104" s="53">
        <v>355.52700010000001</v>
      </c>
      <c r="T104" s="65">
        <v>407.78100010000003</v>
      </c>
    </row>
    <row r="105" spans="1:20" s="5" customFormat="1" ht="15" customHeight="1" x14ac:dyDescent="0.25">
      <c r="A105" s="46" t="s">
        <v>168</v>
      </c>
      <c r="B105" s="52">
        <v>1114.2795001</v>
      </c>
      <c r="C105" s="53">
        <v>881.99700010000004</v>
      </c>
      <c r="D105" s="53">
        <v>421.81800010000001</v>
      </c>
      <c r="E105" s="53">
        <v>268.1910001</v>
      </c>
      <c r="F105" s="53">
        <v>959.01900009999997</v>
      </c>
      <c r="G105" s="53">
        <v>1049.9940001</v>
      </c>
      <c r="H105" s="53">
        <v>346.76900000000001</v>
      </c>
      <c r="I105" s="53">
        <v>687.87700010000003</v>
      </c>
      <c r="J105" s="53">
        <v>1074.8515001000001</v>
      </c>
      <c r="K105" s="53">
        <v>366.69400009999998</v>
      </c>
      <c r="L105" s="53">
        <v>378.20299999999997</v>
      </c>
      <c r="M105" s="53">
        <v>903.46600009999997</v>
      </c>
      <c r="N105" s="53">
        <v>1033.5305000999999</v>
      </c>
      <c r="O105" s="53">
        <v>1061.6295001000001</v>
      </c>
      <c r="P105" s="53">
        <v>196.85500010000001</v>
      </c>
      <c r="Q105" s="53">
        <v>522.6045001</v>
      </c>
      <c r="R105" s="53">
        <v>98.585999999999999</v>
      </c>
      <c r="S105" s="53">
        <v>350.67800010000002</v>
      </c>
      <c r="T105" s="65">
        <v>402.93200009999998</v>
      </c>
    </row>
    <row r="106" spans="1:20" s="5" customFormat="1" ht="15" customHeight="1" x14ac:dyDescent="0.25">
      <c r="A106" s="46" t="s">
        <v>169</v>
      </c>
      <c r="B106" s="52">
        <v>1106.3575000999999</v>
      </c>
      <c r="C106" s="53">
        <v>874.07500010000001</v>
      </c>
      <c r="D106" s="53">
        <v>413.89600009999998</v>
      </c>
      <c r="E106" s="53">
        <v>260.26900010000003</v>
      </c>
      <c r="F106" s="53">
        <v>951.09700009999995</v>
      </c>
      <c r="G106" s="53">
        <v>1042.0720001</v>
      </c>
      <c r="H106" s="53">
        <v>338.84699999999998</v>
      </c>
      <c r="I106" s="53">
        <v>679.95500010000001</v>
      </c>
      <c r="J106" s="53">
        <v>1066.9295001</v>
      </c>
      <c r="K106" s="53">
        <v>358.77200010000001</v>
      </c>
      <c r="L106" s="53">
        <v>370.28100000000001</v>
      </c>
      <c r="M106" s="53">
        <v>895.54400009999995</v>
      </c>
      <c r="N106" s="53">
        <v>1025.6085000999999</v>
      </c>
      <c r="O106" s="53">
        <v>1053.7075001000001</v>
      </c>
      <c r="P106" s="53">
        <v>188.93300009999999</v>
      </c>
      <c r="Q106" s="53">
        <v>514.68250009999997</v>
      </c>
      <c r="R106" s="53">
        <v>106.508</v>
      </c>
      <c r="S106" s="53">
        <v>342.75600009999999</v>
      </c>
      <c r="T106" s="65">
        <v>395.01000010000001</v>
      </c>
    </row>
    <row r="107" spans="1:20" s="5" customFormat="1" ht="15" customHeight="1" x14ac:dyDescent="0.25">
      <c r="A107" s="46" t="s">
        <v>170</v>
      </c>
      <c r="B107" s="52">
        <v>1104.6525001</v>
      </c>
      <c r="C107" s="53">
        <v>872.37000009999997</v>
      </c>
      <c r="D107" s="53">
        <v>412.1910001</v>
      </c>
      <c r="E107" s="53">
        <v>258.56400009999999</v>
      </c>
      <c r="F107" s="53">
        <v>949.39200010000002</v>
      </c>
      <c r="G107" s="53">
        <v>1040.3670001</v>
      </c>
      <c r="H107" s="53">
        <v>337.142</v>
      </c>
      <c r="I107" s="53">
        <v>678.25000009999997</v>
      </c>
      <c r="J107" s="53">
        <v>1065.2245000999999</v>
      </c>
      <c r="K107" s="53">
        <v>357.06700009999997</v>
      </c>
      <c r="L107" s="53">
        <v>368.57600000000002</v>
      </c>
      <c r="M107" s="53">
        <v>893.83900010000002</v>
      </c>
      <c r="N107" s="53">
        <v>1023.9035001</v>
      </c>
      <c r="O107" s="53">
        <v>1052.0025000999999</v>
      </c>
      <c r="P107" s="53">
        <v>187.2280001</v>
      </c>
      <c r="Q107" s="53">
        <v>512.97750010000004</v>
      </c>
      <c r="R107" s="53">
        <v>108.21299999999999</v>
      </c>
      <c r="S107" s="53">
        <v>341.05100010000001</v>
      </c>
      <c r="T107" s="65">
        <v>393.30500009999997</v>
      </c>
    </row>
    <row r="108" spans="1:20" s="5" customFormat="1" ht="15" customHeight="1" x14ac:dyDescent="0.25">
      <c r="A108" s="46" t="s">
        <v>171</v>
      </c>
      <c r="B108" s="52">
        <v>1097.7425000999999</v>
      </c>
      <c r="C108" s="53">
        <v>865.4600001</v>
      </c>
      <c r="D108" s="53">
        <v>405.28100010000003</v>
      </c>
      <c r="E108" s="53">
        <v>251.65400009999999</v>
      </c>
      <c r="F108" s="53">
        <v>942.48200010000005</v>
      </c>
      <c r="G108" s="53">
        <v>1033.4570001</v>
      </c>
      <c r="H108" s="53">
        <v>330.23200000000003</v>
      </c>
      <c r="I108" s="53">
        <v>671.3400001</v>
      </c>
      <c r="J108" s="53">
        <v>1058.3145001</v>
      </c>
      <c r="K108" s="53">
        <v>350.1570001</v>
      </c>
      <c r="L108" s="53">
        <v>361.666</v>
      </c>
      <c r="M108" s="53">
        <v>886.92900010000005</v>
      </c>
      <c r="N108" s="53">
        <v>1016.9935001</v>
      </c>
      <c r="O108" s="53">
        <v>1045.0925001000001</v>
      </c>
      <c r="P108" s="53">
        <v>180.31800010000001</v>
      </c>
      <c r="Q108" s="53">
        <v>506.06750010000002</v>
      </c>
      <c r="R108" s="53">
        <v>115.123</v>
      </c>
      <c r="S108" s="53">
        <v>334.14100009999999</v>
      </c>
      <c r="T108" s="65">
        <v>386.3950001</v>
      </c>
    </row>
    <row r="109" spans="1:20" s="5" customFormat="1" ht="15" customHeight="1" x14ac:dyDescent="0.25">
      <c r="A109" s="46" t="s">
        <v>172</v>
      </c>
      <c r="B109" s="52">
        <v>1342.5220001</v>
      </c>
      <c r="C109" s="53">
        <v>1436.3875</v>
      </c>
      <c r="D109" s="53">
        <v>852.41200000000003</v>
      </c>
      <c r="E109" s="53">
        <v>868.71699999999998</v>
      </c>
      <c r="F109" s="53">
        <v>938.37</v>
      </c>
      <c r="G109" s="53">
        <v>164.50399999999999</v>
      </c>
      <c r="H109" s="53">
        <v>1180.3050000999999</v>
      </c>
      <c r="I109" s="53">
        <v>1398.4055000000001</v>
      </c>
      <c r="J109" s="53">
        <v>1303.0940000999999</v>
      </c>
      <c r="K109" s="53">
        <v>797.28800000000001</v>
      </c>
      <c r="L109" s="53">
        <v>1211.7390001000001</v>
      </c>
      <c r="M109" s="53">
        <v>86.165999999999997</v>
      </c>
      <c r="N109" s="53">
        <v>1261.7730001</v>
      </c>
      <c r="O109" s="53">
        <v>1289.8720000999999</v>
      </c>
      <c r="P109" s="53">
        <v>688.63699999999994</v>
      </c>
      <c r="Q109" s="53">
        <v>844.66150000000005</v>
      </c>
      <c r="R109" s="53">
        <v>984.07600009999999</v>
      </c>
      <c r="S109" s="53">
        <v>781.27200000000005</v>
      </c>
      <c r="T109" s="65">
        <v>898.80499999999995</v>
      </c>
    </row>
    <row r="110" spans="1:20" s="5" customFormat="1" ht="15" customHeight="1" x14ac:dyDescent="0.25">
      <c r="A110" s="46" t="s">
        <v>173</v>
      </c>
      <c r="B110" s="52">
        <v>984.84849999999994</v>
      </c>
      <c r="C110" s="53">
        <v>904.98199999999997</v>
      </c>
      <c r="D110" s="53">
        <v>292.387</v>
      </c>
      <c r="E110" s="53">
        <v>122.785</v>
      </c>
      <c r="F110" s="53">
        <v>829.58799999999997</v>
      </c>
      <c r="G110" s="53">
        <v>920.56299999999999</v>
      </c>
      <c r="H110" s="53">
        <v>468.5200001</v>
      </c>
      <c r="I110" s="53">
        <v>809.62800019999997</v>
      </c>
      <c r="J110" s="53">
        <v>945.42049999999995</v>
      </c>
      <c r="K110" s="53">
        <v>237.26300000000001</v>
      </c>
      <c r="L110" s="53">
        <v>499.95400009999997</v>
      </c>
      <c r="M110" s="53">
        <v>774.03499999999997</v>
      </c>
      <c r="N110" s="53">
        <v>904.09950000000003</v>
      </c>
      <c r="O110" s="53">
        <v>932.19849999999997</v>
      </c>
      <c r="P110" s="53">
        <v>67.424000000000007</v>
      </c>
      <c r="Q110" s="53">
        <v>393.17349999999999</v>
      </c>
      <c r="R110" s="53">
        <v>272.29100010000002</v>
      </c>
      <c r="S110" s="53">
        <v>221.24700000000001</v>
      </c>
      <c r="T110" s="65">
        <v>273.50099999999998</v>
      </c>
    </row>
    <row r="111" spans="1:20" s="5" customFormat="1" ht="15" customHeight="1" x14ac:dyDescent="0.25">
      <c r="A111" s="46" t="s">
        <v>174</v>
      </c>
      <c r="B111" s="52">
        <v>881.75049999999999</v>
      </c>
      <c r="C111" s="53">
        <v>881.80150000000003</v>
      </c>
      <c r="D111" s="53">
        <v>230.72</v>
      </c>
      <c r="E111" s="53">
        <v>247.02500000000001</v>
      </c>
      <c r="F111" s="53">
        <v>695.221</v>
      </c>
      <c r="G111" s="53">
        <v>786.19600000000003</v>
      </c>
      <c r="H111" s="53">
        <v>558.61300010000002</v>
      </c>
      <c r="I111" s="53">
        <v>843.81949999999995</v>
      </c>
      <c r="J111" s="53">
        <v>842.32249999999999</v>
      </c>
      <c r="K111" s="53">
        <v>175.596</v>
      </c>
      <c r="L111" s="53">
        <v>590.04700009999999</v>
      </c>
      <c r="M111" s="53">
        <v>639.66800000000001</v>
      </c>
      <c r="N111" s="53">
        <v>801.00149999999996</v>
      </c>
      <c r="O111" s="53">
        <v>829.10050000000001</v>
      </c>
      <c r="P111" s="53">
        <v>66.944999999999993</v>
      </c>
      <c r="Q111" s="53">
        <v>290.07549999999998</v>
      </c>
      <c r="R111" s="53">
        <v>362.38400009999998</v>
      </c>
      <c r="S111" s="53">
        <v>159.58000000000001</v>
      </c>
      <c r="T111" s="65">
        <v>344.21899999999999</v>
      </c>
    </row>
    <row r="112" spans="1:20" s="5" customFormat="1" ht="15" customHeight="1" x14ac:dyDescent="0.25">
      <c r="A112" s="46" t="s">
        <v>175</v>
      </c>
      <c r="B112" s="52">
        <v>848.19749999999999</v>
      </c>
      <c r="C112" s="53">
        <v>848.24850000000004</v>
      </c>
      <c r="D112" s="53">
        <v>264.27300000000002</v>
      </c>
      <c r="E112" s="53">
        <v>280.57799999999997</v>
      </c>
      <c r="F112" s="53">
        <v>661.66800000000001</v>
      </c>
      <c r="G112" s="53">
        <v>752.64300000000003</v>
      </c>
      <c r="H112" s="53">
        <v>592.16600010000002</v>
      </c>
      <c r="I112" s="53">
        <v>810.26649999999995</v>
      </c>
      <c r="J112" s="53">
        <v>808.76949999999999</v>
      </c>
      <c r="K112" s="53">
        <v>209.149</v>
      </c>
      <c r="L112" s="53">
        <v>623.60000009999999</v>
      </c>
      <c r="M112" s="53">
        <v>606.11500000000001</v>
      </c>
      <c r="N112" s="53">
        <v>767.44849999999997</v>
      </c>
      <c r="O112" s="53">
        <v>795.54750000000001</v>
      </c>
      <c r="P112" s="53">
        <v>100.498</v>
      </c>
      <c r="Q112" s="53">
        <v>256.52249999999998</v>
      </c>
      <c r="R112" s="53">
        <v>395.93700009999998</v>
      </c>
      <c r="S112" s="53">
        <v>193.13300000000001</v>
      </c>
      <c r="T112" s="65">
        <v>310.666</v>
      </c>
    </row>
    <row r="113" spans="1:20" s="5" customFormat="1" ht="15" customHeight="1" x14ac:dyDescent="0.25">
      <c r="A113" s="46" t="s">
        <v>176</v>
      </c>
      <c r="B113" s="52">
        <v>839.75350000000003</v>
      </c>
      <c r="C113" s="53">
        <v>839.80449999999996</v>
      </c>
      <c r="D113" s="53">
        <v>272.71699999999998</v>
      </c>
      <c r="E113" s="53">
        <v>289.02199999999999</v>
      </c>
      <c r="F113" s="53">
        <v>653.22400000000005</v>
      </c>
      <c r="G113" s="53">
        <v>761.08699999999999</v>
      </c>
      <c r="H113" s="53">
        <v>600.61000009999998</v>
      </c>
      <c r="I113" s="53">
        <v>801.82249999999999</v>
      </c>
      <c r="J113" s="53">
        <v>800.32550000000003</v>
      </c>
      <c r="K113" s="53">
        <v>217.59299999999999</v>
      </c>
      <c r="L113" s="53">
        <v>632.04400009999995</v>
      </c>
      <c r="M113" s="53">
        <v>614.55899999999997</v>
      </c>
      <c r="N113" s="53">
        <v>759.00450000000001</v>
      </c>
      <c r="O113" s="53">
        <v>787.10350000000005</v>
      </c>
      <c r="P113" s="53">
        <v>108.94199999999999</v>
      </c>
      <c r="Q113" s="53">
        <v>248.07849999999999</v>
      </c>
      <c r="R113" s="53">
        <v>404.38100009999999</v>
      </c>
      <c r="S113" s="53">
        <v>201.577</v>
      </c>
      <c r="T113" s="65">
        <v>302.22199999999998</v>
      </c>
    </row>
    <row r="114" spans="1:20" s="5" customFormat="1" ht="15" customHeight="1" x14ac:dyDescent="0.25">
      <c r="A114" s="46" t="s">
        <v>177</v>
      </c>
      <c r="B114" s="52">
        <v>796.35950000000003</v>
      </c>
      <c r="C114" s="53">
        <v>796.41049999999996</v>
      </c>
      <c r="D114" s="53">
        <v>316.11099999999999</v>
      </c>
      <c r="E114" s="53">
        <v>332.416</v>
      </c>
      <c r="F114" s="53">
        <v>609.83000000000004</v>
      </c>
      <c r="G114" s="53">
        <v>804.48099999999999</v>
      </c>
      <c r="H114" s="53">
        <v>644.00400009999998</v>
      </c>
      <c r="I114" s="53">
        <v>758.42849999999999</v>
      </c>
      <c r="J114" s="53">
        <v>756.93150000000003</v>
      </c>
      <c r="K114" s="53">
        <v>260.98700000000002</v>
      </c>
      <c r="L114" s="53">
        <v>675.43800009999995</v>
      </c>
      <c r="M114" s="53">
        <v>657.95299999999997</v>
      </c>
      <c r="N114" s="53">
        <v>715.6105</v>
      </c>
      <c r="O114" s="53">
        <v>743.70950000000005</v>
      </c>
      <c r="P114" s="53">
        <v>152.33600000000001</v>
      </c>
      <c r="Q114" s="53">
        <v>204.68450000000001</v>
      </c>
      <c r="R114" s="53">
        <v>447.7750001</v>
      </c>
      <c r="S114" s="53">
        <v>244.971</v>
      </c>
      <c r="T114" s="65">
        <v>258.82799999999997</v>
      </c>
    </row>
    <row r="115" spans="1:20" s="5" customFormat="1" ht="15" customHeight="1" x14ac:dyDescent="0.25">
      <c r="A115" s="46" t="s">
        <v>178</v>
      </c>
      <c r="B115" s="52">
        <v>754.55349999999999</v>
      </c>
      <c r="C115" s="53">
        <v>754.60450000000003</v>
      </c>
      <c r="D115" s="53">
        <v>357.91699999999997</v>
      </c>
      <c r="E115" s="53">
        <v>374.22199999999998</v>
      </c>
      <c r="F115" s="53">
        <v>568.024</v>
      </c>
      <c r="G115" s="53">
        <v>846.28700000000003</v>
      </c>
      <c r="H115" s="53">
        <v>685.81000010000002</v>
      </c>
      <c r="I115" s="53">
        <v>716.62249999999995</v>
      </c>
      <c r="J115" s="53">
        <v>715.12549999999999</v>
      </c>
      <c r="K115" s="53">
        <v>302.79300000000001</v>
      </c>
      <c r="L115" s="53">
        <v>696.5035001</v>
      </c>
      <c r="M115" s="53">
        <v>699.75900000000001</v>
      </c>
      <c r="N115" s="53">
        <v>673.80449999999996</v>
      </c>
      <c r="O115" s="53">
        <v>701.90350000000001</v>
      </c>
      <c r="P115" s="53">
        <v>194.142</v>
      </c>
      <c r="Q115" s="53">
        <v>162.8785</v>
      </c>
      <c r="R115" s="53">
        <v>489.58100009999998</v>
      </c>
      <c r="S115" s="53">
        <v>286.77699999999999</v>
      </c>
      <c r="T115" s="65">
        <v>217.02199999999999</v>
      </c>
    </row>
    <row r="116" spans="1:20" s="5" customFormat="1" ht="15" customHeight="1" x14ac:dyDescent="0.25">
      <c r="A116" s="46" t="s">
        <v>179</v>
      </c>
      <c r="B116" s="52">
        <v>624.43949999999995</v>
      </c>
      <c r="C116" s="53">
        <v>624.4905</v>
      </c>
      <c r="D116" s="53">
        <v>488.03100000000001</v>
      </c>
      <c r="E116" s="53">
        <v>473.06700000000001</v>
      </c>
      <c r="F116" s="53">
        <v>698.13800000000003</v>
      </c>
      <c r="G116" s="53">
        <v>976.40099999999995</v>
      </c>
      <c r="H116" s="53">
        <v>784.65500010000005</v>
      </c>
      <c r="I116" s="53">
        <v>586.50850000000003</v>
      </c>
      <c r="J116" s="53">
        <v>585.01149999999996</v>
      </c>
      <c r="K116" s="53">
        <v>432.90699999999998</v>
      </c>
      <c r="L116" s="53">
        <v>566.38950009999996</v>
      </c>
      <c r="M116" s="53">
        <v>829.87300000000005</v>
      </c>
      <c r="N116" s="53">
        <v>543.69050000000004</v>
      </c>
      <c r="O116" s="53">
        <v>571.78949999999998</v>
      </c>
      <c r="P116" s="53">
        <v>324.25599999999997</v>
      </c>
      <c r="Q116" s="53">
        <v>32.764499999999998</v>
      </c>
      <c r="R116" s="53">
        <v>588.42600010000001</v>
      </c>
      <c r="S116" s="53">
        <v>416.89100000000002</v>
      </c>
      <c r="T116" s="65">
        <v>86.908000000000001</v>
      </c>
    </row>
    <row r="117" spans="1:20" s="5" customFormat="1" ht="15" customHeight="1" x14ac:dyDescent="0.25">
      <c r="A117" s="46" t="s">
        <v>180</v>
      </c>
      <c r="B117" s="52">
        <v>609.58749999999998</v>
      </c>
      <c r="C117" s="53">
        <v>609.63850000000002</v>
      </c>
      <c r="D117" s="53">
        <v>502.88299999999998</v>
      </c>
      <c r="E117" s="53">
        <v>487.91899999999998</v>
      </c>
      <c r="F117" s="53">
        <v>712.99</v>
      </c>
      <c r="G117" s="53">
        <v>991.25300000000004</v>
      </c>
      <c r="H117" s="53">
        <v>799.50700010000003</v>
      </c>
      <c r="I117" s="53">
        <v>571.65650000000005</v>
      </c>
      <c r="J117" s="53">
        <v>570.15949999999998</v>
      </c>
      <c r="K117" s="53">
        <v>447.75900000000001</v>
      </c>
      <c r="L117" s="53">
        <v>551.53750009999999</v>
      </c>
      <c r="M117" s="53">
        <v>844.72500000000002</v>
      </c>
      <c r="N117" s="53">
        <v>528.83849999999995</v>
      </c>
      <c r="O117" s="53">
        <v>556.9375</v>
      </c>
      <c r="P117" s="53">
        <v>339.108</v>
      </c>
      <c r="Q117" s="53">
        <v>17.912500000000001</v>
      </c>
      <c r="R117" s="53">
        <v>603.27800009999999</v>
      </c>
      <c r="S117" s="53">
        <v>431.74299999999999</v>
      </c>
      <c r="T117" s="65">
        <v>101.76</v>
      </c>
    </row>
    <row r="118" spans="1:20" s="5" customFormat="1" ht="15" customHeight="1" x14ac:dyDescent="0.25">
      <c r="A118" s="46" t="s">
        <v>181</v>
      </c>
      <c r="B118" s="52">
        <v>598.47149999999999</v>
      </c>
      <c r="C118" s="53">
        <v>598.52250000000004</v>
      </c>
      <c r="D118" s="53">
        <v>513.99900000000002</v>
      </c>
      <c r="E118" s="53">
        <v>499.03500000000003</v>
      </c>
      <c r="F118" s="53">
        <v>724.10599999999999</v>
      </c>
      <c r="G118" s="53">
        <v>1002.369</v>
      </c>
      <c r="H118" s="53">
        <v>810.62300010000001</v>
      </c>
      <c r="I118" s="53">
        <v>560.54049999999995</v>
      </c>
      <c r="J118" s="53">
        <v>559.04349999999999</v>
      </c>
      <c r="K118" s="53">
        <v>458.875</v>
      </c>
      <c r="L118" s="53">
        <v>540.4215001</v>
      </c>
      <c r="M118" s="53">
        <v>855.84100000000001</v>
      </c>
      <c r="N118" s="53">
        <v>517.72249999999997</v>
      </c>
      <c r="O118" s="53">
        <v>545.82150000000001</v>
      </c>
      <c r="P118" s="53">
        <v>350.22399999999999</v>
      </c>
      <c r="Q118" s="53">
        <v>6.7965</v>
      </c>
      <c r="R118" s="53">
        <v>614.39400009999997</v>
      </c>
      <c r="S118" s="53">
        <v>442.85899999999998</v>
      </c>
      <c r="T118" s="65">
        <v>112.876</v>
      </c>
    </row>
    <row r="119" spans="1:20" s="5" customFormat="1" ht="15" customHeight="1" x14ac:dyDescent="0.25">
      <c r="A119" s="46" t="s">
        <v>28</v>
      </c>
      <c r="B119" s="52">
        <v>591.67499999999995</v>
      </c>
      <c r="C119" s="53">
        <v>591.726</v>
      </c>
      <c r="D119" s="53">
        <v>520.79549999999995</v>
      </c>
      <c r="E119" s="53">
        <v>505.83150000000001</v>
      </c>
      <c r="F119" s="53">
        <v>730.90250000000003</v>
      </c>
      <c r="G119" s="53">
        <v>1009.1655</v>
      </c>
      <c r="H119" s="53">
        <v>817.41950010000005</v>
      </c>
      <c r="I119" s="53">
        <v>553.74400000000003</v>
      </c>
      <c r="J119" s="53">
        <v>552.24699999999996</v>
      </c>
      <c r="K119" s="53">
        <v>465.67149999999998</v>
      </c>
      <c r="L119" s="53">
        <v>533.62500009999997</v>
      </c>
      <c r="M119" s="53">
        <v>862.63750000000005</v>
      </c>
      <c r="N119" s="53">
        <v>510.92599999999999</v>
      </c>
      <c r="O119" s="53">
        <v>539.02499999999998</v>
      </c>
      <c r="P119" s="53">
        <v>357.02050000000003</v>
      </c>
      <c r="Q119" s="53">
        <v>0</v>
      </c>
      <c r="R119" s="53">
        <v>621.19050010000001</v>
      </c>
      <c r="S119" s="53">
        <v>449.65550000000002</v>
      </c>
      <c r="T119" s="65">
        <v>119.6725</v>
      </c>
    </row>
    <row r="120" spans="1:20" s="5" customFormat="1" ht="15" customHeight="1" x14ac:dyDescent="0.25">
      <c r="A120" s="46" t="s">
        <v>182</v>
      </c>
      <c r="B120" s="52">
        <v>586.06200000000001</v>
      </c>
      <c r="C120" s="53">
        <v>586.11300000000006</v>
      </c>
      <c r="D120" s="53">
        <v>526.4085</v>
      </c>
      <c r="E120" s="53">
        <v>511.44450000000001</v>
      </c>
      <c r="F120" s="53">
        <v>736.51549999999997</v>
      </c>
      <c r="G120" s="53">
        <v>1014.7785</v>
      </c>
      <c r="H120" s="53">
        <v>823.03250009999999</v>
      </c>
      <c r="I120" s="53">
        <v>548.13099999999997</v>
      </c>
      <c r="J120" s="53">
        <v>546.63400000000001</v>
      </c>
      <c r="K120" s="53">
        <v>471.28449999999998</v>
      </c>
      <c r="L120" s="53">
        <v>528.01200010000002</v>
      </c>
      <c r="M120" s="53">
        <v>868.25049999999999</v>
      </c>
      <c r="N120" s="53">
        <v>505.31299999999999</v>
      </c>
      <c r="O120" s="53">
        <v>533.41200000000003</v>
      </c>
      <c r="P120" s="53">
        <v>362.63350000000003</v>
      </c>
      <c r="Q120" s="53">
        <v>5.6130000000000004</v>
      </c>
      <c r="R120" s="53">
        <v>626.80350009999995</v>
      </c>
      <c r="S120" s="53">
        <v>455.26850000000002</v>
      </c>
      <c r="T120" s="65">
        <v>125.2855</v>
      </c>
    </row>
    <row r="121" spans="1:20" s="5" customFormat="1" ht="15" customHeight="1" x14ac:dyDescent="0.25">
      <c r="A121" s="46" t="s">
        <v>183</v>
      </c>
      <c r="B121" s="52">
        <v>1028.6405</v>
      </c>
      <c r="C121" s="53">
        <v>1028.6914999999999</v>
      </c>
      <c r="D121" s="53">
        <v>160.80699999999999</v>
      </c>
      <c r="E121" s="53">
        <v>321.21499999999997</v>
      </c>
      <c r="F121" s="53">
        <v>842.11099999999999</v>
      </c>
      <c r="G121" s="53">
        <v>933.08600000000001</v>
      </c>
      <c r="H121" s="53">
        <v>632.80300009999996</v>
      </c>
      <c r="I121" s="53">
        <v>973.91100019999999</v>
      </c>
      <c r="J121" s="53">
        <v>989.21249999999998</v>
      </c>
      <c r="K121" s="53">
        <v>67.402000000000001</v>
      </c>
      <c r="L121" s="53">
        <v>664.23700010000005</v>
      </c>
      <c r="M121" s="53">
        <v>786.55799999999999</v>
      </c>
      <c r="N121" s="53">
        <v>947.89149999999995</v>
      </c>
      <c r="O121" s="53">
        <v>975.9905</v>
      </c>
      <c r="P121" s="53">
        <v>141.13499999999999</v>
      </c>
      <c r="Q121" s="53">
        <v>436.96550000000002</v>
      </c>
      <c r="R121" s="53">
        <v>436.57400009999998</v>
      </c>
      <c r="S121" s="53">
        <v>12.69</v>
      </c>
      <c r="T121" s="65">
        <v>437.78399999999999</v>
      </c>
    </row>
    <row r="122" spans="1:20" s="5" customFormat="1" ht="15" customHeight="1" x14ac:dyDescent="0.25">
      <c r="A122" s="46" t="s">
        <v>184</v>
      </c>
      <c r="B122" s="52">
        <v>1035.9875</v>
      </c>
      <c r="C122" s="53">
        <v>1036.0385000000001</v>
      </c>
      <c r="D122" s="53">
        <v>168.154</v>
      </c>
      <c r="E122" s="53">
        <v>328.56200000000001</v>
      </c>
      <c r="F122" s="53">
        <v>849.45799999999997</v>
      </c>
      <c r="G122" s="53">
        <v>940.43299999999999</v>
      </c>
      <c r="H122" s="53">
        <v>640.15000010000006</v>
      </c>
      <c r="I122" s="53">
        <v>981.25800019999997</v>
      </c>
      <c r="J122" s="53">
        <v>996.55949999999996</v>
      </c>
      <c r="K122" s="53">
        <v>74.748999999999995</v>
      </c>
      <c r="L122" s="53">
        <v>671.58400010000003</v>
      </c>
      <c r="M122" s="53">
        <v>793.90499999999997</v>
      </c>
      <c r="N122" s="53">
        <v>955.23850000000004</v>
      </c>
      <c r="O122" s="53">
        <v>983.33749999999998</v>
      </c>
      <c r="P122" s="53">
        <v>148.482</v>
      </c>
      <c r="Q122" s="53">
        <v>444.3125</v>
      </c>
      <c r="R122" s="53">
        <v>443.92100010000001</v>
      </c>
      <c r="S122" s="53">
        <v>5.343</v>
      </c>
      <c r="T122" s="65">
        <v>445.13099999999997</v>
      </c>
    </row>
    <row r="123" spans="1:20" s="5" customFormat="1" ht="15" customHeight="1" x14ac:dyDescent="0.25">
      <c r="A123" s="46" t="s">
        <v>185</v>
      </c>
      <c r="B123" s="52">
        <v>1005.9650001</v>
      </c>
      <c r="C123" s="53">
        <v>600.17000010000004</v>
      </c>
      <c r="D123" s="53">
        <v>1064.3150003000001</v>
      </c>
      <c r="E123" s="53">
        <v>910.6880003</v>
      </c>
      <c r="F123" s="53">
        <v>1344.7035000999999</v>
      </c>
      <c r="G123" s="53">
        <v>1622.9665001000001</v>
      </c>
      <c r="H123" s="53">
        <v>662.37400019999995</v>
      </c>
      <c r="I123" s="53">
        <v>406.05000009999998</v>
      </c>
      <c r="J123" s="53">
        <v>966.5370001</v>
      </c>
      <c r="K123" s="53">
        <v>1009.1910003</v>
      </c>
      <c r="L123" s="53">
        <v>332.44800020000002</v>
      </c>
      <c r="M123" s="53">
        <v>1476.4385001000001</v>
      </c>
      <c r="N123" s="53">
        <v>925.21600009999997</v>
      </c>
      <c r="O123" s="53">
        <v>953.31500010000002</v>
      </c>
      <c r="P123" s="53">
        <v>839.35200029999999</v>
      </c>
      <c r="Q123" s="53">
        <v>613.80100010000001</v>
      </c>
      <c r="R123" s="53">
        <v>793.03700019999997</v>
      </c>
      <c r="S123" s="53">
        <v>993.17500029999997</v>
      </c>
      <c r="T123" s="65">
        <v>653.55600010000001</v>
      </c>
    </row>
    <row r="124" spans="1:20" s="5" customFormat="1" ht="15" customHeight="1" x14ac:dyDescent="0.25">
      <c r="A124" s="46" t="s">
        <v>186</v>
      </c>
      <c r="B124" s="52">
        <v>1156.6605001</v>
      </c>
      <c r="C124" s="53">
        <v>787.6620001</v>
      </c>
      <c r="D124" s="53">
        <v>464.19900009999998</v>
      </c>
      <c r="E124" s="53">
        <v>310.57200010000003</v>
      </c>
      <c r="F124" s="53">
        <v>1001.4000001000001</v>
      </c>
      <c r="G124" s="53">
        <v>1092.3750001000001</v>
      </c>
      <c r="H124" s="53">
        <v>252.434</v>
      </c>
      <c r="I124" s="53">
        <v>593.5420001</v>
      </c>
      <c r="J124" s="53">
        <v>1117.2325000999999</v>
      </c>
      <c r="K124" s="53">
        <v>409.07500010000001</v>
      </c>
      <c r="L124" s="53">
        <v>283.86799999999999</v>
      </c>
      <c r="M124" s="53">
        <v>945.84700009999995</v>
      </c>
      <c r="N124" s="53">
        <v>1075.9115001</v>
      </c>
      <c r="O124" s="53">
        <v>1104.0105000999999</v>
      </c>
      <c r="P124" s="53">
        <v>239.23600010000001</v>
      </c>
      <c r="Q124" s="53">
        <v>564.98550009999997</v>
      </c>
      <c r="R124" s="53">
        <v>192.92099999999999</v>
      </c>
      <c r="S124" s="53">
        <v>393.05900009999999</v>
      </c>
      <c r="T124" s="65">
        <v>445.31300010000001</v>
      </c>
    </row>
    <row r="125" spans="1:20" s="5" customFormat="1" ht="15" customHeight="1" x14ac:dyDescent="0.25">
      <c r="A125" s="46" t="s">
        <v>187</v>
      </c>
      <c r="B125" s="52">
        <v>921.58900010000002</v>
      </c>
      <c r="C125" s="53">
        <v>515.79400009999995</v>
      </c>
      <c r="D125" s="53">
        <v>743.86700010000004</v>
      </c>
      <c r="E125" s="53">
        <v>590.24000009999997</v>
      </c>
      <c r="F125" s="53">
        <v>1260.3275001</v>
      </c>
      <c r="G125" s="53">
        <v>1372.0430001</v>
      </c>
      <c r="H125" s="53">
        <v>341.92599999999999</v>
      </c>
      <c r="I125" s="53">
        <v>321.6740001</v>
      </c>
      <c r="J125" s="53">
        <v>882.16100010000002</v>
      </c>
      <c r="K125" s="53">
        <v>688.74300010000002</v>
      </c>
      <c r="L125" s="53">
        <v>4.2</v>
      </c>
      <c r="M125" s="53">
        <v>1225.5150001</v>
      </c>
      <c r="N125" s="53">
        <v>840.8400001</v>
      </c>
      <c r="O125" s="53">
        <v>868.93900010000004</v>
      </c>
      <c r="P125" s="53">
        <v>518.90400009999996</v>
      </c>
      <c r="Q125" s="53">
        <v>529.42500010000003</v>
      </c>
      <c r="R125" s="53">
        <v>472.589</v>
      </c>
      <c r="S125" s="53">
        <v>672.72700010000005</v>
      </c>
      <c r="T125" s="65">
        <v>569.18000010000003</v>
      </c>
    </row>
    <row r="126" spans="1:20" s="5" customFormat="1" ht="15" customHeight="1" x14ac:dyDescent="0.25">
      <c r="A126" s="46" t="s">
        <v>188</v>
      </c>
      <c r="B126" s="52">
        <v>997.25750000000005</v>
      </c>
      <c r="C126" s="53">
        <v>917.39099999999996</v>
      </c>
      <c r="D126" s="53">
        <v>304.79599999999999</v>
      </c>
      <c r="E126" s="53">
        <v>100.249</v>
      </c>
      <c r="F126" s="53">
        <v>841.99699999999996</v>
      </c>
      <c r="G126" s="53">
        <v>932.97199999999998</v>
      </c>
      <c r="H126" s="53">
        <v>462.75700010000003</v>
      </c>
      <c r="I126" s="53">
        <v>803.86500020000005</v>
      </c>
      <c r="J126" s="53">
        <v>957.82950000000005</v>
      </c>
      <c r="K126" s="53">
        <v>249.672</v>
      </c>
      <c r="L126" s="53">
        <v>494.1910001</v>
      </c>
      <c r="M126" s="53">
        <v>786.44399999999996</v>
      </c>
      <c r="N126" s="53">
        <v>916.50850000000003</v>
      </c>
      <c r="O126" s="53">
        <v>944.60749999999996</v>
      </c>
      <c r="P126" s="53">
        <v>79.832999999999998</v>
      </c>
      <c r="Q126" s="53">
        <v>405.58249999999998</v>
      </c>
      <c r="R126" s="53">
        <v>266.52800009999999</v>
      </c>
      <c r="S126" s="53">
        <v>233.65600000000001</v>
      </c>
      <c r="T126" s="65">
        <v>285.91000000000003</v>
      </c>
    </row>
    <row r="127" spans="1:20" s="5" customFormat="1" ht="15" customHeight="1" x14ac:dyDescent="0.25">
      <c r="A127" s="46" t="s">
        <v>189</v>
      </c>
      <c r="B127" s="52">
        <v>1003.1650001</v>
      </c>
      <c r="C127" s="53">
        <v>597.37000009999997</v>
      </c>
      <c r="D127" s="53">
        <v>1061.5150003000001</v>
      </c>
      <c r="E127" s="53">
        <v>907.88800030000004</v>
      </c>
      <c r="F127" s="53">
        <v>1341.9035001</v>
      </c>
      <c r="G127" s="53">
        <v>1620.1665000999999</v>
      </c>
      <c r="H127" s="53">
        <v>659.5740002</v>
      </c>
      <c r="I127" s="53">
        <v>403.25000010000002</v>
      </c>
      <c r="J127" s="53">
        <v>963.73700010000005</v>
      </c>
      <c r="K127" s="53">
        <v>1006.3910003</v>
      </c>
      <c r="L127" s="53">
        <v>329.64800020000001</v>
      </c>
      <c r="M127" s="53">
        <v>1473.6385001000001</v>
      </c>
      <c r="N127" s="53">
        <v>922.41600010000002</v>
      </c>
      <c r="O127" s="53">
        <v>950.51500009999995</v>
      </c>
      <c r="P127" s="53">
        <v>836.55200030000003</v>
      </c>
      <c r="Q127" s="53">
        <v>611.00100010000006</v>
      </c>
      <c r="R127" s="53">
        <v>790.23700020000001</v>
      </c>
      <c r="S127" s="53">
        <v>990.37500030000001</v>
      </c>
      <c r="T127" s="65">
        <v>650.75600010000005</v>
      </c>
    </row>
    <row r="128" spans="1:20" s="5" customFormat="1" ht="15" customHeight="1" x14ac:dyDescent="0.25">
      <c r="A128" s="46" t="s">
        <v>190</v>
      </c>
      <c r="B128" s="52">
        <v>1022.9650001</v>
      </c>
      <c r="C128" s="53">
        <v>617.17000010000004</v>
      </c>
      <c r="D128" s="53">
        <v>1081.3150003000001</v>
      </c>
      <c r="E128" s="53">
        <v>927.6880003</v>
      </c>
      <c r="F128" s="53">
        <v>1361.7035000999999</v>
      </c>
      <c r="G128" s="53">
        <v>1639.9665001000001</v>
      </c>
      <c r="H128" s="53">
        <v>679.37400019999995</v>
      </c>
      <c r="I128" s="53">
        <v>423.05000009999998</v>
      </c>
      <c r="J128" s="53">
        <v>983.5370001</v>
      </c>
      <c r="K128" s="53">
        <v>1026.1910003</v>
      </c>
      <c r="L128" s="53">
        <v>349.44800020000002</v>
      </c>
      <c r="M128" s="53">
        <v>1493.4385001000001</v>
      </c>
      <c r="N128" s="53">
        <v>942.21600009999997</v>
      </c>
      <c r="O128" s="53">
        <v>970.31500010000002</v>
      </c>
      <c r="P128" s="53">
        <v>856.35200029999999</v>
      </c>
      <c r="Q128" s="53">
        <v>630.80100010000001</v>
      </c>
      <c r="R128" s="53">
        <v>810.03700019999997</v>
      </c>
      <c r="S128" s="53">
        <v>1010.1750003</v>
      </c>
      <c r="T128" s="65">
        <v>670.55600010000001</v>
      </c>
    </row>
    <row r="129" spans="1:20" s="5" customFormat="1" ht="15" customHeight="1" x14ac:dyDescent="0.25">
      <c r="A129" s="46" t="s">
        <v>191</v>
      </c>
      <c r="B129" s="52">
        <v>1255.7000000999999</v>
      </c>
      <c r="C129" s="53">
        <v>849.90500010000005</v>
      </c>
      <c r="D129" s="53">
        <v>716.61800010000002</v>
      </c>
      <c r="E129" s="53">
        <v>562.99100009999995</v>
      </c>
      <c r="F129" s="53">
        <v>1253.8190001</v>
      </c>
      <c r="G129" s="53">
        <v>1344.7940000999999</v>
      </c>
      <c r="H129" s="53">
        <v>1.4999999999999901E-2</v>
      </c>
      <c r="I129" s="53">
        <v>655.78500010000005</v>
      </c>
      <c r="J129" s="53">
        <v>1216.2720001</v>
      </c>
      <c r="K129" s="53">
        <v>661.49400009999999</v>
      </c>
      <c r="L129" s="53">
        <v>346.11099999999999</v>
      </c>
      <c r="M129" s="53">
        <v>1198.2660000999999</v>
      </c>
      <c r="N129" s="53">
        <v>1174.9510001000001</v>
      </c>
      <c r="O129" s="53">
        <v>1203.0500001</v>
      </c>
      <c r="P129" s="53">
        <v>491.6550001</v>
      </c>
      <c r="Q129" s="53">
        <v>817.40450009999995</v>
      </c>
      <c r="R129" s="53">
        <v>445.34</v>
      </c>
      <c r="S129" s="53">
        <v>645.47800010000003</v>
      </c>
      <c r="T129" s="65">
        <v>697.73200010000005</v>
      </c>
    </row>
    <row r="130" spans="1:20" s="5" customFormat="1" ht="15" customHeight="1" x14ac:dyDescent="0.25">
      <c r="A130" s="46" t="s">
        <v>192</v>
      </c>
      <c r="B130" s="52">
        <v>874.19749999999999</v>
      </c>
      <c r="C130" s="53">
        <v>874.24850000000004</v>
      </c>
      <c r="D130" s="53">
        <v>290.27300000000002</v>
      </c>
      <c r="E130" s="53">
        <v>306.57799999999997</v>
      </c>
      <c r="F130" s="53">
        <v>687.66800000000001</v>
      </c>
      <c r="G130" s="53">
        <v>726.64300000000003</v>
      </c>
      <c r="H130" s="53">
        <v>618.16600010000002</v>
      </c>
      <c r="I130" s="53">
        <v>836.26649999999995</v>
      </c>
      <c r="J130" s="53">
        <v>834.76949999999999</v>
      </c>
      <c r="K130" s="53">
        <v>235.149</v>
      </c>
      <c r="L130" s="53">
        <v>649.60000009999999</v>
      </c>
      <c r="M130" s="53">
        <v>580.11500000000001</v>
      </c>
      <c r="N130" s="53">
        <v>793.44849999999997</v>
      </c>
      <c r="O130" s="53">
        <v>821.54750000000001</v>
      </c>
      <c r="P130" s="53">
        <v>126.498</v>
      </c>
      <c r="Q130" s="53">
        <v>282.52249999999998</v>
      </c>
      <c r="R130" s="53">
        <v>421.93700009999998</v>
      </c>
      <c r="S130" s="53">
        <v>219.13300000000001</v>
      </c>
      <c r="T130" s="65">
        <v>336.666</v>
      </c>
    </row>
    <row r="131" spans="1:20" s="5" customFormat="1" ht="15" customHeight="1" x14ac:dyDescent="0.25">
      <c r="A131" s="46" t="s">
        <v>193</v>
      </c>
      <c r="B131" s="52">
        <v>924.20349999999996</v>
      </c>
      <c r="C131" s="53">
        <v>924.25450000000001</v>
      </c>
      <c r="D131" s="53">
        <v>340.279</v>
      </c>
      <c r="E131" s="53">
        <v>356.584</v>
      </c>
      <c r="F131" s="53">
        <v>737.67399999999998</v>
      </c>
      <c r="G131" s="53">
        <v>676.63699999999994</v>
      </c>
      <c r="H131" s="53">
        <v>668.17200009999999</v>
      </c>
      <c r="I131" s="53">
        <v>886.27250000000004</v>
      </c>
      <c r="J131" s="53">
        <v>884.77549999999997</v>
      </c>
      <c r="K131" s="53">
        <v>285.15499999999997</v>
      </c>
      <c r="L131" s="53">
        <v>699.60600009999996</v>
      </c>
      <c r="M131" s="53">
        <v>530.10900000000004</v>
      </c>
      <c r="N131" s="53">
        <v>843.45450000000005</v>
      </c>
      <c r="O131" s="53">
        <v>871.55349999999999</v>
      </c>
      <c r="P131" s="53">
        <v>176.50399999999999</v>
      </c>
      <c r="Q131" s="53">
        <v>332.52850000000001</v>
      </c>
      <c r="R131" s="53">
        <v>471.94300010000001</v>
      </c>
      <c r="S131" s="53">
        <v>269.13900000000001</v>
      </c>
      <c r="T131" s="65">
        <v>386.67200000000003</v>
      </c>
    </row>
    <row r="132" spans="1:20" s="5" customFormat="1" ht="15" customHeight="1" x14ac:dyDescent="0.25">
      <c r="A132" s="46" t="s">
        <v>194</v>
      </c>
      <c r="B132" s="52">
        <v>935.84649999999999</v>
      </c>
      <c r="C132" s="53">
        <v>935.89750000000004</v>
      </c>
      <c r="D132" s="53">
        <v>351.92200000000003</v>
      </c>
      <c r="E132" s="53">
        <v>368.22699999999998</v>
      </c>
      <c r="F132" s="53">
        <v>749.31700000000001</v>
      </c>
      <c r="G132" s="53">
        <v>664.99400000000003</v>
      </c>
      <c r="H132" s="53">
        <v>679.81500010000002</v>
      </c>
      <c r="I132" s="53">
        <v>897.91549999999995</v>
      </c>
      <c r="J132" s="53">
        <v>896.41849999999999</v>
      </c>
      <c r="K132" s="53">
        <v>296.798</v>
      </c>
      <c r="L132" s="53">
        <v>711.24900009999999</v>
      </c>
      <c r="M132" s="53">
        <v>518.46600000000001</v>
      </c>
      <c r="N132" s="53">
        <v>855.09749999999997</v>
      </c>
      <c r="O132" s="53">
        <v>883.19650000000001</v>
      </c>
      <c r="P132" s="53">
        <v>188.14699999999999</v>
      </c>
      <c r="Q132" s="53">
        <v>344.17149999999998</v>
      </c>
      <c r="R132" s="53">
        <v>483.58600009999998</v>
      </c>
      <c r="S132" s="53">
        <v>280.78199999999998</v>
      </c>
      <c r="T132" s="65">
        <v>398.315</v>
      </c>
    </row>
    <row r="133" spans="1:20" s="5" customFormat="1" ht="15" customHeight="1" x14ac:dyDescent="0.25">
      <c r="A133" s="46" t="s">
        <v>195</v>
      </c>
      <c r="B133" s="52">
        <v>973.99549999999999</v>
      </c>
      <c r="C133" s="53">
        <v>974.04650000000004</v>
      </c>
      <c r="D133" s="53">
        <v>390.07100000000003</v>
      </c>
      <c r="E133" s="53">
        <v>406.37599999999998</v>
      </c>
      <c r="F133" s="53">
        <v>787.46600000000001</v>
      </c>
      <c r="G133" s="53">
        <v>626.84500000000003</v>
      </c>
      <c r="H133" s="53">
        <v>717.96400010000002</v>
      </c>
      <c r="I133" s="53">
        <v>936.06449999999995</v>
      </c>
      <c r="J133" s="53">
        <v>934.5675</v>
      </c>
      <c r="K133" s="53">
        <v>334.947</v>
      </c>
      <c r="L133" s="53">
        <v>749.39800009999999</v>
      </c>
      <c r="M133" s="53">
        <v>480.31700000000001</v>
      </c>
      <c r="N133" s="53">
        <v>893.24649999999997</v>
      </c>
      <c r="O133" s="53">
        <v>921.34550000000002</v>
      </c>
      <c r="P133" s="53">
        <v>226.29599999999999</v>
      </c>
      <c r="Q133" s="53">
        <v>382.32049999999998</v>
      </c>
      <c r="R133" s="53">
        <v>521.73500009999998</v>
      </c>
      <c r="S133" s="53">
        <v>318.93099999999998</v>
      </c>
      <c r="T133" s="65">
        <v>436.464</v>
      </c>
    </row>
    <row r="134" spans="1:20" s="5" customFormat="1" ht="15" customHeight="1" x14ac:dyDescent="0.25">
      <c r="A134" s="46" t="s">
        <v>196</v>
      </c>
      <c r="B134" s="52">
        <v>985.29750000000001</v>
      </c>
      <c r="C134" s="53">
        <v>985.34849999999994</v>
      </c>
      <c r="D134" s="53">
        <v>401.37299999999999</v>
      </c>
      <c r="E134" s="53">
        <v>417.678</v>
      </c>
      <c r="F134" s="53">
        <v>798.76800000000003</v>
      </c>
      <c r="G134" s="53">
        <v>615.54300000000001</v>
      </c>
      <c r="H134" s="53">
        <v>729.26600010000004</v>
      </c>
      <c r="I134" s="53">
        <v>947.36649999999997</v>
      </c>
      <c r="J134" s="53">
        <v>945.86950000000002</v>
      </c>
      <c r="K134" s="53">
        <v>346.24900000000002</v>
      </c>
      <c r="L134" s="53">
        <v>760.70000010000001</v>
      </c>
      <c r="M134" s="53">
        <v>469.01499999999999</v>
      </c>
      <c r="N134" s="53">
        <v>904.54849999999999</v>
      </c>
      <c r="O134" s="53">
        <v>932.64750000000004</v>
      </c>
      <c r="P134" s="53">
        <v>237.59800000000001</v>
      </c>
      <c r="Q134" s="53">
        <v>393.6225</v>
      </c>
      <c r="R134" s="53">
        <v>533.0370001</v>
      </c>
      <c r="S134" s="53">
        <v>330.233</v>
      </c>
      <c r="T134" s="65">
        <v>447.76600000000002</v>
      </c>
    </row>
    <row r="135" spans="1:20" s="5" customFormat="1" ht="15" customHeight="1" x14ac:dyDescent="0.25">
      <c r="A135" s="46" t="s">
        <v>197</v>
      </c>
      <c r="B135" s="52">
        <v>1108.7194999999999</v>
      </c>
      <c r="C135" s="53">
        <v>1108.7705000000001</v>
      </c>
      <c r="D135" s="53">
        <v>240.886</v>
      </c>
      <c r="E135" s="53">
        <v>401.29399999999998</v>
      </c>
      <c r="F135" s="53">
        <v>922.19</v>
      </c>
      <c r="G135" s="53">
        <v>1013.165</v>
      </c>
      <c r="H135" s="53">
        <v>712.88200010000003</v>
      </c>
      <c r="I135" s="53">
        <v>1053.9900001999999</v>
      </c>
      <c r="J135" s="53">
        <v>1069.2915</v>
      </c>
      <c r="K135" s="53">
        <v>54.993000000000002</v>
      </c>
      <c r="L135" s="53">
        <v>744.3160001</v>
      </c>
      <c r="M135" s="53">
        <v>866.63699999999994</v>
      </c>
      <c r="N135" s="53">
        <v>1027.9704999999999</v>
      </c>
      <c r="O135" s="53">
        <v>1056.0695000000001</v>
      </c>
      <c r="P135" s="53">
        <v>221.214</v>
      </c>
      <c r="Q135" s="53">
        <v>517.04449999999997</v>
      </c>
      <c r="R135" s="53">
        <v>516.65300009999999</v>
      </c>
      <c r="S135" s="53">
        <v>131.465</v>
      </c>
      <c r="T135" s="65">
        <v>517.86300000000006</v>
      </c>
    </row>
    <row r="136" spans="1:20" s="5" customFormat="1" ht="15" customHeight="1" x14ac:dyDescent="0.25">
      <c r="A136" s="46" t="s">
        <v>198</v>
      </c>
      <c r="B136" s="52">
        <v>988.39750000000004</v>
      </c>
      <c r="C136" s="53">
        <v>988.44849999999997</v>
      </c>
      <c r="D136" s="53">
        <v>404.47300000000001</v>
      </c>
      <c r="E136" s="53">
        <v>420.77800000000002</v>
      </c>
      <c r="F136" s="53">
        <v>801.86800000000005</v>
      </c>
      <c r="G136" s="53">
        <v>612.44299999999998</v>
      </c>
      <c r="H136" s="53">
        <v>732.36600009999995</v>
      </c>
      <c r="I136" s="53">
        <v>950.4665</v>
      </c>
      <c r="J136" s="53">
        <v>948.96950000000004</v>
      </c>
      <c r="K136" s="53">
        <v>349.34899999999999</v>
      </c>
      <c r="L136" s="53">
        <v>763.80000010000003</v>
      </c>
      <c r="M136" s="53">
        <v>465.91500000000002</v>
      </c>
      <c r="N136" s="53">
        <v>907.64850000000001</v>
      </c>
      <c r="O136" s="53">
        <v>935.74749999999995</v>
      </c>
      <c r="P136" s="53">
        <v>240.69800000000001</v>
      </c>
      <c r="Q136" s="53">
        <v>396.72250000000003</v>
      </c>
      <c r="R136" s="53">
        <v>536.13700010000002</v>
      </c>
      <c r="S136" s="53">
        <v>333.33300000000003</v>
      </c>
      <c r="T136" s="65">
        <v>450.86599999999999</v>
      </c>
    </row>
    <row r="137" spans="1:20" s="5" customFormat="1" ht="15" customHeight="1" x14ac:dyDescent="0.25">
      <c r="A137" s="46" t="s">
        <v>199</v>
      </c>
      <c r="B137" s="52">
        <v>1001.6535</v>
      </c>
      <c r="C137" s="53">
        <v>1001.7045000000001</v>
      </c>
      <c r="D137" s="53">
        <v>417.72899999999998</v>
      </c>
      <c r="E137" s="53">
        <v>434.03399999999999</v>
      </c>
      <c r="F137" s="53">
        <v>792.46699999999998</v>
      </c>
      <c r="G137" s="53">
        <v>599.18700000000001</v>
      </c>
      <c r="H137" s="53">
        <v>745.62200010000004</v>
      </c>
      <c r="I137" s="53">
        <v>963.72249999999997</v>
      </c>
      <c r="J137" s="53">
        <v>962.22550000000001</v>
      </c>
      <c r="K137" s="53">
        <v>362.60500000000002</v>
      </c>
      <c r="L137" s="53">
        <v>777.05600010000001</v>
      </c>
      <c r="M137" s="53">
        <v>452.65899999999999</v>
      </c>
      <c r="N137" s="53">
        <v>920.90449999999998</v>
      </c>
      <c r="O137" s="53">
        <v>949.00350000000003</v>
      </c>
      <c r="P137" s="53">
        <v>253.95400000000001</v>
      </c>
      <c r="Q137" s="53">
        <v>409.9785</v>
      </c>
      <c r="R137" s="53">
        <v>549.39300009999999</v>
      </c>
      <c r="S137" s="53">
        <v>346.589</v>
      </c>
      <c r="T137" s="65">
        <v>464.12200000000001</v>
      </c>
    </row>
    <row r="138" spans="1:20" s="5" customFormat="1" ht="15" customHeight="1" x14ac:dyDescent="0.25">
      <c r="A138" s="46" t="s">
        <v>200</v>
      </c>
      <c r="B138" s="52">
        <v>1014.7975</v>
      </c>
      <c r="C138" s="53">
        <v>1014.8484999999999</v>
      </c>
      <c r="D138" s="53">
        <v>430.87299999999999</v>
      </c>
      <c r="E138" s="53">
        <v>447.178</v>
      </c>
      <c r="F138" s="53">
        <v>779.32299999999998</v>
      </c>
      <c r="G138" s="53">
        <v>586.04300000000001</v>
      </c>
      <c r="H138" s="53">
        <v>758.76600010000004</v>
      </c>
      <c r="I138" s="53">
        <v>976.86649999999997</v>
      </c>
      <c r="J138" s="53">
        <v>975.36950000000002</v>
      </c>
      <c r="K138" s="53">
        <v>375.74900000000002</v>
      </c>
      <c r="L138" s="53">
        <v>790.20000010000001</v>
      </c>
      <c r="M138" s="53">
        <v>439.51499999999999</v>
      </c>
      <c r="N138" s="53">
        <v>934.04849999999999</v>
      </c>
      <c r="O138" s="53">
        <v>962.14750000000004</v>
      </c>
      <c r="P138" s="53">
        <v>267.09800000000001</v>
      </c>
      <c r="Q138" s="53">
        <v>423.1225</v>
      </c>
      <c r="R138" s="53">
        <v>562.5370001</v>
      </c>
      <c r="S138" s="53">
        <v>359.733</v>
      </c>
      <c r="T138" s="65">
        <v>477.26600000000002</v>
      </c>
    </row>
    <row r="139" spans="1:20" s="5" customFormat="1" ht="15" customHeight="1" x14ac:dyDescent="0.25">
      <c r="A139" s="46" t="s">
        <v>201</v>
      </c>
      <c r="B139" s="52">
        <v>1046.7845</v>
      </c>
      <c r="C139" s="53">
        <v>1046.8354999999999</v>
      </c>
      <c r="D139" s="53">
        <v>462.86</v>
      </c>
      <c r="E139" s="53">
        <v>479.16500000000002</v>
      </c>
      <c r="F139" s="53">
        <v>747.33600000000001</v>
      </c>
      <c r="G139" s="53">
        <v>554.05600000000004</v>
      </c>
      <c r="H139" s="53">
        <v>790.75300010000001</v>
      </c>
      <c r="I139" s="53">
        <v>1008.8535000000001</v>
      </c>
      <c r="J139" s="53">
        <v>1007.3565</v>
      </c>
      <c r="K139" s="53">
        <v>407.73599999999999</v>
      </c>
      <c r="L139" s="53">
        <v>822.18700009999998</v>
      </c>
      <c r="M139" s="53">
        <v>407.52800000000002</v>
      </c>
      <c r="N139" s="53">
        <v>966.03549999999996</v>
      </c>
      <c r="O139" s="53">
        <v>994.1345</v>
      </c>
      <c r="P139" s="53">
        <v>299.08499999999998</v>
      </c>
      <c r="Q139" s="53">
        <v>455.10950000000003</v>
      </c>
      <c r="R139" s="53">
        <v>594.52400009999997</v>
      </c>
      <c r="S139" s="53">
        <v>391.72</v>
      </c>
      <c r="T139" s="65">
        <v>509.25299999999999</v>
      </c>
    </row>
    <row r="140" spans="1:20" s="5" customFormat="1" ht="15" customHeight="1" x14ac:dyDescent="0.25">
      <c r="A140" s="46" t="s">
        <v>202</v>
      </c>
      <c r="B140" s="52">
        <v>1079.7055</v>
      </c>
      <c r="C140" s="53">
        <v>1079.7565</v>
      </c>
      <c r="D140" s="53">
        <v>495.78100000000001</v>
      </c>
      <c r="E140" s="53">
        <v>512.08600000000001</v>
      </c>
      <c r="F140" s="53">
        <v>714.41499999999996</v>
      </c>
      <c r="G140" s="53">
        <v>521.13499999999999</v>
      </c>
      <c r="H140" s="53">
        <v>823.67400009999994</v>
      </c>
      <c r="I140" s="53">
        <v>1041.7745</v>
      </c>
      <c r="J140" s="53">
        <v>1040.2774999999999</v>
      </c>
      <c r="K140" s="53">
        <v>440.65699999999998</v>
      </c>
      <c r="L140" s="53">
        <v>855.10800010000003</v>
      </c>
      <c r="M140" s="53">
        <v>374.60700000000003</v>
      </c>
      <c r="N140" s="53">
        <v>998.95650000000001</v>
      </c>
      <c r="O140" s="53">
        <v>1027.0554999999999</v>
      </c>
      <c r="P140" s="53">
        <v>332.00599999999997</v>
      </c>
      <c r="Q140" s="53">
        <v>488.03050000000002</v>
      </c>
      <c r="R140" s="53">
        <v>627.44500010000002</v>
      </c>
      <c r="S140" s="53">
        <v>424.64100000000002</v>
      </c>
      <c r="T140" s="65">
        <v>542.17399999999998</v>
      </c>
    </row>
    <row r="141" spans="1:20" s="5" customFormat="1" ht="15" customHeight="1" x14ac:dyDescent="0.25">
      <c r="A141" s="46" t="s">
        <v>203</v>
      </c>
      <c r="B141" s="52">
        <v>1092.3634999999999</v>
      </c>
      <c r="C141" s="53">
        <v>1092.4145000000001</v>
      </c>
      <c r="D141" s="53">
        <v>508.43900000000002</v>
      </c>
      <c r="E141" s="53">
        <v>524.74400000000003</v>
      </c>
      <c r="F141" s="53">
        <v>701.75699999999995</v>
      </c>
      <c r="G141" s="53">
        <v>508.47699999999998</v>
      </c>
      <c r="H141" s="53">
        <v>836.33200009999996</v>
      </c>
      <c r="I141" s="53">
        <v>1054.4324999999999</v>
      </c>
      <c r="J141" s="53">
        <v>1052.9355</v>
      </c>
      <c r="K141" s="53">
        <v>453.315</v>
      </c>
      <c r="L141" s="53">
        <v>867.76600010000004</v>
      </c>
      <c r="M141" s="53">
        <v>361.94900000000001</v>
      </c>
      <c r="N141" s="53">
        <v>1011.6145</v>
      </c>
      <c r="O141" s="53">
        <v>1039.7135000000001</v>
      </c>
      <c r="P141" s="53">
        <v>344.66399999999999</v>
      </c>
      <c r="Q141" s="53">
        <v>500.68849999999998</v>
      </c>
      <c r="R141" s="53">
        <v>640.10300010000003</v>
      </c>
      <c r="S141" s="53">
        <v>437.29899999999998</v>
      </c>
      <c r="T141" s="65">
        <v>554.83199999999999</v>
      </c>
    </row>
    <row r="142" spans="1:20" s="5" customFormat="1" ht="15" customHeight="1" x14ac:dyDescent="0.25">
      <c r="A142" s="46" t="s">
        <v>204</v>
      </c>
      <c r="B142" s="52">
        <v>1098.9135000000001</v>
      </c>
      <c r="C142" s="53">
        <v>1098.9645</v>
      </c>
      <c r="D142" s="53">
        <v>514.98900000000003</v>
      </c>
      <c r="E142" s="53">
        <v>531.29399999999998</v>
      </c>
      <c r="F142" s="53">
        <v>695.20699999999999</v>
      </c>
      <c r="G142" s="53">
        <v>501.92700000000002</v>
      </c>
      <c r="H142" s="53">
        <v>842.88200010000003</v>
      </c>
      <c r="I142" s="53">
        <v>1060.9825000000001</v>
      </c>
      <c r="J142" s="53">
        <v>1059.4855</v>
      </c>
      <c r="K142" s="53">
        <v>459.86500000000001</v>
      </c>
      <c r="L142" s="53">
        <v>874.3160001</v>
      </c>
      <c r="M142" s="53">
        <v>355.399</v>
      </c>
      <c r="N142" s="53">
        <v>1018.1645</v>
      </c>
      <c r="O142" s="53">
        <v>1046.2635</v>
      </c>
      <c r="P142" s="53">
        <v>351.214</v>
      </c>
      <c r="Q142" s="53">
        <v>507.23849999999999</v>
      </c>
      <c r="R142" s="53">
        <v>646.65300009999999</v>
      </c>
      <c r="S142" s="53">
        <v>443.84899999999999</v>
      </c>
      <c r="T142" s="65">
        <v>561.38199999999995</v>
      </c>
    </row>
    <row r="143" spans="1:20" s="5" customFormat="1" ht="15" customHeight="1" x14ac:dyDescent="0.25">
      <c r="A143" s="46" t="s">
        <v>205</v>
      </c>
      <c r="B143" s="52">
        <v>1088.2780001000001</v>
      </c>
      <c r="C143" s="53">
        <v>1110.0454999999999</v>
      </c>
      <c r="D143" s="53">
        <v>526.07000000000005</v>
      </c>
      <c r="E143" s="53">
        <v>542.375</v>
      </c>
      <c r="F143" s="53">
        <v>684.12599999999998</v>
      </c>
      <c r="G143" s="53">
        <v>490.846</v>
      </c>
      <c r="H143" s="53">
        <v>853.96300010000004</v>
      </c>
      <c r="I143" s="53">
        <v>1072.0635</v>
      </c>
      <c r="J143" s="53">
        <v>1048.8500001</v>
      </c>
      <c r="K143" s="53">
        <v>470.94600000000003</v>
      </c>
      <c r="L143" s="53">
        <v>885.39700010000001</v>
      </c>
      <c r="M143" s="53">
        <v>344.31799999999998</v>
      </c>
      <c r="N143" s="53">
        <v>1007.5290001</v>
      </c>
      <c r="O143" s="53">
        <v>1035.6280001</v>
      </c>
      <c r="P143" s="53">
        <v>362.29500000000002</v>
      </c>
      <c r="Q143" s="53">
        <v>518.31949999999995</v>
      </c>
      <c r="R143" s="53">
        <v>657.7340001</v>
      </c>
      <c r="S143" s="53">
        <v>454.93</v>
      </c>
      <c r="T143" s="65">
        <v>572.46299999999997</v>
      </c>
    </row>
    <row r="144" spans="1:20" s="5" customFormat="1" ht="15" customHeight="1" x14ac:dyDescent="0.25">
      <c r="A144" s="46" t="s">
        <v>206</v>
      </c>
      <c r="B144" s="52">
        <v>1068.7660000999999</v>
      </c>
      <c r="C144" s="53">
        <v>1129.5574999999999</v>
      </c>
      <c r="D144" s="53">
        <v>545.58199999999999</v>
      </c>
      <c r="E144" s="53">
        <v>561.88699999999994</v>
      </c>
      <c r="F144" s="53">
        <v>664.61400000000003</v>
      </c>
      <c r="G144" s="53">
        <v>471.334</v>
      </c>
      <c r="H144" s="53">
        <v>873.47500009999999</v>
      </c>
      <c r="I144" s="53">
        <v>1091.5754999999999</v>
      </c>
      <c r="J144" s="53">
        <v>1029.3380001</v>
      </c>
      <c r="K144" s="53">
        <v>490.45800000000003</v>
      </c>
      <c r="L144" s="53">
        <v>904.90900009999996</v>
      </c>
      <c r="M144" s="53">
        <v>324.80599999999998</v>
      </c>
      <c r="N144" s="53">
        <v>988.01700010000002</v>
      </c>
      <c r="O144" s="53">
        <v>1016.1160001</v>
      </c>
      <c r="P144" s="53">
        <v>381.80700000000002</v>
      </c>
      <c r="Q144" s="53">
        <v>537.83150000000001</v>
      </c>
      <c r="R144" s="53">
        <v>677.24600009999995</v>
      </c>
      <c r="S144" s="53">
        <v>474.44200000000001</v>
      </c>
      <c r="T144" s="65">
        <v>591.97500000000002</v>
      </c>
    </row>
    <row r="145" spans="1:20" s="5" customFormat="1" ht="15" customHeight="1" x14ac:dyDescent="0.25">
      <c r="A145" s="46" t="s">
        <v>207</v>
      </c>
      <c r="B145" s="52">
        <v>1052.2300001000001</v>
      </c>
      <c r="C145" s="53">
        <v>1146.0934999999999</v>
      </c>
      <c r="D145" s="53">
        <v>562.11800000000005</v>
      </c>
      <c r="E145" s="53">
        <v>578.423</v>
      </c>
      <c r="F145" s="53">
        <v>648.07799999999997</v>
      </c>
      <c r="G145" s="53">
        <v>454.798</v>
      </c>
      <c r="H145" s="53">
        <v>890.01100010000005</v>
      </c>
      <c r="I145" s="53">
        <v>1108.1115</v>
      </c>
      <c r="J145" s="53">
        <v>1012.8020001</v>
      </c>
      <c r="K145" s="53">
        <v>506.99400000000003</v>
      </c>
      <c r="L145" s="53">
        <v>921.44500010000002</v>
      </c>
      <c r="M145" s="53">
        <v>308.27</v>
      </c>
      <c r="N145" s="53">
        <v>971.48100009999996</v>
      </c>
      <c r="O145" s="53">
        <v>999.58000010000001</v>
      </c>
      <c r="P145" s="53">
        <v>398.34300000000002</v>
      </c>
      <c r="Q145" s="53">
        <v>554.36749999999995</v>
      </c>
      <c r="R145" s="53">
        <v>693.7820001</v>
      </c>
      <c r="S145" s="53">
        <v>490.97800000000001</v>
      </c>
      <c r="T145" s="65">
        <v>608.51099999999997</v>
      </c>
    </row>
    <row r="146" spans="1:20" s="5" customFormat="1" ht="15" customHeight="1" x14ac:dyDescent="0.25">
      <c r="A146" s="46" t="s">
        <v>208</v>
      </c>
      <c r="B146" s="52">
        <v>974.60749999999996</v>
      </c>
      <c r="C146" s="53">
        <v>894.74099999999999</v>
      </c>
      <c r="D146" s="53">
        <v>282.14600000000002</v>
      </c>
      <c r="E146" s="53">
        <v>122.899</v>
      </c>
      <c r="F146" s="53">
        <v>819.34699999999998</v>
      </c>
      <c r="G146" s="53">
        <v>910.322</v>
      </c>
      <c r="H146" s="53">
        <v>440.10700009999999</v>
      </c>
      <c r="I146" s="53">
        <v>781.21500019999996</v>
      </c>
      <c r="J146" s="53">
        <v>935.17949999999996</v>
      </c>
      <c r="K146" s="53">
        <v>227.02199999999999</v>
      </c>
      <c r="L146" s="53">
        <v>471.54100010000002</v>
      </c>
      <c r="M146" s="53">
        <v>763.79399999999998</v>
      </c>
      <c r="N146" s="53">
        <v>893.85850000000005</v>
      </c>
      <c r="O146" s="53">
        <v>921.95749999999998</v>
      </c>
      <c r="P146" s="53">
        <v>57.183</v>
      </c>
      <c r="Q146" s="53">
        <v>382.9325</v>
      </c>
      <c r="R146" s="53">
        <v>243.87800010000001</v>
      </c>
      <c r="S146" s="53">
        <v>211.006</v>
      </c>
      <c r="T146" s="65">
        <v>263.26</v>
      </c>
    </row>
    <row r="147" spans="1:20" s="5" customFormat="1" ht="15" customHeight="1" x14ac:dyDescent="0.25">
      <c r="A147" s="46" t="s">
        <v>209</v>
      </c>
      <c r="B147" s="52">
        <v>979.48350000000005</v>
      </c>
      <c r="C147" s="53">
        <v>899.61699999999996</v>
      </c>
      <c r="D147" s="53">
        <v>287.02199999999999</v>
      </c>
      <c r="E147" s="53">
        <v>118.023</v>
      </c>
      <c r="F147" s="53">
        <v>824.22299999999996</v>
      </c>
      <c r="G147" s="53">
        <v>915.19799999999998</v>
      </c>
      <c r="H147" s="53">
        <v>444.98300010000003</v>
      </c>
      <c r="I147" s="53">
        <v>786.09100020000005</v>
      </c>
      <c r="J147" s="53">
        <v>940.05550000000005</v>
      </c>
      <c r="K147" s="53">
        <v>231.898</v>
      </c>
      <c r="L147" s="53">
        <v>476.4170001</v>
      </c>
      <c r="M147" s="53">
        <v>768.67</v>
      </c>
      <c r="N147" s="53">
        <v>898.73450000000003</v>
      </c>
      <c r="O147" s="53">
        <v>926.83349999999996</v>
      </c>
      <c r="P147" s="53">
        <v>62.058999999999997</v>
      </c>
      <c r="Q147" s="53">
        <v>387.80849999999998</v>
      </c>
      <c r="R147" s="53">
        <v>248.75400010000001</v>
      </c>
      <c r="S147" s="53">
        <v>215.88200000000001</v>
      </c>
      <c r="T147" s="65">
        <v>268.13600000000002</v>
      </c>
    </row>
    <row r="148" spans="1:20" s="5" customFormat="1" ht="15" customHeight="1" x14ac:dyDescent="0.25">
      <c r="A148" s="46" t="s">
        <v>210</v>
      </c>
      <c r="B148" s="52">
        <v>1026.7655</v>
      </c>
      <c r="C148" s="53">
        <v>946.899</v>
      </c>
      <c r="D148" s="53">
        <v>334.30399999999997</v>
      </c>
      <c r="E148" s="53">
        <v>70.741</v>
      </c>
      <c r="F148" s="53">
        <v>871.505</v>
      </c>
      <c r="G148" s="53">
        <v>962.48</v>
      </c>
      <c r="H148" s="53">
        <v>492.26500010000001</v>
      </c>
      <c r="I148" s="53">
        <v>833.37300019999998</v>
      </c>
      <c r="J148" s="53">
        <v>987.33749999999998</v>
      </c>
      <c r="K148" s="53">
        <v>279.18</v>
      </c>
      <c r="L148" s="53">
        <v>523.69900010000003</v>
      </c>
      <c r="M148" s="53">
        <v>815.952</v>
      </c>
      <c r="N148" s="53">
        <v>946.01649999999995</v>
      </c>
      <c r="O148" s="53">
        <v>974.1155</v>
      </c>
      <c r="P148" s="53">
        <v>109.34099999999999</v>
      </c>
      <c r="Q148" s="53">
        <v>435.09050000000002</v>
      </c>
      <c r="R148" s="53">
        <v>296.03600010000002</v>
      </c>
      <c r="S148" s="53">
        <v>263.16399999999999</v>
      </c>
      <c r="T148" s="65">
        <v>315.41800000000001</v>
      </c>
    </row>
    <row r="149" spans="1:20" s="5" customFormat="1" ht="15" customHeight="1" x14ac:dyDescent="0.25">
      <c r="A149" s="46" t="s">
        <v>211</v>
      </c>
      <c r="B149" s="52">
        <v>1186.5850000999999</v>
      </c>
      <c r="C149" s="53">
        <v>780.79000010000004</v>
      </c>
      <c r="D149" s="53">
        <v>647.50300010000001</v>
      </c>
      <c r="E149" s="53">
        <v>493.8760001</v>
      </c>
      <c r="F149" s="53">
        <v>1184.7040001</v>
      </c>
      <c r="G149" s="53">
        <v>1275.6790000999999</v>
      </c>
      <c r="H149" s="53">
        <v>69.13</v>
      </c>
      <c r="I149" s="53">
        <v>586.67000010000004</v>
      </c>
      <c r="J149" s="53">
        <v>1147.1570001</v>
      </c>
      <c r="K149" s="53">
        <v>592.37900009999998</v>
      </c>
      <c r="L149" s="53">
        <v>276.99599999999998</v>
      </c>
      <c r="M149" s="53">
        <v>1129.1510000999999</v>
      </c>
      <c r="N149" s="53">
        <v>1105.8360001000001</v>
      </c>
      <c r="O149" s="53">
        <v>1133.9350001</v>
      </c>
      <c r="P149" s="53">
        <v>422.54000009999999</v>
      </c>
      <c r="Q149" s="53">
        <v>748.28950010000005</v>
      </c>
      <c r="R149" s="53">
        <v>376.22500000000002</v>
      </c>
      <c r="S149" s="53">
        <v>576.36300010000002</v>
      </c>
      <c r="T149" s="65">
        <v>628.61700010000004</v>
      </c>
    </row>
    <row r="150" spans="1:20" s="5" customFormat="1" ht="15" customHeight="1" x14ac:dyDescent="0.25">
      <c r="A150" s="46" t="s">
        <v>212</v>
      </c>
      <c r="B150" s="52">
        <v>1166.3065001</v>
      </c>
      <c r="C150" s="53">
        <v>934.02400009999997</v>
      </c>
      <c r="D150" s="53">
        <v>473.84500009999999</v>
      </c>
      <c r="E150" s="53">
        <v>320.21800009999998</v>
      </c>
      <c r="F150" s="53">
        <v>1011.0460001</v>
      </c>
      <c r="G150" s="53">
        <v>1102.0210001</v>
      </c>
      <c r="H150" s="53">
        <v>398.79599999999999</v>
      </c>
      <c r="I150" s="53">
        <v>739.90400009999996</v>
      </c>
      <c r="J150" s="53">
        <v>1126.8785001000001</v>
      </c>
      <c r="K150" s="53">
        <v>418.72100010000003</v>
      </c>
      <c r="L150" s="53">
        <v>430.23</v>
      </c>
      <c r="M150" s="53">
        <v>955.49300010000002</v>
      </c>
      <c r="N150" s="53">
        <v>1085.5575001</v>
      </c>
      <c r="O150" s="53">
        <v>1113.6565000999999</v>
      </c>
      <c r="P150" s="53">
        <v>248.8820001</v>
      </c>
      <c r="Q150" s="53">
        <v>574.63150010000004</v>
      </c>
      <c r="R150" s="53">
        <v>46.558999999999997</v>
      </c>
      <c r="S150" s="53">
        <v>402.70500010000001</v>
      </c>
      <c r="T150" s="65">
        <v>454.95900010000003</v>
      </c>
    </row>
    <row r="151" spans="1:20" s="5" customFormat="1" ht="15" customHeight="1" x14ac:dyDescent="0.25">
      <c r="A151" s="46" t="s">
        <v>213</v>
      </c>
      <c r="B151" s="52">
        <v>515.85799999999995</v>
      </c>
      <c r="C151" s="53">
        <v>944.42200000000003</v>
      </c>
      <c r="D151" s="53">
        <v>1073.0025000000001</v>
      </c>
      <c r="E151" s="53">
        <v>1058.0385000000001</v>
      </c>
      <c r="F151" s="53">
        <v>1283.1095</v>
      </c>
      <c r="G151" s="53">
        <v>1561.3724999999999</v>
      </c>
      <c r="H151" s="53">
        <v>1216.2470000999999</v>
      </c>
      <c r="I151" s="53">
        <v>906.44</v>
      </c>
      <c r="J151" s="53">
        <v>0.04</v>
      </c>
      <c r="K151" s="53">
        <v>1017.8785</v>
      </c>
      <c r="L151" s="53">
        <v>886.32100009999999</v>
      </c>
      <c r="M151" s="53">
        <v>1414.8444999999999</v>
      </c>
      <c r="N151" s="53">
        <v>41.280999999999999</v>
      </c>
      <c r="O151" s="53">
        <v>13.182</v>
      </c>
      <c r="P151" s="53">
        <v>909.22749999999996</v>
      </c>
      <c r="Q151" s="53">
        <v>552.20699999999999</v>
      </c>
      <c r="R151" s="53">
        <v>1173.3975000999999</v>
      </c>
      <c r="S151" s="53">
        <v>1001.8625</v>
      </c>
      <c r="T151" s="65">
        <v>671.87950000000001</v>
      </c>
    </row>
    <row r="152" spans="1:20" s="5" customFormat="1" ht="15" customHeight="1" x14ac:dyDescent="0.25">
      <c r="A152" s="46" t="s">
        <v>214</v>
      </c>
      <c r="B152" s="52">
        <v>513.90599999999995</v>
      </c>
      <c r="C152" s="53">
        <v>942.47</v>
      </c>
      <c r="D152" s="53">
        <v>1071.0505000000001</v>
      </c>
      <c r="E152" s="53">
        <v>1056.0864999999999</v>
      </c>
      <c r="F152" s="53">
        <v>1281.1575</v>
      </c>
      <c r="G152" s="53">
        <v>1559.4204999999999</v>
      </c>
      <c r="H152" s="53">
        <v>1214.2950000999999</v>
      </c>
      <c r="I152" s="53">
        <v>904.48800000000006</v>
      </c>
      <c r="J152" s="53">
        <v>1.992</v>
      </c>
      <c r="K152" s="53">
        <v>1015.9265</v>
      </c>
      <c r="L152" s="53">
        <v>884.36900009999999</v>
      </c>
      <c r="M152" s="53">
        <v>1412.8924999999999</v>
      </c>
      <c r="N152" s="53">
        <v>39.329000000000001</v>
      </c>
      <c r="O152" s="53">
        <v>11.23</v>
      </c>
      <c r="P152" s="53">
        <v>907.27549999999997</v>
      </c>
      <c r="Q152" s="53">
        <v>550.255</v>
      </c>
      <c r="R152" s="53">
        <v>1171.4455000999999</v>
      </c>
      <c r="S152" s="53">
        <v>999.91049999999996</v>
      </c>
      <c r="T152" s="65">
        <v>669.92750000000001</v>
      </c>
    </row>
    <row r="153" spans="1:20" s="5" customFormat="1" ht="15" customHeight="1" x14ac:dyDescent="0.25">
      <c r="A153" s="46" t="s">
        <v>215</v>
      </c>
      <c r="B153" s="52">
        <v>438.053</v>
      </c>
      <c r="C153" s="53">
        <v>866.61699999999996</v>
      </c>
      <c r="D153" s="53">
        <v>995.19749999999999</v>
      </c>
      <c r="E153" s="53">
        <v>980.23350000000005</v>
      </c>
      <c r="F153" s="53">
        <v>1205.3045</v>
      </c>
      <c r="G153" s="53">
        <v>1483.5675000000001</v>
      </c>
      <c r="H153" s="53">
        <v>1138.4420001000001</v>
      </c>
      <c r="I153" s="53">
        <v>828.63499999999999</v>
      </c>
      <c r="J153" s="53">
        <v>77.844999999999999</v>
      </c>
      <c r="K153" s="53">
        <v>940.07349999999997</v>
      </c>
      <c r="L153" s="53">
        <v>808.51600010000004</v>
      </c>
      <c r="M153" s="53">
        <v>1337.0395000000001</v>
      </c>
      <c r="N153" s="53">
        <v>36.524000000000001</v>
      </c>
      <c r="O153" s="53">
        <v>64.623000000000005</v>
      </c>
      <c r="P153" s="53">
        <v>831.42250000000001</v>
      </c>
      <c r="Q153" s="53">
        <v>474.40199999999999</v>
      </c>
      <c r="R153" s="53">
        <v>1095.5925001000001</v>
      </c>
      <c r="S153" s="53">
        <v>924.0575</v>
      </c>
      <c r="T153" s="65">
        <v>594.07449999999994</v>
      </c>
    </row>
    <row r="154" spans="1:20" s="5" customFormat="1" ht="15" customHeight="1" x14ac:dyDescent="0.25">
      <c r="A154" s="46" t="s">
        <v>216</v>
      </c>
      <c r="B154" s="52">
        <v>419.59800000000001</v>
      </c>
      <c r="C154" s="53">
        <v>848.16200000000003</v>
      </c>
      <c r="D154" s="53">
        <v>976.74249999999995</v>
      </c>
      <c r="E154" s="53">
        <v>961.77850000000001</v>
      </c>
      <c r="F154" s="53">
        <v>1186.8495</v>
      </c>
      <c r="G154" s="53">
        <v>1465.1125</v>
      </c>
      <c r="H154" s="53">
        <v>1119.9870000999999</v>
      </c>
      <c r="I154" s="53">
        <v>810.18</v>
      </c>
      <c r="J154" s="53">
        <v>99.778999999999996</v>
      </c>
      <c r="K154" s="53">
        <v>921.61850000000004</v>
      </c>
      <c r="L154" s="53">
        <v>790.0610001</v>
      </c>
      <c r="M154" s="53">
        <v>1318.5844999999999</v>
      </c>
      <c r="N154" s="53">
        <v>58.457999999999998</v>
      </c>
      <c r="O154" s="53">
        <v>86.557000000000002</v>
      </c>
      <c r="P154" s="53">
        <v>812.96749999999997</v>
      </c>
      <c r="Q154" s="53">
        <v>455.947</v>
      </c>
      <c r="R154" s="53">
        <v>1077.1375000999999</v>
      </c>
      <c r="S154" s="53">
        <v>905.60249999999996</v>
      </c>
      <c r="T154" s="65">
        <v>575.61950000000002</v>
      </c>
    </row>
    <row r="155" spans="1:20" s="5" customFormat="1" ht="15" customHeight="1" x14ac:dyDescent="0.25">
      <c r="A155" s="46" t="s">
        <v>217</v>
      </c>
      <c r="B155" s="52">
        <v>345.13</v>
      </c>
      <c r="C155" s="53">
        <v>773.69399999999996</v>
      </c>
      <c r="D155" s="53">
        <v>902.27449999999999</v>
      </c>
      <c r="E155" s="53">
        <v>887.31050000000005</v>
      </c>
      <c r="F155" s="53">
        <v>1112.3815</v>
      </c>
      <c r="G155" s="53">
        <v>1390.6445000000001</v>
      </c>
      <c r="H155" s="53">
        <v>1045.5190001000001</v>
      </c>
      <c r="I155" s="53">
        <v>735.71199999999999</v>
      </c>
      <c r="J155" s="53">
        <v>174.24700000000001</v>
      </c>
      <c r="K155" s="53">
        <v>847.15049999999997</v>
      </c>
      <c r="L155" s="53">
        <v>715.59300010000004</v>
      </c>
      <c r="M155" s="53">
        <v>1244.1165000000001</v>
      </c>
      <c r="N155" s="53">
        <v>132.92599999999999</v>
      </c>
      <c r="O155" s="53">
        <v>161.02500000000001</v>
      </c>
      <c r="P155" s="53">
        <v>738.49950000000001</v>
      </c>
      <c r="Q155" s="53">
        <v>381.47899999999998</v>
      </c>
      <c r="R155" s="53">
        <v>1002.6695001000001</v>
      </c>
      <c r="S155" s="53">
        <v>831.1345</v>
      </c>
      <c r="T155" s="65">
        <v>501.1515</v>
      </c>
    </row>
    <row r="156" spans="1:20" s="5" customFormat="1" ht="15" customHeight="1" x14ac:dyDescent="0.25">
      <c r="A156" s="46" t="s">
        <v>218</v>
      </c>
      <c r="B156" s="52">
        <v>430.5</v>
      </c>
      <c r="C156" s="53">
        <v>859.06399999999996</v>
      </c>
      <c r="D156" s="53">
        <v>987.64449999999999</v>
      </c>
      <c r="E156" s="53">
        <v>972.68050000000005</v>
      </c>
      <c r="F156" s="53">
        <v>1197.7515000000001</v>
      </c>
      <c r="G156" s="53">
        <v>1476.0145</v>
      </c>
      <c r="H156" s="53">
        <v>1130.8890001</v>
      </c>
      <c r="I156" s="53">
        <v>821.08199999999999</v>
      </c>
      <c r="J156" s="53">
        <v>85.397999999999996</v>
      </c>
      <c r="K156" s="53">
        <v>932.52049999999997</v>
      </c>
      <c r="L156" s="53">
        <v>800.96300010000004</v>
      </c>
      <c r="M156" s="53">
        <v>1329.4865</v>
      </c>
      <c r="N156" s="53">
        <v>44.076999999999998</v>
      </c>
      <c r="O156" s="53">
        <v>72.176000000000002</v>
      </c>
      <c r="P156" s="53">
        <v>823.86950000000002</v>
      </c>
      <c r="Q156" s="53">
        <v>466.84899999999999</v>
      </c>
      <c r="R156" s="53">
        <v>1088.0395000999999</v>
      </c>
      <c r="S156" s="53">
        <v>916.50450000000001</v>
      </c>
      <c r="T156" s="65">
        <v>586.52149999999995</v>
      </c>
    </row>
    <row r="157" spans="1:20" s="5" customFormat="1" ht="15" customHeight="1" x14ac:dyDescent="0.25">
      <c r="A157" s="46" t="s">
        <v>219</v>
      </c>
      <c r="B157" s="52">
        <v>415.09800000000001</v>
      </c>
      <c r="C157" s="53">
        <v>843.66200000000003</v>
      </c>
      <c r="D157" s="53">
        <v>972.24249999999995</v>
      </c>
      <c r="E157" s="53">
        <v>957.27850000000001</v>
      </c>
      <c r="F157" s="53">
        <v>1182.3495</v>
      </c>
      <c r="G157" s="53">
        <v>1460.6125</v>
      </c>
      <c r="H157" s="53">
        <v>1115.4870000999999</v>
      </c>
      <c r="I157" s="53">
        <v>805.68</v>
      </c>
      <c r="J157" s="53">
        <v>100.8</v>
      </c>
      <c r="K157" s="53">
        <v>917.11850000000004</v>
      </c>
      <c r="L157" s="53">
        <v>785.5610001</v>
      </c>
      <c r="M157" s="53">
        <v>1314.0844999999999</v>
      </c>
      <c r="N157" s="53">
        <v>59.478999999999999</v>
      </c>
      <c r="O157" s="53">
        <v>87.578000000000003</v>
      </c>
      <c r="P157" s="53">
        <v>808.46749999999997</v>
      </c>
      <c r="Q157" s="53">
        <v>451.447</v>
      </c>
      <c r="R157" s="53">
        <v>1072.6375000999999</v>
      </c>
      <c r="S157" s="53">
        <v>901.10249999999996</v>
      </c>
      <c r="T157" s="65">
        <v>571.11950000000002</v>
      </c>
    </row>
    <row r="158" spans="1:20" s="5" customFormat="1" ht="15" customHeight="1" x14ac:dyDescent="0.25">
      <c r="A158" s="46" t="s">
        <v>220</v>
      </c>
      <c r="B158" s="52">
        <v>393.91199999999998</v>
      </c>
      <c r="C158" s="53">
        <v>822.476</v>
      </c>
      <c r="D158" s="53">
        <v>951.05650000000003</v>
      </c>
      <c r="E158" s="53">
        <v>936.09249999999997</v>
      </c>
      <c r="F158" s="53">
        <v>1161.1635000000001</v>
      </c>
      <c r="G158" s="53">
        <v>1439.4265</v>
      </c>
      <c r="H158" s="53">
        <v>1094.3010001</v>
      </c>
      <c r="I158" s="53">
        <v>784.49400000000003</v>
      </c>
      <c r="J158" s="53">
        <v>121.986</v>
      </c>
      <c r="K158" s="53">
        <v>895.9325</v>
      </c>
      <c r="L158" s="53">
        <v>764.37500009999997</v>
      </c>
      <c r="M158" s="53">
        <v>1292.8985</v>
      </c>
      <c r="N158" s="53">
        <v>80.665000000000006</v>
      </c>
      <c r="O158" s="53">
        <v>108.764</v>
      </c>
      <c r="P158" s="53">
        <v>787.28150000000005</v>
      </c>
      <c r="Q158" s="53">
        <v>430.26100000000002</v>
      </c>
      <c r="R158" s="53">
        <v>1051.4515001</v>
      </c>
      <c r="S158" s="53">
        <v>879.91650000000004</v>
      </c>
      <c r="T158" s="65">
        <v>549.93349999999998</v>
      </c>
    </row>
    <row r="159" spans="1:20" s="5" customFormat="1" ht="15" customHeight="1" x14ac:dyDescent="0.25">
      <c r="A159" s="46" t="s">
        <v>221</v>
      </c>
      <c r="B159" s="52">
        <v>344.94400000000002</v>
      </c>
      <c r="C159" s="53">
        <v>773.50800000000004</v>
      </c>
      <c r="D159" s="53">
        <v>902.08849999999995</v>
      </c>
      <c r="E159" s="53">
        <v>887.12450000000001</v>
      </c>
      <c r="F159" s="53">
        <v>1112.1955</v>
      </c>
      <c r="G159" s="53">
        <v>1390.4585</v>
      </c>
      <c r="H159" s="53">
        <v>1045.3330000999999</v>
      </c>
      <c r="I159" s="53">
        <v>735.52599999999995</v>
      </c>
      <c r="J159" s="53">
        <v>170.95400000000001</v>
      </c>
      <c r="K159" s="53">
        <v>846.96450000000004</v>
      </c>
      <c r="L159" s="53">
        <v>715.4070001</v>
      </c>
      <c r="M159" s="53">
        <v>1243.9304999999999</v>
      </c>
      <c r="N159" s="53">
        <v>129.63300000000001</v>
      </c>
      <c r="O159" s="53">
        <v>157.732</v>
      </c>
      <c r="P159" s="53">
        <v>738.31349999999998</v>
      </c>
      <c r="Q159" s="53">
        <v>381.29300000000001</v>
      </c>
      <c r="R159" s="53">
        <v>1002.4835001</v>
      </c>
      <c r="S159" s="53">
        <v>830.94849999999997</v>
      </c>
      <c r="T159" s="65">
        <v>500.96550000000002</v>
      </c>
    </row>
    <row r="160" spans="1:20" s="5" customFormat="1" ht="15" customHeight="1" x14ac:dyDescent="0.25">
      <c r="A160" s="46" t="s">
        <v>222</v>
      </c>
      <c r="B160" s="52">
        <v>302.83499999999998</v>
      </c>
      <c r="C160" s="53">
        <v>731.399</v>
      </c>
      <c r="D160" s="53">
        <v>859.97950000000003</v>
      </c>
      <c r="E160" s="53">
        <v>845.01549999999997</v>
      </c>
      <c r="F160" s="53">
        <v>1070.0864999999999</v>
      </c>
      <c r="G160" s="53">
        <v>1348.3495</v>
      </c>
      <c r="H160" s="53">
        <v>1003.2240001</v>
      </c>
      <c r="I160" s="53">
        <v>693.41700000000003</v>
      </c>
      <c r="J160" s="53">
        <v>213.06299999999999</v>
      </c>
      <c r="K160" s="53">
        <v>804.85550000000001</v>
      </c>
      <c r="L160" s="53">
        <v>673.29800009999997</v>
      </c>
      <c r="M160" s="53">
        <v>1201.8215</v>
      </c>
      <c r="N160" s="53">
        <v>171.74199999999999</v>
      </c>
      <c r="O160" s="53">
        <v>199.84100000000001</v>
      </c>
      <c r="P160" s="53">
        <v>696.20450000000005</v>
      </c>
      <c r="Q160" s="53">
        <v>339.18400000000003</v>
      </c>
      <c r="R160" s="53">
        <v>960.37450009999998</v>
      </c>
      <c r="S160" s="53">
        <v>788.83950000000004</v>
      </c>
      <c r="T160" s="65">
        <v>458.85649999999998</v>
      </c>
    </row>
    <row r="161" spans="1:20" s="5" customFormat="1" ht="15" customHeight="1" x14ac:dyDescent="0.25">
      <c r="A161" s="46" t="s">
        <v>223</v>
      </c>
      <c r="B161" s="52">
        <v>277.66399999999999</v>
      </c>
      <c r="C161" s="53">
        <v>706.22799999999995</v>
      </c>
      <c r="D161" s="53">
        <v>834.80849999999998</v>
      </c>
      <c r="E161" s="53">
        <v>819.84450000000004</v>
      </c>
      <c r="F161" s="53">
        <v>1044.9155000000001</v>
      </c>
      <c r="G161" s="53">
        <v>1323.1785</v>
      </c>
      <c r="H161" s="53">
        <v>978.05300009999996</v>
      </c>
      <c r="I161" s="53">
        <v>668.24599999999998</v>
      </c>
      <c r="J161" s="53">
        <v>238.23599999999999</v>
      </c>
      <c r="K161" s="53">
        <v>779.68449999999996</v>
      </c>
      <c r="L161" s="53">
        <v>648.12700010000003</v>
      </c>
      <c r="M161" s="53">
        <v>1176.6505</v>
      </c>
      <c r="N161" s="53">
        <v>196.91499999999999</v>
      </c>
      <c r="O161" s="53">
        <v>225.01400000000001</v>
      </c>
      <c r="P161" s="53">
        <v>671.0335</v>
      </c>
      <c r="Q161" s="53">
        <v>314.01299999999998</v>
      </c>
      <c r="R161" s="53">
        <v>935.20350010000004</v>
      </c>
      <c r="S161" s="53">
        <v>763.66849999999999</v>
      </c>
      <c r="T161" s="65">
        <v>433.68549999999999</v>
      </c>
    </row>
    <row r="162" spans="1:20" s="5" customFormat="1" ht="15" customHeight="1" x14ac:dyDescent="0.25">
      <c r="A162" s="46" t="s">
        <v>224</v>
      </c>
      <c r="B162" s="52">
        <v>404.79700000000003</v>
      </c>
      <c r="C162" s="53">
        <v>790.93</v>
      </c>
      <c r="D162" s="53">
        <v>731.22550000000001</v>
      </c>
      <c r="E162" s="53">
        <v>716.26149999999996</v>
      </c>
      <c r="F162" s="53">
        <v>941.33249999999998</v>
      </c>
      <c r="G162" s="53">
        <v>1219.5954999999999</v>
      </c>
      <c r="H162" s="53">
        <v>1027.8495000999999</v>
      </c>
      <c r="I162" s="53">
        <v>752.94799999999998</v>
      </c>
      <c r="J162" s="53">
        <v>365.36900000000003</v>
      </c>
      <c r="K162" s="53">
        <v>676.10149999999999</v>
      </c>
      <c r="L162" s="53">
        <v>732.82900010000003</v>
      </c>
      <c r="M162" s="53">
        <v>1073.0675000000001</v>
      </c>
      <c r="N162" s="53">
        <v>324.048</v>
      </c>
      <c r="O162" s="53">
        <v>352.14699999999999</v>
      </c>
      <c r="P162" s="53">
        <v>567.45050000000003</v>
      </c>
      <c r="Q162" s="53">
        <v>210.43</v>
      </c>
      <c r="R162" s="53">
        <v>831.62050009999996</v>
      </c>
      <c r="S162" s="53">
        <v>660.08550000000002</v>
      </c>
      <c r="T162" s="65">
        <v>330.10250000000002</v>
      </c>
    </row>
    <row r="163" spans="1:20" s="5" customFormat="1" ht="15" customHeight="1" x14ac:dyDescent="0.25">
      <c r="A163" s="46" t="s">
        <v>225</v>
      </c>
      <c r="B163" s="52">
        <v>393.02100000000002</v>
      </c>
      <c r="C163" s="53">
        <v>779.154</v>
      </c>
      <c r="D163" s="53">
        <v>719.44949999999994</v>
      </c>
      <c r="E163" s="53">
        <v>704.4855</v>
      </c>
      <c r="F163" s="53">
        <v>929.55650000000003</v>
      </c>
      <c r="G163" s="53">
        <v>1207.8195000000001</v>
      </c>
      <c r="H163" s="53">
        <v>1016.0735001</v>
      </c>
      <c r="I163" s="53">
        <v>741.17200000000003</v>
      </c>
      <c r="J163" s="53">
        <v>353.59300000000002</v>
      </c>
      <c r="K163" s="53">
        <v>664.32550000000003</v>
      </c>
      <c r="L163" s="53">
        <v>721.05300009999996</v>
      </c>
      <c r="M163" s="53">
        <v>1061.2915</v>
      </c>
      <c r="N163" s="53">
        <v>312.27199999999999</v>
      </c>
      <c r="O163" s="53">
        <v>340.37099999999998</v>
      </c>
      <c r="P163" s="53">
        <v>555.67449999999997</v>
      </c>
      <c r="Q163" s="53">
        <v>198.654</v>
      </c>
      <c r="R163" s="53">
        <v>819.8445001</v>
      </c>
      <c r="S163" s="53">
        <v>648.30949999999996</v>
      </c>
      <c r="T163" s="65">
        <v>318.32650000000001</v>
      </c>
    </row>
    <row r="164" spans="1:20" s="5" customFormat="1" ht="15" customHeight="1" x14ac:dyDescent="0.25">
      <c r="A164" s="46" t="s">
        <v>226</v>
      </c>
      <c r="B164" s="52">
        <v>431.19600000000003</v>
      </c>
      <c r="C164" s="53">
        <v>740.97900000000004</v>
      </c>
      <c r="D164" s="53">
        <v>681.27449999999999</v>
      </c>
      <c r="E164" s="53">
        <v>666.31050000000005</v>
      </c>
      <c r="F164" s="53">
        <v>891.38149999999996</v>
      </c>
      <c r="G164" s="53">
        <v>1169.6445000000001</v>
      </c>
      <c r="H164" s="53">
        <v>977.89850009999998</v>
      </c>
      <c r="I164" s="53">
        <v>702.99699999999996</v>
      </c>
      <c r="J164" s="53">
        <v>391.76799999999997</v>
      </c>
      <c r="K164" s="53">
        <v>626.15049999999997</v>
      </c>
      <c r="L164" s="53">
        <v>682.87800010000001</v>
      </c>
      <c r="M164" s="53">
        <v>1023.1165</v>
      </c>
      <c r="N164" s="53">
        <v>350.447</v>
      </c>
      <c r="O164" s="53">
        <v>378.54599999999999</v>
      </c>
      <c r="P164" s="53">
        <v>517.49950000000001</v>
      </c>
      <c r="Q164" s="53">
        <v>160.47900000000001</v>
      </c>
      <c r="R164" s="53">
        <v>781.66950010000005</v>
      </c>
      <c r="S164" s="53">
        <v>610.1345</v>
      </c>
      <c r="T164" s="65">
        <v>280.1515</v>
      </c>
    </row>
    <row r="165" spans="1:20" s="5" customFormat="1" ht="15" customHeight="1" x14ac:dyDescent="0.25">
      <c r="A165" s="46" t="s">
        <v>227</v>
      </c>
      <c r="B165" s="52">
        <v>513.28800000000001</v>
      </c>
      <c r="C165" s="53">
        <v>658.88699999999994</v>
      </c>
      <c r="D165" s="53">
        <v>599.1825</v>
      </c>
      <c r="E165" s="53">
        <v>584.21849999999995</v>
      </c>
      <c r="F165" s="53">
        <v>809.28949999999998</v>
      </c>
      <c r="G165" s="53">
        <v>1087.5525</v>
      </c>
      <c r="H165" s="53">
        <v>895.80650009999999</v>
      </c>
      <c r="I165" s="53">
        <v>620.90499999999997</v>
      </c>
      <c r="J165" s="53">
        <v>473.86</v>
      </c>
      <c r="K165" s="53">
        <v>544.05849999999998</v>
      </c>
      <c r="L165" s="53">
        <v>600.78600010000002</v>
      </c>
      <c r="M165" s="53">
        <v>941.02449999999999</v>
      </c>
      <c r="N165" s="53">
        <v>432.53899999999999</v>
      </c>
      <c r="O165" s="53">
        <v>460.63799999999998</v>
      </c>
      <c r="P165" s="53">
        <v>435.40750000000003</v>
      </c>
      <c r="Q165" s="53">
        <v>78.387</v>
      </c>
      <c r="R165" s="53">
        <v>699.57750009999995</v>
      </c>
      <c r="S165" s="53">
        <v>528.04250000000002</v>
      </c>
      <c r="T165" s="65">
        <v>198.05950000000001</v>
      </c>
    </row>
    <row r="166" spans="1:20" s="5" customFormat="1" ht="15" customHeight="1" x14ac:dyDescent="0.25">
      <c r="A166" s="46" t="s">
        <v>228</v>
      </c>
      <c r="B166" s="52">
        <v>538.76</v>
      </c>
      <c r="C166" s="53">
        <v>633.41499999999996</v>
      </c>
      <c r="D166" s="53">
        <v>573.71050000000002</v>
      </c>
      <c r="E166" s="53">
        <v>558.74649999999997</v>
      </c>
      <c r="F166" s="53">
        <v>783.8175</v>
      </c>
      <c r="G166" s="53">
        <v>1062.0805</v>
      </c>
      <c r="H166" s="53">
        <v>870.33450010000001</v>
      </c>
      <c r="I166" s="53">
        <v>595.43299999999999</v>
      </c>
      <c r="J166" s="53">
        <v>499.33199999999999</v>
      </c>
      <c r="K166" s="53">
        <v>518.5865</v>
      </c>
      <c r="L166" s="53">
        <v>575.31400010000004</v>
      </c>
      <c r="M166" s="53">
        <v>915.55250000000001</v>
      </c>
      <c r="N166" s="53">
        <v>458.01100000000002</v>
      </c>
      <c r="O166" s="53">
        <v>486.11</v>
      </c>
      <c r="P166" s="53">
        <v>409.93549999999999</v>
      </c>
      <c r="Q166" s="53">
        <v>52.914999999999999</v>
      </c>
      <c r="R166" s="53">
        <v>674.10550009999997</v>
      </c>
      <c r="S166" s="53">
        <v>502.57049999999998</v>
      </c>
      <c r="T166" s="65">
        <v>172.58750000000001</v>
      </c>
    </row>
    <row r="167" spans="1:20" s="5" customFormat="1" ht="15" customHeight="1" x14ac:dyDescent="0.25">
      <c r="A167" s="46" t="s">
        <v>229</v>
      </c>
      <c r="B167" s="52">
        <v>534.84299999999996</v>
      </c>
      <c r="C167" s="53">
        <v>637.33199999999999</v>
      </c>
      <c r="D167" s="53">
        <v>577.62750000000005</v>
      </c>
      <c r="E167" s="53">
        <v>562.6635</v>
      </c>
      <c r="F167" s="53">
        <v>787.73450000000003</v>
      </c>
      <c r="G167" s="53">
        <v>1065.9974999999999</v>
      </c>
      <c r="H167" s="53">
        <v>874.25150010000004</v>
      </c>
      <c r="I167" s="53">
        <v>599.35</v>
      </c>
      <c r="J167" s="53">
        <v>495.41500000000002</v>
      </c>
      <c r="K167" s="53">
        <v>522.50350000000003</v>
      </c>
      <c r="L167" s="53">
        <v>579.23100009999996</v>
      </c>
      <c r="M167" s="53">
        <v>919.46950000000004</v>
      </c>
      <c r="N167" s="53">
        <v>454.09399999999999</v>
      </c>
      <c r="O167" s="53">
        <v>482.19299999999998</v>
      </c>
      <c r="P167" s="53">
        <v>413.85250000000002</v>
      </c>
      <c r="Q167" s="53">
        <v>56.832000000000001</v>
      </c>
      <c r="R167" s="53">
        <v>678.0225001</v>
      </c>
      <c r="S167" s="53">
        <v>506.48750000000001</v>
      </c>
      <c r="T167" s="65">
        <v>176.50450000000001</v>
      </c>
    </row>
    <row r="168" spans="1:20" s="5" customFormat="1" ht="15" customHeight="1" x14ac:dyDescent="0.25">
      <c r="A168" s="46" t="s">
        <v>230</v>
      </c>
      <c r="B168" s="52">
        <v>546.09400000000005</v>
      </c>
      <c r="C168" s="53">
        <v>626.08100000000002</v>
      </c>
      <c r="D168" s="53">
        <v>566.37649999999996</v>
      </c>
      <c r="E168" s="53">
        <v>551.41250000000002</v>
      </c>
      <c r="F168" s="53">
        <v>776.48350000000005</v>
      </c>
      <c r="G168" s="53">
        <v>1054.7465</v>
      </c>
      <c r="H168" s="53">
        <v>863.00050009999995</v>
      </c>
      <c r="I168" s="53">
        <v>588.09900000000005</v>
      </c>
      <c r="J168" s="53">
        <v>506.666</v>
      </c>
      <c r="K168" s="53">
        <v>511.2525</v>
      </c>
      <c r="L168" s="53">
        <v>567.98000009999998</v>
      </c>
      <c r="M168" s="53">
        <v>908.21849999999995</v>
      </c>
      <c r="N168" s="53">
        <v>465.34500000000003</v>
      </c>
      <c r="O168" s="53">
        <v>493.44400000000002</v>
      </c>
      <c r="P168" s="53">
        <v>402.60149999999999</v>
      </c>
      <c r="Q168" s="53">
        <v>45.581000000000003</v>
      </c>
      <c r="R168" s="53">
        <v>666.77150010000003</v>
      </c>
      <c r="S168" s="53">
        <v>495.23649999999998</v>
      </c>
      <c r="T168" s="65">
        <v>165.2535</v>
      </c>
    </row>
    <row r="169" spans="1:20" s="5" customFormat="1" ht="15" customHeight="1" x14ac:dyDescent="0.25">
      <c r="A169" s="46" t="s">
        <v>231</v>
      </c>
      <c r="B169" s="52">
        <v>558.30600000000004</v>
      </c>
      <c r="C169" s="53">
        <v>613.86900000000003</v>
      </c>
      <c r="D169" s="53">
        <v>554.16449999999998</v>
      </c>
      <c r="E169" s="53">
        <v>539.20050000000003</v>
      </c>
      <c r="F169" s="53">
        <v>764.27149999999995</v>
      </c>
      <c r="G169" s="53">
        <v>1042.5345</v>
      </c>
      <c r="H169" s="53">
        <v>850.78850009999996</v>
      </c>
      <c r="I169" s="53">
        <v>575.88699999999994</v>
      </c>
      <c r="J169" s="53">
        <v>518.87800000000004</v>
      </c>
      <c r="K169" s="53">
        <v>499.04050000000001</v>
      </c>
      <c r="L169" s="53">
        <v>555.76800009999999</v>
      </c>
      <c r="M169" s="53">
        <v>896.00649999999996</v>
      </c>
      <c r="N169" s="53">
        <v>477.55700000000002</v>
      </c>
      <c r="O169" s="53">
        <v>505.65600000000001</v>
      </c>
      <c r="P169" s="53">
        <v>390.3895</v>
      </c>
      <c r="Q169" s="53">
        <v>33.369</v>
      </c>
      <c r="R169" s="53">
        <v>654.55950010000004</v>
      </c>
      <c r="S169" s="53">
        <v>483.02449999999999</v>
      </c>
      <c r="T169" s="65">
        <v>153.04150000000001</v>
      </c>
    </row>
    <row r="170" spans="1:20" s="5" customFormat="1" ht="15" customHeight="1" x14ac:dyDescent="0.25">
      <c r="A170" s="46" t="s">
        <v>232</v>
      </c>
      <c r="B170" s="52">
        <v>576.20600000000002</v>
      </c>
      <c r="C170" s="53">
        <v>595.96900000000005</v>
      </c>
      <c r="D170" s="53">
        <v>536.2645</v>
      </c>
      <c r="E170" s="53">
        <v>521.30050000000006</v>
      </c>
      <c r="F170" s="53">
        <v>746.37149999999997</v>
      </c>
      <c r="G170" s="53">
        <v>1024.6344999999999</v>
      </c>
      <c r="H170" s="53">
        <v>832.88850009999999</v>
      </c>
      <c r="I170" s="53">
        <v>557.98699999999997</v>
      </c>
      <c r="J170" s="53">
        <v>536.77800000000002</v>
      </c>
      <c r="K170" s="53">
        <v>481.14049999999997</v>
      </c>
      <c r="L170" s="53">
        <v>537.86800010000002</v>
      </c>
      <c r="M170" s="53">
        <v>878.10649999999998</v>
      </c>
      <c r="N170" s="53">
        <v>495.45699999999999</v>
      </c>
      <c r="O170" s="53">
        <v>523.55600000000004</v>
      </c>
      <c r="P170" s="53">
        <v>372.48950000000002</v>
      </c>
      <c r="Q170" s="53">
        <v>15.468999999999999</v>
      </c>
      <c r="R170" s="53">
        <v>636.65950009999995</v>
      </c>
      <c r="S170" s="53">
        <v>465.12450000000001</v>
      </c>
      <c r="T170" s="65">
        <v>135.14150000000001</v>
      </c>
    </row>
    <row r="171" spans="1:20" s="5" customFormat="1" ht="15" customHeight="1" x14ac:dyDescent="0.25">
      <c r="A171" s="46" t="s">
        <v>233</v>
      </c>
      <c r="B171" s="52">
        <v>1034.6555000000001</v>
      </c>
      <c r="C171" s="53">
        <v>954.78899999999999</v>
      </c>
      <c r="D171" s="53">
        <v>342.19400000000002</v>
      </c>
      <c r="E171" s="53">
        <v>62.850999999999999</v>
      </c>
      <c r="F171" s="53">
        <v>879.39499999999998</v>
      </c>
      <c r="G171" s="53">
        <v>970.37</v>
      </c>
      <c r="H171" s="53">
        <v>500.1550001</v>
      </c>
      <c r="I171" s="53">
        <v>841.26300019999996</v>
      </c>
      <c r="J171" s="53">
        <v>995.22749999999996</v>
      </c>
      <c r="K171" s="53">
        <v>287.07</v>
      </c>
      <c r="L171" s="53">
        <v>531.58900010000002</v>
      </c>
      <c r="M171" s="53">
        <v>823.84199999999998</v>
      </c>
      <c r="N171" s="53">
        <v>953.90650000000005</v>
      </c>
      <c r="O171" s="53">
        <v>982.00549999999998</v>
      </c>
      <c r="P171" s="53">
        <v>117.23099999999999</v>
      </c>
      <c r="Q171" s="53">
        <v>442.98050000000001</v>
      </c>
      <c r="R171" s="53">
        <v>303.92600010000001</v>
      </c>
      <c r="S171" s="53">
        <v>271.05399999999997</v>
      </c>
      <c r="T171" s="65">
        <v>323.30799999999999</v>
      </c>
    </row>
    <row r="172" spans="1:20" s="5" customFormat="1" ht="15" customHeight="1" x14ac:dyDescent="0.25">
      <c r="A172" s="46" t="s">
        <v>234</v>
      </c>
      <c r="B172" s="52">
        <v>944.90800000000002</v>
      </c>
      <c r="C172" s="53">
        <v>215.92</v>
      </c>
      <c r="D172" s="53">
        <v>1056.7410001999999</v>
      </c>
      <c r="E172" s="53">
        <v>903.11400019999996</v>
      </c>
      <c r="F172" s="53">
        <v>1283.6465000000001</v>
      </c>
      <c r="G172" s="53">
        <v>1561.9095</v>
      </c>
      <c r="H172" s="53">
        <v>654.80000010000003</v>
      </c>
      <c r="I172" s="53">
        <v>1</v>
      </c>
      <c r="J172" s="53">
        <v>905.48</v>
      </c>
      <c r="K172" s="53">
        <v>1001.6170002</v>
      </c>
      <c r="L172" s="53">
        <v>324.87400009999999</v>
      </c>
      <c r="M172" s="53">
        <v>1415.3815</v>
      </c>
      <c r="N172" s="53">
        <v>864.15899999999999</v>
      </c>
      <c r="O172" s="53">
        <v>892.25800000000004</v>
      </c>
      <c r="P172" s="53">
        <v>831.77800019999995</v>
      </c>
      <c r="Q172" s="53">
        <v>552.74400000000003</v>
      </c>
      <c r="R172" s="53">
        <v>785.46300010000004</v>
      </c>
      <c r="S172" s="53">
        <v>985.60100020000004</v>
      </c>
      <c r="T172" s="65">
        <v>592.49900000000002</v>
      </c>
    </row>
    <row r="173" spans="1:20" s="5" customFormat="1" ht="15" customHeight="1" x14ac:dyDescent="0.25">
      <c r="A173" s="46" t="s">
        <v>235</v>
      </c>
      <c r="B173" s="52">
        <v>1063.3640001000001</v>
      </c>
      <c r="C173" s="53">
        <v>1157.2294999999999</v>
      </c>
      <c r="D173" s="53">
        <v>573.25400000000002</v>
      </c>
      <c r="E173" s="53">
        <v>589.55899999999997</v>
      </c>
      <c r="F173" s="53">
        <v>659.21199999999999</v>
      </c>
      <c r="G173" s="53">
        <v>443.66199999999998</v>
      </c>
      <c r="H173" s="53">
        <v>901.14700010000001</v>
      </c>
      <c r="I173" s="53">
        <v>1119.2474999999999</v>
      </c>
      <c r="J173" s="53">
        <v>1023.9360001</v>
      </c>
      <c r="K173" s="53">
        <v>518.13</v>
      </c>
      <c r="L173" s="53">
        <v>932.58100009999998</v>
      </c>
      <c r="M173" s="53">
        <v>297.13400000000001</v>
      </c>
      <c r="N173" s="53">
        <v>982.61500009999997</v>
      </c>
      <c r="O173" s="53">
        <v>1010.7140001</v>
      </c>
      <c r="P173" s="53">
        <v>409.47899999999998</v>
      </c>
      <c r="Q173" s="53">
        <v>565.50350000000003</v>
      </c>
      <c r="R173" s="53">
        <v>704.91800009999997</v>
      </c>
      <c r="S173" s="53">
        <v>502.11399999999998</v>
      </c>
      <c r="T173" s="65">
        <v>619.64700000000005</v>
      </c>
    </row>
    <row r="174" spans="1:20" s="5" customFormat="1" ht="15" customHeight="1" x14ac:dyDescent="0.25">
      <c r="A174" s="46" t="s">
        <v>236</v>
      </c>
      <c r="B174" s="52">
        <v>1097.4830001</v>
      </c>
      <c r="C174" s="53">
        <v>1191.3485000000001</v>
      </c>
      <c r="D174" s="53">
        <v>607.37300000000005</v>
      </c>
      <c r="E174" s="53">
        <v>623.678</v>
      </c>
      <c r="F174" s="53">
        <v>693.33100000000002</v>
      </c>
      <c r="G174" s="53">
        <v>409.54300000000001</v>
      </c>
      <c r="H174" s="53">
        <v>935.26600010000004</v>
      </c>
      <c r="I174" s="53">
        <v>1153.3665000000001</v>
      </c>
      <c r="J174" s="53">
        <v>1058.0550000999999</v>
      </c>
      <c r="K174" s="53">
        <v>552.24900000000002</v>
      </c>
      <c r="L174" s="53">
        <v>966.70000010000001</v>
      </c>
      <c r="M174" s="53">
        <v>263.01499999999999</v>
      </c>
      <c r="N174" s="53">
        <v>1016.7340001</v>
      </c>
      <c r="O174" s="53">
        <v>1044.8330000999999</v>
      </c>
      <c r="P174" s="53">
        <v>443.59800000000001</v>
      </c>
      <c r="Q174" s="53">
        <v>599.62249999999995</v>
      </c>
      <c r="R174" s="53">
        <v>739.0370001</v>
      </c>
      <c r="S174" s="53">
        <v>536.23299999999995</v>
      </c>
      <c r="T174" s="65">
        <v>653.76599999999996</v>
      </c>
    </row>
    <row r="175" spans="1:20" s="5" customFormat="1" ht="15" customHeight="1" x14ac:dyDescent="0.25">
      <c r="A175" s="46" t="s">
        <v>237</v>
      </c>
      <c r="B175" s="52">
        <v>1123.4330001000001</v>
      </c>
      <c r="C175" s="53">
        <v>1217.2985000000001</v>
      </c>
      <c r="D175" s="53">
        <v>633.32299999999998</v>
      </c>
      <c r="E175" s="53">
        <v>649.62800000000004</v>
      </c>
      <c r="F175" s="53">
        <v>719.28099999999995</v>
      </c>
      <c r="G175" s="53">
        <v>383.59300000000002</v>
      </c>
      <c r="H175" s="53">
        <v>961.21600009999997</v>
      </c>
      <c r="I175" s="53">
        <v>1179.3164999999999</v>
      </c>
      <c r="J175" s="53">
        <v>1084.0050001</v>
      </c>
      <c r="K175" s="53">
        <v>578.19899999999996</v>
      </c>
      <c r="L175" s="53">
        <v>992.65000010000006</v>
      </c>
      <c r="M175" s="53">
        <v>237.065</v>
      </c>
      <c r="N175" s="53">
        <v>1042.6840001</v>
      </c>
      <c r="O175" s="53">
        <v>1070.7830001</v>
      </c>
      <c r="P175" s="53">
        <v>469.548</v>
      </c>
      <c r="Q175" s="53">
        <v>625.57249999999999</v>
      </c>
      <c r="R175" s="53">
        <v>764.98700010000005</v>
      </c>
      <c r="S175" s="53">
        <v>562.18299999999999</v>
      </c>
      <c r="T175" s="65">
        <v>679.71600000000001</v>
      </c>
    </row>
    <row r="176" spans="1:20" s="5" customFormat="1" ht="15" customHeight="1" x14ac:dyDescent="0.25">
      <c r="A176" s="46" t="s">
        <v>238</v>
      </c>
      <c r="B176" s="52">
        <v>1142.9080001</v>
      </c>
      <c r="C176" s="53">
        <v>1236.7735</v>
      </c>
      <c r="D176" s="53">
        <v>652.798</v>
      </c>
      <c r="E176" s="53">
        <v>669.10299999999995</v>
      </c>
      <c r="F176" s="53">
        <v>738.75599999999997</v>
      </c>
      <c r="G176" s="53">
        <v>364.11799999999999</v>
      </c>
      <c r="H176" s="53">
        <v>980.6910001</v>
      </c>
      <c r="I176" s="53">
        <v>1198.7915</v>
      </c>
      <c r="J176" s="53">
        <v>1103.4800001000001</v>
      </c>
      <c r="K176" s="53">
        <v>597.67399999999998</v>
      </c>
      <c r="L176" s="53">
        <v>1012.1250001</v>
      </c>
      <c r="M176" s="53">
        <v>217.59</v>
      </c>
      <c r="N176" s="53">
        <v>1062.1590001</v>
      </c>
      <c r="O176" s="53">
        <v>1090.2580000999999</v>
      </c>
      <c r="P176" s="53">
        <v>489.02300000000002</v>
      </c>
      <c r="Q176" s="53">
        <v>645.04750000000001</v>
      </c>
      <c r="R176" s="53">
        <v>784.46200009999995</v>
      </c>
      <c r="S176" s="53">
        <v>581.65800000000002</v>
      </c>
      <c r="T176" s="65">
        <v>699.19100000000003</v>
      </c>
    </row>
    <row r="177" spans="1:20" s="5" customFormat="1" ht="15" customHeight="1" x14ac:dyDescent="0.25">
      <c r="A177" s="46" t="s">
        <v>239</v>
      </c>
      <c r="B177" s="52">
        <v>1161.8800001</v>
      </c>
      <c r="C177" s="53">
        <v>1255.7455</v>
      </c>
      <c r="D177" s="53">
        <v>671.77</v>
      </c>
      <c r="E177" s="53">
        <v>688.07500000000005</v>
      </c>
      <c r="F177" s="53">
        <v>757.72799999999995</v>
      </c>
      <c r="G177" s="53">
        <v>345.14600000000002</v>
      </c>
      <c r="H177" s="53">
        <v>999.66300009999998</v>
      </c>
      <c r="I177" s="53">
        <v>1217.7635</v>
      </c>
      <c r="J177" s="53">
        <v>1122.4520001000001</v>
      </c>
      <c r="K177" s="53">
        <v>616.64599999999996</v>
      </c>
      <c r="L177" s="53">
        <v>1031.0970001000001</v>
      </c>
      <c r="M177" s="53">
        <v>198.61799999999999</v>
      </c>
      <c r="N177" s="53">
        <v>1081.1310000999999</v>
      </c>
      <c r="O177" s="53">
        <v>1109.2300001000001</v>
      </c>
      <c r="P177" s="53">
        <v>507.995</v>
      </c>
      <c r="Q177" s="53">
        <v>664.01949999999999</v>
      </c>
      <c r="R177" s="53">
        <v>803.43400010000005</v>
      </c>
      <c r="S177" s="53">
        <v>600.63</v>
      </c>
      <c r="T177" s="65">
        <v>718.16300000000001</v>
      </c>
    </row>
    <row r="178" spans="1:20" s="5" customFormat="1" ht="15" customHeight="1" x14ac:dyDescent="0.25">
      <c r="A178" s="46" t="s">
        <v>240</v>
      </c>
      <c r="B178" s="52">
        <v>1294.9590000999999</v>
      </c>
      <c r="C178" s="53">
        <v>1388.8244999999999</v>
      </c>
      <c r="D178" s="53">
        <v>804.84900000000005</v>
      </c>
      <c r="E178" s="53">
        <v>821.154</v>
      </c>
      <c r="F178" s="53">
        <v>890.80700000000002</v>
      </c>
      <c r="G178" s="53">
        <v>212.06700000000001</v>
      </c>
      <c r="H178" s="53">
        <v>1132.7420001</v>
      </c>
      <c r="I178" s="53">
        <v>1350.8425</v>
      </c>
      <c r="J178" s="53">
        <v>1255.5310001</v>
      </c>
      <c r="K178" s="53">
        <v>749.72500000000002</v>
      </c>
      <c r="L178" s="53">
        <v>1164.1760001</v>
      </c>
      <c r="M178" s="53">
        <v>65.539000000000001</v>
      </c>
      <c r="N178" s="53">
        <v>1214.2100000999999</v>
      </c>
      <c r="O178" s="53">
        <v>1242.3090001</v>
      </c>
      <c r="P178" s="53">
        <v>641.07399999999996</v>
      </c>
      <c r="Q178" s="53">
        <v>797.09849999999994</v>
      </c>
      <c r="R178" s="53">
        <v>936.5130001</v>
      </c>
      <c r="S178" s="53">
        <v>733.70899999999995</v>
      </c>
      <c r="T178" s="65">
        <v>851.24199999999996</v>
      </c>
    </row>
    <row r="179" spans="1:20" s="5" customFormat="1" ht="15" customHeight="1" x14ac:dyDescent="0.25">
      <c r="A179" s="46" t="s">
        <v>241</v>
      </c>
      <c r="B179" s="52">
        <v>1326.1870001</v>
      </c>
      <c r="C179" s="53">
        <v>1420.0525</v>
      </c>
      <c r="D179" s="53">
        <v>836.077</v>
      </c>
      <c r="E179" s="53">
        <v>852.38199999999995</v>
      </c>
      <c r="F179" s="53">
        <v>922.03499999999997</v>
      </c>
      <c r="G179" s="53">
        <v>180.839</v>
      </c>
      <c r="H179" s="53">
        <v>1163.9700001000001</v>
      </c>
      <c r="I179" s="53">
        <v>1382.0705</v>
      </c>
      <c r="J179" s="53">
        <v>1286.7590001000001</v>
      </c>
      <c r="K179" s="53">
        <v>780.95299999999997</v>
      </c>
      <c r="L179" s="53">
        <v>1195.4040001000001</v>
      </c>
      <c r="M179" s="53">
        <v>69.831000000000003</v>
      </c>
      <c r="N179" s="53">
        <v>1245.4380001</v>
      </c>
      <c r="O179" s="53">
        <v>1273.5370000999999</v>
      </c>
      <c r="P179" s="53">
        <v>672.30200000000002</v>
      </c>
      <c r="Q179" s="53">
        <v>828.32650000000001</v>
      </c>
      <c r="R179" s="53">
        <v>967.74100009999995</v>
      </c>
      <c r="S179" s="53">
        <v>764.93700000000001</v>
      </c>
      <c r="T179" s="65">
        <v>882.47</v>
      </c>
    </row>
    <row r="180" spans="1:20" s="5" customFormat="1" ht="15" customHeight="1" x14ac:dyDescent="0.25">
      <c r="A180" s="46" t="s">
        <v>242</v>
      </c>
      <c r="B180" s="52">
        <v>1342.5230001</v>
      </c>
      <c r="C180" s="53">
        <v>1436.3885</v>
      </c>
      <c r="D180" s="53">
        <v>852.41300000000001</v>
      </c>
      <c r="E180" s="53">
        <v>868.71799999999996</v>
      </c>
      <c r="F180" s="53">
        <v>938.37099999999998</v>
      </c>
      <c r="G180" s="53">
        <v>164.50299999999999</v>
      </c>
      <c r="H180" s="53">
        <v>1180.3060000999999</v>
      </c>
      <c r="I180" s="53">
        <v>1398.4065000000001</v>
      </c>
      <c r="J180" s="53">
        <v>1303.0950001000001</v>
      </c>
      <c r="K180" s="53">
        <v>797.28899999999999</v>
      </c>
      <c r="L180" s="53">
        <v>1211.7400001000001</v>
      </c>
      <c r="M180" s="53">
        <v>86.167000000000002</v>
      </c>
      <c r="N180" s="53">
        <v>1261.7740001</v>
      </c>
      <c r="O180" s="53">
        <v>1289.8730000999999</v>
      </c>
      <c r="P180" s="53">
        <v>688.63800000000003</v>
      </c>
      <c r="Q180" s="53">
        <v>844.66250000000002</v>
      </c>
      <c r="R180" s="53">
        <v>984.07700009999996</v>
      </c>
      <c r="S180" s="53">
        <v>781.27300000000002</v>
      </c>
      <c r="T180" s="65">
        <v>898.80600000000004</v>
      </c>
    </row>
    <row r="181" spans="1:20" s="5" customFormat="1" ht="15" customHeight="1" x14ac:dyDescent="0.25">
      <c r="A181" s="46" t="s">
        <v>243</v>
      </c>
      <c r="B181" s="52">
        <v>1355.2790001000001</v>
      </c>
      <c r="C181" s="53">
        <v>1449.1445000000001</v>
      </c>
      <c r="D181" s="53">
        <v>865.16899999999998</v>
      </c>
      <c r="E181" s="53">
        <v>881.47400000000005</v>
      </c>
      <c r="F181" s="53">
        <v>951.12699999999995</v>
      </c>
      <c r="G181" s="53">
        <v>151.74700000000001</v>
      </c>
      <c r="H181" s="53">
        <v>1193.0620001</v>
      </c>
      <c r="I181" s="53">
        <v>1411.1624999999999</v>
      </c>
      <c r="J181" s="53">
        <v>1315.8510001</v>
      </c>
      <c r="K181" s="53">
        <v>810.04499999999996</v>
      </c>
      <c r="L181" s="53">
        <v>1224.4960000999999</v>
      </c>
      <c r="M181" s="53">
        <v>98.923000000000002</v>
      </c>
      <c r="N181" s="53">
        <v>1274.5300001000001</v>
      </c>
      <c r="O181" s="53">
        <v>1302.6290001</v>
      </c>
      <c r="P181" s="53">
        <v>701.39400000000001</v>
      </c>
      <c r="Q181" s="53">
        <v>857.41849999999999</v>
      </c>
      <c r="R181" s="53">
        <v>996.83300010000005</v>
      </c>
      <c r="S181" s="53">
        <v>794.029</v>
      </c>
      <c r="T181" s="65">
        <v>911.56200000000001</v>
      </c>
    </row>
    <row r="182" spans="1:20" s="5" customFormat="1" ht="15" customHeight="1" x14ac:dyDescent="0.25">
      <c r="A182" s="46" t="s">
        <v>244</v>
      </c>
      <c r="B182" s="52">
        <v>1388.6110001</v>
      </c>
      <c r="C182" s="53">
        <v>1482.4765</v>
      </c>
      <c r="D182" s="53">
        <v>898.50099999999998</v>
      </c>
      <c r="E182" s="53">
        <v>914.80600000000004</v>
      </c>
      <c r="F182" s="53">
        <v>984.45899999999995</v>
      </c>
      <c r="G182" s="53">
        <v>118.41500000000001</v>
      </c>
      <c r="H182" s="53">
        <v>1226.3940001000001</v>
      </c>
      <c r="I182" s="53">
        <v>1444.4945</v>
      </c>
      <c r="J182" s="53">
        <v>1349.1830001000001</v>
      </c>
      <c r="K182" s="53">
        <v>843.37699999999995</v>
      </c>
      <c r="L182" s="53">
        <v>1257.8280001000001</v>
      </c>
      <c r="M182" s="53">
        <v>132.255</v>
      </c>
      <c r="N182" s="53">
        <v>1307.8620000999999</v>
      </c>
      <c r="O182" s="53">
        <v>1335.9610001000001</v>
      </c>
      <c r="P182" s="53">
        <v>734.726</v>
      </c>
      <c r="Q182" s="53">
        <v>890.75049999999999</v>
      </c>
      <c r="R182" s="53">
        <v>1030.1650001</v>
      </c>
      <c r="S182" s="53">
        <v>827.36099999999999</v>
      </c>
      <c r="T182" s="65">
        <v>944.89400000000001</v>
      </c>
    </row>
    <row r="183" spans="1:20" s="5" customFormat="1" ht="15" customHeight="1" x14ac:dyDescent="0.25">
      <c r="A183" s="46" t="s">
        <v>245</v>
      </c>
      <c r="B183" s="52">
        <v>1405.6500000999999</v>
      </c>
      <c r="C183" s="53">
        <v>1499.5155</v>
      </c>
      <c r="D183" s="53">
        <v>915.54</v>
      </c>
      <c r="E183" s="53">
        <v>931.84500000000003</v>
      </c>
      <c r="F183" s="53">
        <v>1001.498</v>
      </c>
      <c r="G183" s="53">
        <v>101.376</v>
      </c>
      <c r="H183" s="53">
        <v>1243.4330001000001</v>
      </c>
      <c r="I183" s="53">
        <v>1461.5335</v>
      </c>
      <c r="J183" s="53">
        <v>1366.2220001000001</v>
      </c>
      <c r="K183" s="53">
        <v>860.41600000000005</v>
      </c>
      <c r="L183" s="53">
        <v>1274.8670001</v>
      </c>
      <c r="M183" s="53">
        <v>149.29400000000001</v>
      </c>
      <c r="N183" s="53">
        <v>1324.9010000999999</v>
      </c>
      <c r="O183" s="53">
        <v>1353.0000001000001</v>
      </c>
      <c r="P183" s="53">
        <v>751.76499999999999</v>
      </c>
      <c r="Q183" s="53">
        <v>907.78949999999998</v>
      </c>
      <c r="R183" s="53">
        <v>1047.2040001</v>
      </c>
      <c r="S183" s="53">
        <v>844.4</v>
      </c>
      <c r="T183" s="65">
        <v>961.93299999999999</v>
      </c>
    </row>
    <row r="184" spans="1:20" s="5" customFormat="1" ht="15" customHeight="1" x14ac:dyDescent="0.25">
      <c r="A184" s="46" t="s">
        <v>246</v>
      </c>
      <c r="B184" s="52">
        <v>1421.1900000999999</v>
      </c>
      <c r="C184" s="53">
        <v>1515.0554999999999</v>
      </c>
      <c r="D184" s="53">
        <v>931.08</v>
      </c>
      <c r="E184" s="53">
        <v>947.38499999999999</v>
      </c>
      <c r="F184" s="53">
        <v>1017.038</v>
      </c>
      <c r="G184" s="53">
        <v>85.835999999999999</v>
      </c>
      <c r="H184" s="53">
        <v>1258.9730001</v>
      </c>
      <c r="I184" s="53">
        <v>1477.0735</v>
      </c>
      <c r="J184" s="53">
        <v>1381.7620001</v>
      </c>
      <c r="K184" s="53">
        <v>875.95600000000002</v>
      </c>
      <c r="L184" s="53">
        <v>1290.4070001</v>
      </c>
      <c r="M184" s="53">
        <v>164.834</v>
      </c>
      <c r="N184" s="53">
        <v>1340.4410001000001</v>
      </c>
      <c r="O184" s="53">
        <v>1368.5400001</v>
      </c>
      <c r="P184" s="53">
        <v>767.30499999999995</v>
      </c>
      <c r="Q184" s="53">
        <v>923.32950000000005</v>
      </c>
      <c r="R184" s="53">
        <v>1062.7440001</v>
      </c>
      <c r="S184" s="53">
        <v>859.94</v>
      </c>
      <c r="T184" s="65">
        <v>977.47299999999996</v>
      </c>
    </row>
    <row r="185" spans="1:20" s="5" customFormat="1" ht="15" customHeight="1" x14ac:dyDescent="0.25">
      <c r="A185" s="46" t="s">
        <v>247</v>
      </c>
      <c r="B185" s="52">
        <v>1434.2200001000001</v>
      </c>
      <c r="C185" s="53">
        <v>1528.0854999999999</v>
      </c>
      <c r="D185" s="53">
        <v>944.11</v>
      </c>
      <c r="E185" s="53">
        <v>960.41499999999996</v>
      </c>
      <c r="F185" s="53">
        <v>1030.068</v>
      </c>
      <c r="G185" s="53">
        <v>72.805999999999997</v>
      </c>
      <c r="H185" s="53">
        <v>1272.0030001</v>
      </c>
      <c r="I185" s="53">
        <v>1490.1034999999999</v>
      </c>
      <c r="J185" s="53">
        <v>1394.7920001</v>
      </c>
      <c r="K185" s="53">
        <v>888.98599999999999</v>
      </c>
      <c r="L185" s="53">
        <v>1303.4370001</v>
      </c>
      <c r="M185" s="53">
        <v>177.864</v>
      </c>
      <c r="N185" s="53">
        <v>1353.4710001000001</v>
      </c>
      <c r="O185" s="53">
        <v>1381.5700001</v>
      </c>
      <c r="P185" s="53">
        <v>780.33500000000004</v>
      </c>
      <c r="Q185" s="53">
        <v>936.35950000000003</v>
      </c>
      <c r="R185" s="53">
        <v>1075.7740001</v>
      </c>
      <c r="S185" s="53">
        <v>872.97</v>
      </c>
      <c r="T185" s="65">
        <v>990.50300000000004</v>
      </c>
    </row>
    <row r="186" spans="1:20" s="5" customFormat="1" ht="15" customHeight="1" x14ac:dyDescent="0.25">
      <c r="A186" s="46" t="s">
        <v>248</v>
      </c>
      <c r="B186" s="52">
        <v>1457.9750001</v>
      </c>
      <c r="C186" s="53">
        <v>1551.8405</v>
      </c>
      <c r="D186" s="53">
        <v>967.86500000000001</v>
      </c>
      <c r="E186" s="53">
        <v>984.17</v>
      </c>
      <c r="F186" s="53">
        <v>1053.8230000000001</v>
      </c>
      <c r="G186" s="53">
        <v>49.051000000000002</v>
      </c>
      <c r="H186" s="53">
        <v>1295.7580000999999</v>
      </c>
      <c r="I186" s="53">
        <v>1513.8585</v>
      </c>
      <c r="J186" s="53">
        <v>1418.5470001000001</v>
      </c>
      <c r="K186" s="53">
        <v>912.74099999999999</v>
      </c>
      <c r="L186" s="53">
        <v>1327.1920001000001</v>
      </c>
      <c r="M186" s="53">
        <v>201.619</v>
      </c>
      <c r="N186" s="53">
        <v>1377.2260001</v>
      </c>
      <c r="O186" s="53">
        <v>1405.3250000999999</v>
      </c>
      <c r="P186" s="53">
        <v>804.09</v>
      </c>
      <c r="Q186" s="53">
        <v>960.11450000000002</v>
      </c>
      <c r="R186" s="53">
        <v>1099.5290001000001</v>
      </c>
      <c r="S186" s="53">
        <v>896.72500000000002</v>
      </c>
      <c r="T186" s="65">
        <v>1014.258</v>
      </c>
    </row>
    <row r="187" spans="1:20" s="5" customFormat="1" ht="15" customHeight="1" x14ac:dyDescent="0.25">
      <c r="A187" s="46" t="s">
        <v>249</v>
      </c>
      <c r="B187" s="52">
        <v>1477.5980001</v>
      </c>
      <c r="C187" s="53">
        <v>1571.4635000000001</v>
      </c>
      <c r="D187" s="53">
        <v>987.48800000000006</v>
      </c>
      <c r="E187" s="53">
        <v>1003.793</v>
      </c>
      <c r="F187" s="53">
        <v>1073.4459999999999</v>
      </c>
      <c r="G187" s="53">
        <v>29.428000000000001</v>
      </c>
      <c r="H187" s="53">
        <v>1315.3810000999999</v>
      </c>
      <c r="I187" s="53">
        <v>1533.4815000000001</v>
      </c>
      <c r="J187" s="53">
        <v>1438.1700000999999</v>
      </c>
      <c r="K187" s="53">
        <v>932.36400000000003</v>
      </c>
      <c r="L187" s="53">
        <v>1346.8150000999999</v>
      </c>
      <c r="M187" s="53">
        <v>221.24199999999999</v>
      </c>
      <c r="N187" s="53">
        <v>1396.8490001</v>
      </c>
      <c r="O187" s="53">
        <v>1424.9480000999999</v>
      </c>
      <c r="P187" s="53">
        <v>823.71299999999997</v>
      </c>
      <c r="Q187" s="53">
        <v>979.73749999999995</v>
      </c>
      <c r="R187" s="53">
        <v>1119.1520000999999</v>
      </c>
      <c r="S187" s="53">
        <v>916.34799999999996</v>
      </c>
      <c r="T187" s="65">
        <v>1033.8810000000001</v>
      </c>
    </row>
    <row r="188" spans="1:20" s="5" customFormat="1" ht="15" customHeight="1" x14ac:dyDescent="0.25">
      <c r="A188" s="46" t="s">
        <v>250</v>
      </c>
      <c r="B188" s="52">
        <v>1496.2750000999999</v>
      </c>
      <c r="C188" s="53">
        <v>1590.1405</v>
      </c>
      <c r="D188" s="53">
        <v>1006.165</v>
      </c>
      <c r="E188" s="53">
        <v>1022.47</v>
      </c>
      <c r="F188" s="53">
        <v>1092.123</v>
      </c>
      <c r="G188" s="53">
        <v>10.750999999999999</v>
      </c>
      <c r="H188" s="53">
        <v>1334.0580001000001</v>
      </c>
      <c r="I188" s="53">
        <v>1552.1585</v>
      </c>
      <c r="J188" s="53">
        <v>1456.8470001000001</v>
      </c>
      <c r="K188" s="53">
        <v>951.04100000000005</v>
      </c>
      <c r="L188" s="53">
        <v>1365.4920001</v>
      </c>
      <c r="M188" s="53">
        <v>239.91900000000001</v>
      </c>
      <c r="N188" s="53">
        <v>1415.5260000999999</v>
      </c>
      <c r="O188" s="53">
        <v>1443.6250001000001</v>
      </c>
      <c r="P188" s="53">
        <v>842.39</v>
      </c>
      <c r="Q188" s="53">
        <v>998.41449999999998</v>
      </c>
      <c r="R188" s="53">
        <v>1137.8290001</v>
      </c>
      <c r="S188" s="53">
        <v>935.02499999999998</v>
      </c>
      <c r="T188" s="65">
        <v>1052.558</v>
      </c>
    </row>
    <row r="189" spans="1:20" s="5" customFormat="1" ht="15" customHeight="1" x14ac:dyDescent="0.25">
      <c r="A189" s="46" t="s">
        <v>251</v>
      </c>
      <c r="B189" s="52">
        <v>1507.0250000999999</v>
      </c>
      <c r="C189" s="53">
        <v>1600.8905</v>
      </c>
      <c r="D189" s="53">
        <v>1016.915</v>
      </c>
      <c r="E189" s="53">
        <v>1033.22</v>
      </c>
      <c r="F189" s="53">
        <v>1102.873</v>
      </c>
      <c r="G189" s="53">
        <v>9.9999999999989008E-4</v>
      </c>
      <c r="H189" s="53">
        <v>1344.8080001000001</v>
      </c>
      <c r="I189" s="53">
        <v>1562.9085</v>
      </c>
      <c r="J189" s="53">
        <v>1467.5970001000001</v>
      </c>
      <c r="K189" s="53">
        <v>961.79100000000005</v>
      </c>
      <c r="L189" s="53">
        <v>1376.2420001</v>
      </c>
      <c r="M189" s="53">
        <v>250.66900000000001</v>
      </c>
      <c r="N189" s="53">
        <v>1426.2760000999999</v>
      </c>
      <c r="O189" s="53">
        <v>1454.3750001000001</v>
      </c>
      <c r="P189" s="53">
        <v>853.14</v>
      </c>
      <c r="Q189" s="53">
        <v>1009.1645</v>
      </c>
      <c r="R189" s="53">
        <v>1148.5790001</v>
      </c>
      <c r="S189" s="53">
        <v>945.77499999999998</v>
      </c>
      <c r="T189" s="65">
        <v>1063.308</v>
      </c>
    </row>
    <row r="190" spans="1:20" s="5" customFormat="1" ht="15" customHeight="1" x14ac:dyDescent="0.25">
      <c r="A190" s="46" t="s">
        <v>252</v>
      </c>
      <c r="B190" s="52">
        <v>655.74749999999995</v>
      </c>
      <c r="C190" s="53">
        <v>655.79849999999999</v>
      </c>
      <c r="D190" s="53">
        <v>519.33900000000006</v>
      </c>
      <c r="E190" s="53">
        <v>441.75900000000001</v>
      </c>
      <c r="F190" s="53">
        <v>729.44600000000003</v>
      </c>
      <c r="G190" s="53">
        <v>1007.7089999999999</v>
      </c>
      <c r="H190" s="53">
        <v>753.34700009999995</v>
      </c>
      <c r="I190" s="53">
        <v>617.81650000000002</v>
      </c>
      <c r="J190" s="53">
        <v>616.31949999999995</v>
      </c>
      <c r="K190" s="53">
        <v>464.21499999999997</v>
      </c>
      <c r="L190" s="53">
        <v>597.69750009999996</v>
      </c>
      <c r="M190" s="53">
        <v>861.18100000000004</v>
      </c>
      <c r="N190" s="53">
        <v>574.99850000000004</v>
      </c>
      <c r="O190" s="53">
        <v>603.09749999999997</v>
      </c>
      <c r="P190" s="53">
        <v>352.25099999999998</v>
      </c>
      <c r="Q190" s="53">
        <v>64.072500000000005</v>
      </c>
      <c r="R190" s="53">
        <v>557.11800010000002</v>
      </c>
      <c r="S190" s="53">
        <v>448.19900000000001</v>
      </c>
      <c r="T190" s="65">
        <v>55.6</v>
      </c>
    </row>
    <row r="191" spans="1:20" s="5" customFormat="1" ht="15" customHeight="1" x14ac:dyDescent="0.25">
      <c r="A191" s="46" t="s">
        <v>253</v>
      </c>
      <c r="B191" s="52">
        <v>7.84</v>
      </c>
      <c r="C191" s="53">
        <v>976.05</v>
      </c>
      <c r="D191" s="53">
        <v>1104.6305</v>
      </c>
      <c r="E191" s="53">
        <v>1089.6665</v>
      </c>
      <c r="F191" s="53">
        <v>1314.7375</v>
      </c>
      <c r="G191" s="53">
        <v>1593.0005000000001</v>
      </c>
      <c r="H191" s="53">
        <v>1247.8750001000001</v>
      </c>
      <c r="I191" s="53">
        <v>938.06799999999998</v>
      </c>
      <c r="J191" s="53">
        <v>508.05799999999999</v>
      </c>
      <c r="K191" s="53">
        <v>1049.5065</v>
      </c>
      <c r="L191" s="53">
        <v>917.94900010000003</v>
      </c>
      <c r="M191" s="53">
        <v>1446.4725000000001</v>
      </c>
      <c r="N191" s="53">
        <v>466.73700000000002</v>
      </c>
      <c r="O191" s="53">
        <v>494.83600000000001</v>
      </c>
      <c r="P191" s="53">
        <v>940.85550000000001</v>
      </c>
      <c r="Q191" s="53">
        <v>583.83500000000004</v>
      </c>
      <c r="R191" s="53">
        <v>1205.0255001</v>
      </c>
      <c r="S191" s="53">
        <v>1033.4905000000001</v>
      </c>
      <c r="T191" s="65">
        <v>703.50750000000005</v>
      </c>
    </row>
    <row r="192" spans="1:20" s="5" customFormat="1" ht="15" customHeight="1" x14ac:dyDescent="0.25">
      <c r="A192" s="46" t="s">
        <v>254</v>
      </c>
      <c r="B192" s="52">
        <v>27.29</v>
      </c>
      <c r="C192" s="53">
        <v>956.6</v>
      </c>
      <c r="D192" s="53">
        <v>1085.1804999999999</v>
      </c>
      <c r="E192" s="53">
        <v>1070.2165</v>
      </c>
      <c r="F192" s="53">
        <v>1295.2874999999999</v>
      </c>
      <c r="G192" s="53">
        <v>1573.5505000000001</v>
      </c>
      <c r="H192" s="53">
        <v>1228.4250001</v>
      </c>
      <c r="I192" s="53">
        <v>918.61800000000005</v>
      </c>
      <c r="J192" s="53">
        <v>488.608</v>
      </c>
      <c r="K192" s="53">
        <v>1030.0564999999999</v>
      </c>
      <c r="L192" s="53">
        <v>898.49900009999999</v>
      </c>
      <c r="M192" s="53">
        <v>1427.0225</v>
      </c>
      <c r="N192" s="53">
        <v>447.28699999999998</v>
      </c>
      <c r="O192" s="53">
        <v>475.38600000000002</v>
      </c>
      <c r="P192" s="53">
        <v>921.40549999999996</v>
      </c>
      <c r="Q192" s="53">
        <v>564.38499999999999</v>
      </c>
      <c r="R192" s="53">
        <v>1185.5755001</v>
      </c>
      <c r="S192" s="53">
        <v>1014.0405</v>
      </c>
      <c r="T192" s="65">
        <v>684.0575</v>
      </c>
    </row>
    <row r="193" spans="1:20" s="5" customFormat="1" ht="15" customHeight="1" x14ac:dyDescent="0.25">
      <c r="A193" s="46" t="s">
        <v>255</v>
      </c>
      <c r="B193" s="52">
        <v>41.95</v>
      </c>
      <c r="C193" s="53">
        <v>941.94</v>
      </c>
      <c r="D193" s="53">
        <v>1070.5205000000001</v>
      </c>
      <c r="E193" s="53">
        <v>1055.5564999999999</v>
      </c>
      <c r="F193" s="53">
        <v>1280.6275000000001</v>
      </c>
      <c r="G193" s="53">
        <v>1558.8905</v>
      </c>
      <c r="H193" s="53">
        <v>1213.7650001</v>
      </c>
      <c r="I193" s="53">
        <v>903.95799999999997</v>
      </c>
      <c r="J193" s="53">
        <v>473.94799999999998</v>
      </c>
      <c r="K193" s="53">
        <v>1015.3964999999999</v>
      </c>
      <c r="L193" s="53">
        <v>883.83900010000002</v>
      </c>
      <c r="M193" s="53">
        <v>1412.3625</v>
      </c>
      <c r="N193" s="53">
        <v>432.62700000000001</v>
      </c>
      <c r="O193" s="53">
        <v>460.726</v>
      </c>
      <c r="P193" s="53">
        <v>906.74549999999999</v>
      </c>
      <c r="Q193" s="53">
        <v>549.72500000000002</v>
      </c>
      <c r="R193" s="53">
        <v>1170.9155000999999</v>
      </c>
      <c r="S193" s="53">
        <v>999.38049999999998</v>
      </c>
      <c r="T193" s="65">
        <v>669.39750000000004</v>
      </c>
    </row>
    <row r="194" spans="1:20" s="5" customFormat="1" ht="15" customHeight="1" x14ac:dyDescent="0.25">
      <c r="A194" s="46" t="s">
        <v>256</v>
      </c>
      <c r="B194" s="52">
        <v>71.849999999999994</v>
      </c>
      <c r="C194" s="53">
        <v>912.04</v>
      </c>
      <c r="D194" s="53">
        <v>1040.6205</v>
      </c>
      <c r="E194" s="53">
        <v>1025.6565000000001</v>
      </c>
      <c r="F194" s="53">
        <v>1250.7275</v>
      </c>
      <c r="G194" s="53">
        <v>1528.9905000000001</v>
      </c>
      <c r="H194" s="53">
        <v>1183.8650001000001</v>
      </c>
      <c r="I194" s="53">
        <v>874.05799999999999</v>
      </c>
      <c r="J194" s="53">
        <v>444.048</v>
      </c>
      <c r="K194" s="53">
        <v>985.49649999999997</v>
      </c>
      <c r="L194" s="53">
        <v>853.93900010000004</v>
      </c>
      <c r="M194" s="53">
        <v>1382.4625000000001</v>
      </c>
      <c r="N194" s="53">
        <v>402.72699999999998</v>
      </c>
      <c r="O194" s="53">
        <v>430.82600000000002</v>
      </c>
      <c r="P194" s="53">
        <v>876.84550000000002</v>
      </c>
      <c r="Q194" s="53">
        <v>519.82500000000005</v>
      </c>
      <c r="R194" s="53">
        <v>1141.0155001000001</v>
      </c>
      <c r="S194" s="53">
        <v>969.48050000000001</v>
      </c>
      <c r="T194" s="65">
        <v>639.49749999999995</v>
      </c>
    </row>
    <row r="195" spans="1:20" s="5" customFormat="1" ht="15" customHeight="1" x14ac:dyDescent="0.25">
      <c r="A195" s="46" t="s">
        <v>257</v>
      </c>
      <c r="B195" s="52">
        <v>132.94999999999999</v>
      </c>
      <c r="C195" s="53">
        <v>850.94</v>
      </c>
      <c r="D195" s="53">
        <v>979.52049999999997</v>
      </c>
      <c r="E195" s="53">
        <v>964.55650000000003</v>
      </c>
      <c r="F195" s="53">
        <v>1189.6275000000001</v>
      </c>
      <c r="G195" s="53">
        <v>1467.8905</v>
      </c>
      <c r="H195" s="53">
        <v>1122.7650001</v>
      </c>
      <c r="I195" s="53">
        <v>812.95799999999997</v>
      </c>
      <c r="J195" s="53">
        <v>382.94799999999998</v>
      </c>
      <c r="K195" s="53">
        <v>924.39649999999995</v>
      </c>
      <c r="L195" s="53">
        <v>792.83900010000002</v>
      </c>
      <c r="M195" s="53">
        <v>1321.3625</v>
      </c>
      <c r="N195" s="53">
        <v>341.62700000000001</v>
      </c>
      <c r="O195" s="53">
        <v>369.726</v>
      </c>
      <c r="P195" s="53">
        <v>815.74549999999999</v>
      </c>
      <c r="Q195" s="53">
        <v>458.72500000000002</v>
      </c>
      <c r="R195" s="53">
        <v>1079.9155000999999</v>
      </c>
      <c r="S195" s="53">
        <v>908.38049999999998</v>
      </c>
      <c r="T195" s="65">
        <v>578.39750000000004</v>
      </c>
    </row>
    <row r="196" spans="1:20" s="5" customFormat="1" ht="15" customHeight="1" x14ac:dyDescent="0.25">
      <c r="A196" s="46" t="s">
        <v>258</v>
      </c>
      <c r="B196" s="52">
        <v>175.845</v>
      </c>
      <c r="C196" s="53">
        <v>808.04499999999996</v>
      </c>
      <c r="D196" s="53">
        <v>936.62549999999999</v>
      </c>
      <c r="E196" s="53">
        <v>921.66150000000005</v>
      </c>
      <c r="F196" s="53">
        <v>1146.7325000000001</v>
      </c>
      <c r="G196" s="53">
        <v>1424.9955</v>
      </c>
      <c r="H196" s="53">
        <v>1079.8700001</v>
      </c>
      <c r="I196" s="53">
        <v>770.06299999999999</v>
      </c>
      <c r="J196" s="53">
        <v>340.053</v>
      </c>
      <c r="K196" s="53">
        <v>881.50149999999996</v>
      </c>
      <c r="L196" s="53">
        <v>749.94400010000004</v>
      </c>
      <c r="M196" s="53">
        <v>1278.4675</v>
      </c>
      <c r="N196" s="53">
        <v>298.73200000000003</v>
      </c>
      <c r="O196" s="53">
        <v>326.83100000000002</v>
      </c>
      <c r="P196" s="53">
        <v>772.85050000000001</v>
      </c>
      <c r="Q196" s="53">
        <v>415.83</v>
      </c>
      <c r="R196" s="53">
        <v>1037.0205000999999</v>
      </c>
      <c r="S196" s="53">
        <v>865.4855</v>
      </c>
      <c r="T196" s="65">
        <v>535.50250000000005</v>
      </c>
    </row>
    <row r="197" spans="1:20" s="5" customFormat="1" ht="15" customHeight="1" x14ac:dyDescent="0.25">
      <c r="A197" s="46" t="s">
        <v>259</v>
      </c>
      <c r="B197" s="52">
        <v>202.35499999999999</v>
      </c>
      <c r="C197" s="53">
        <v>781.53499999999997</v>
      </c>
      <c r="D197" s="53">
        <v>910.1155</v>
      </c>
      <c r="E197" s="53">
        <v>895.15150000000006</v>
      </c>
      <c r="F197" s="53">
        <v>1120.2225000000001</v>
      </c>
      <c r="G197" s="53">
        <v>1398.4855</v>
      </c>
      <c r="H197" s="53">
        <v>1053.3600001</v>
      </c>
      <c r="I197" s="53">
        <v>743.553</v>
      </c>
      <c r="J197" s="53">
        <v>313.54300000000001</v>
      </c>
      <c r="K197" s="53">
        <v>854.99149999999997</v>
      </c>
      <c r="L197" s="53">
        <v>723.43400010000005</v>
      </c>
      <c r="M197" s="53">
        <v>1251.9575</v>
      </c>
      <c r="N197" s="53">
        <v>272.22199999999998</v>
      </c>
      <c r="O197" s="53">
        <v>300.32100000000003</v>
      </c>
      <c r="P197" s="53">
        <v>746.34050000000002</v>
      </c>
      <c r="Q197" s="53">
        <v>389.32</v>
      </c>
      <c r="R197" s="53">
        <v>1010.5105000999999</v>
      </c>
      <c r="S197" s="53">
        <v>838.97550000000001</v>
      </c>
      <c r="T197" s="65">
        <v>508.99250000000001</v>
      </c>
    </row>
    <row r="198" spans="1:20" s="5" customFormat="1" ht="15" customHeight="1" x14ac:dyDescent="0.25">
      <c r="A198" s="46" t="s">
        <v>260</v>
      </c>
      <c r="B198" s="52">
        <v>216.08699999999999</v>
      </c>
      <c r="C198" s="53">
        <v>767.803</v>
      </c>
      <c r="D198" s="53">
        <v>896.38350000000003</v>
      </c>
      <c r="E198" s="53">
        <v>881.41949999999997</v>
      </c>
      <c r="F198" s="53">
        <v>1106.4905000000001</v>
      </c>
      <c r="G198" s="53">
        <v>1384.7535</v>
      </c>
      <c r="H198" s="53">
        <v>1039.6280001</v>
      </c>
      <c r="I198" s="53">
        <v>729.82100000000003</v>
      </c>
      <c r="J198" s="53">
        <v>299.81099999999998</v>
      </c>
      <c r="K198" s="53">
        <v>841.2595</v>
      </c>
      <c r="L198" s="53">
        <v>709.70200009999996</v>
      </c>
      <c r="M198" s="53">
        <v>1238.2255</v>
      </c>
      <c r="N198" s="53">
        <v>258.49</v>
      </c>
      <c r="O198" s="53">
        <v>286.589</v>
      </c>
      <c r="P198" s="53">
        <v>732.60850000000005</v>
      </c>
      <c r="Q198" s="53">
        <v>375.58800000000002</v>
      </c>
      <c r="R198" s="53">
        <v>996.77850009999997</v>
      </c>
      <c r="S198" s="53">
        <v>825.24350000000004</v>
      </c>
      <c r="T198" s="65">
        <v>495.26049999999998</v>
      </c>
    </row>
    <row r="199" spans="1:20" s="5" customFormat="1" ht="15" customHeight="1" x14ac:dyDescent="0.25">
      <c r="A199" s="46" t="s">
        <v>261</v>
      </c>
      <c r="B199" s="52">
        <v>258.31400000000002</v>
      </c>
      <c r="C199" s="53">
        <v>725.57600000000002</v>
      </c>
      <c r="D199" s="53">
        <v>854.15650000000005</v>
      </c>
      <c r="E199" s="53">
        <v>839.1925</v>
      </c>
      <c r="F199" s="53">
        <v>1064.2635</v>
      </c>
      <c r="G199" s="53">
        <v>1342.5264999999999</v>
      </c>
      <c r="H199" s="53">
        <v>997.40100010000003</v>
      </c>
      <c r="I199" s="53">
        <v>687.59400000000005</v>
      </c>
      <c r="J199" s="53">
        <v>257.584</v>
      </c>
      <c r="K199" s="53">
        <v>799.03250000000003</v>
      </c>
      <c r="L199" s="53">
        <v>667.47500009999999</v>
      </c>
      <c r="M199" s="53">
        <v>1195.9984999999999</v>
      </c>
      <c r="N199" s="53">
        <v>216.26300000000001</v>
      </c>
      <c r="O199" s="53">
        <v>244.36199999999999</v>
      </c>
      <c r="P199" s="53">
        <v>690.38149999999996</v>
      </c>
      <c r="Q199" s="53">
        <v>333.36099999999999</v>
      </c>
      <c r="R199" s="53">
        <v>954.5515001</v>
      </c>
      <c r="S199" s="53">
        <v>783.01649999999995</v>
      </c>
      <c r="T199" s="65">
        <v>453.0335</v>
      </c>
    </row>
    <row r="200" spans="1:20" s="5" customFormat="1" ht="15" customHeight="1" x14ac:dyDescent="0.25">
      <c r="A200" s="46" t="s">
        <v>262</v>
      </c>
      <c r="B200" s="52">
        <v>383.55700000000002</v>
      </c>
      <c r="C200" s="53">
        <v>600.33299999999997</v>
      </c>
      <c r="D200" s="53">
        <v>813.38850000000002</v>
      </c>
      <c r="E200" s="53">
        <v>718.50699999999995</v>
      </c>
      <c r="F200" s="53">
        <v>1023.4955</v>
      </c>
      <c r="G200" s="53">
        <v>1301.7584999999999</v>
      </c>
      <c r="H200" s="53">
        <v>872.15800009999998</v>
      </c>
      <c r="I200" s="53">
        <v>562.351</v>
      </c>
      <c r="J200" s="53">
        <v>344.12900000000002</v>
      </c>
      <c r="K200" s="53">
        <v>758.2645</v>
      </c>
      <c r="L200" s="53">
        <v>542.23200010000005</v>
      </c>
      <c r="M200" s="53">
        <v>1155.2304999999999</v>
      </c>
      <c r="N200" s="53">
        <v>302.80799999999999</v>
      </c>
      <c r="O200" s="53">
        <v>330.90699999999998</v>
      </c>
      <c r="P200" s="53">
        <v>628.99900000000002</v>
      </c>
      <c r="Q200" s="53">
        <v>292.59300000000002</v>
      </c>
      <c r="R200" s="53">
        <v>833.86600009999995</v>
      </c>
      <c r="S200" s="53">
        <v>742.24850000000004</v>
      </c>
      <c r="T200" s="65">
        <v>332.34800000000001</v>
      </c>
    </row>
    <row r="201" spans="1:20" s="5" customFormat="1" ht="15" customHeight="1" x14ac:dyDescent="0.25">
      <c r="A201" s="46" t="s">
        <v>263</v>
      </c>
      <c r="B201" s="52">
        <v>450.65699999999998</v>
      </c>
      <c r="C201" s="53">
        <v>533.23299999999995</v>
      </c>
      <c r="D201" s="53">
        <v>746.2885</v>
      </c>
      <c r="E201" s="53">
        <v>651.40700000000004</v>
      </c>
      <c r="F201" s="53">
        <v>956.39549999999997</v>
      </c>
      <c r="G201" s="53">
        <v>1234.6585</v>
      </c>
      <c r="H201" s="53">
        <v>805.05800009999996</v>
      </c>
      <c r="I201" s="53">
        <v>495.25099999999998</v>
      </c>
      <c r="J201" s="53">
        <v>411.22899999999998</v>
      </c>
      <c r="K201" s="53">
        <v>691.16449999999998</v>
      </c>
      <c r="L201" s="53">
        <v>475.13200010000003</v>
      </c>
      <c r="M201" s="53">
        <v>1088.1305</v>
      </c>
      <c r="N201" s="53">
        <v>369.90800000000002</v>
      </c>
      <c r="O201" s="53">
        <v>398.00700000000001</v>
      </c>
      <c r="P201" s="53">
        <v>561.899</v>
      </c>
      <c r="Q201" s="53">
        <v>225.49299999999999</v>
      </c>
      <c r="R201" s="53">
        <v>766.76600010000004</v>
      </c>
      <c r="S201" s="53">
        <v>675.14850000000001</v>
      </c>
      <c r="T201" s="65">
        <v>265.24799999999999</v>
      </c>
    </row>
    <row r="202" spans="1:20" s="5" customFormat="1" ht="15" customHeight="1" x14ac:dyDescent="0.25">
      <c r="A202" s="46" t="s">
        <v>264</v>
      </c>
      <c r="B202" s="52">
        <v>466.35700000000003</v>
      </c>
      <c r="C202" s="53">
        <v>517.53300000000002</v>
      </c>
      <c r="D202" s="53">
        <v>730.58849999999995</v>
      </c>
      <c r="E202" s="53">
        <v>635.70699999999999</v>
      </c>
      <c r="F202" s="53">
        <v>940.69550000000004</v>
      </c>
      <c r="G202" s="53">
        <v>1218.9585</v>
      </c>
      <c r="H202" s="53">
        <v>789.35800010000003</v>
      </c>
      <c r="I202" s="53">
        <v>479.55099999999999</v>
      </c>
      <c r="J202" s="53">
        <v>426.92899999999997</v>
      </c>
      <c r="K202" s="53">
        <v>675.46450000000004</v>
      </c>
      <c r="L202" s="53">
        <v>459.43200009999998</v>
      </c>
      <c r="M202" s="53">
        <v>1072.4304999999999</v>
      </c>
      <c r="N202" s="53">
        <v>385.608</v>
      </c>
      <c r="O202" s="53">
        <v>413.70699999999999</v>
      </c>
      <c r="P202" s="53">
        <v>546.19899999999996</v>
      </c>
      <c r="Q202" s="53">
        <v>209.79300000000001</v>
      </c>
      <c r="R202" s="53">
        <v>751.0660001</v>
      </c>
      <c r="S202" s="53">
        <v>659.44849999999997</v>
      </c>
      <c r="T202" s="65">
        <v>249.548</v>
      </c>
    </row>
    <row r="203" spans="1:20" s="5" customFormat="1" ht="15" customHeight="1" x14ac:dyDescent="0.25">
      <c r="A203" s="46" t="s">
        <v>265</v>
      </c>
      <c r="B203" s="52">
        <v>496.25700000000001</v>
      </c>
      <c r="C203" s="53">
        <v>487.63299999999998</v>
      </c>
      <c r="D203" s="53">
        <v>700.68849999999998</v>
      </c>
      <c r="E203" s="53">
        <v>605.80700000000002</v>
      </c>
      <c r="F203" s="53">
        <v>910.79549999999995</v>
      </c>
      <c r="G203" s="53">
        <v>1189.0585000000001</v>
      </c>
      <c r="H203" s="53">
        <v>759.45800010000005</v>
      </c>
      <c r="I203" s="53">
        <v>449.65100000000001</v>
      </c>
      <c r="J203" s="53">
        <v>456.82900000000001</v>
      </c>
      <c r="K203" s="53">
        <v>645.56449999999995</v>
      </c>
      <c r="L203" s="53">
        <v>429.5320001</v>
      </c>
      <c r="M203" s="53">
        <v>1042.5305000000001</v>
      </c>
      <c r="N203" s="53">
        <v>415.50799999999998</v>
      </c>
      <c r="O203" s="53">
        <v>443.60700000000003</v>
      </c>
      <c r="P203" s="53">
        <v>516.29899999999998</v>
      </c>
      <c r="Q203" s="53">
        <v>179.893</v>
      </c>
      <c r="R203" s="53">
        <v>721.16600010000002</v>
      </c>
      <c r="S203" s="53">
        <v>629.54849999999999</v>
      </c>
      <c r="T203" s="65">
        <v>219.648</v>
      </c>
    </row>
    <row r="204" spans="1:20" s="5" customFormat="1" ht="15" customHeight="1" x14ac:dyDescent="0.25">
      <c r="A204" s="46" t="s">
        <v>266</v>
      </c>
      <c r="B204" s="52">
        <v>513.65700000000004</v>
      </c>
      <c r="C204" s="53">
        <v>470.233</v>
      </c>
      <c r="D204" s="53">
        <v>683.2885</v>
      </c>
      <c r="E204" s="53">
        <v>588.40700000000004</v>
      </c>
      <c r="F204" s="53">
        <v>893.39549999999997</v>
      </c>
      <c r="G204" s="53">
        <v>1171.6585</v>
      </c>
      <c r="H204" s="53">
        <v>742.05800009999996</v>
      </c>
      <c r="I204" s="53">
        <v>432.25099999999998</v>
      </c>
      <c r="J204" s="53">
        <v>474.22899999999998</v>
      </c>
      <c r="K204" s="53">
        <v>628.16449999999998</v>
      </c>
      <c r="L204" s="53">
        <v>412.13200010000003</v>
      </c>
      <c r="M204" s="53">
        <v>1025.1305</v>
      </c>
      <c r="N204" s="53">
        <v>432.90800000000002</v>
      </c>
      <c r="O204" s="53">
        <v>461.00700000000001</v>
      </c>
      <c r="P204" s="53">
        <v>498.899</v>
      </c>
      <c r="Q204" s="53">
        <v>162.49299999999999</v>
      </c>
      <c r="R204" s="53">
        <v>703.76600010000004</v>
      </c>
      <c r="S204" s="53">
        <v>612.14850000000001</v>
      </c>
      <c r="T204" s="65">
        <v>202.24799999999999</v>
      </c>
    </row>
    <row r="205" spans="1:20" s="5" customFormat="1" ht="15" customHeight="1" x14ac:dyDescent="0.25">
      <c r="A205" s="46" t="s">
        <v>267</v>
      </c>
      <c r="B205" s="52">
        <v>579.44799999999998</v>
      </c>
      <c r="C205" s="53">
        <v>404.44200000000001</v>
      </c>
      <c r="D205" s="53">
        <v>708.07950000000005</v>
      </c>
      <c r="E205" s="53">
        <v>613.19799999999998</v>
      </c>
      <c r="F205" s="53">
        <v>918.18650000000002</v>
      </c>
      <c r="G205" s="53">
        <v>1196.4494999999999</v>
      </c>
      <c r="H205" s="53">
        <v>676.26700010000002</v>
      </c>
      <c r="I205" s="53">
        <v>366.46</v>
      </c>
      <c r="J205" s="53">
        <v>540.02</v>
      </c>
      <c r="K205" s="53">
        <v>652.95550000000003</v>
      </c>
      <c r="L205" s="53">
        <v>346.34100009999997</v>
      </c>
      <c r="M205" s="53">
        <v>1049.9214999999999</v>
      </c>
      <c r="N205" s="53">
        <v>498.69900000000001</v>
      </c>
      <c r="O205" s="53">
        <v>526.798</v>
      </c>
      <c r="P205" s="53">
        <v>523.69000000000005</v>
      </c>
      <c r="Q205" s="53">
        <v>187.28399999999999</v>
      </c>
      <c r="R205" s="53">
        <v>728.55700009999998</v>
      </c>
      <c r="S205" s="53">
        <v>636.93949999999995</v>
      </c>
      <c r="T205" s="65">
        <v>227.03899999999999</v>
      </c>
    </row>
    <row r="206" spans="1:20" s="5" customFormat="1" ht="15" customHeight="1" x14ac:dyDescent="0.25">
      <c r="A206" s="46" t="s">
        <v>268</v>
      </c>
      <c r="B206" s="52">
        <v>596.07299999999998</v>
      </c>
      <c r="C206" s="53">
        <v>387.81700000000001</v>
      </c>
      <c r="D206" s="53">
        <v>724.70450000000005</v>
      </c>
      <c r="E206" s="53">
        <v>629.82299999999998</v>
      </c>
      <c r="F206" s="53">
        <v>934.81150000000002</v>
      </c>
      <c r="G206" s="53">
        <v>1213.0744999999999</v>
      </c>
      <c r="H206" s="53">
        <v>659.64200010000002</v>
      </c>
      <c r="I206" s="53">
        <v>349.83499999999998</v>
      </c>
      <c r="J206" s="53">
        <v>556.64499999999998</v>
      </c>
      <c r="K206" s="53">
        <v>669.58050000000003</v>
      </c>
      <c r="L206" s="53">
        <v>329.71600009999997</v>
      </c>
      <c r="M206" s="53">
        <v>1066.5464999999999</v>
      </c>
      <c r="N206" s="53">
        <v>515.32399999999996</v>
      </c>
      <c r="O206" s="53">
        <v>543.423</v>
      </c>
      <c r="P206" s="53">
        <v>540.31500000000005</v>
      </c>
      <c r="Q206" s="53">
        <v>203.90899999999999</v>
      </c>
      <c r="R206" s="53">
        <v>745.18200009999998</v>
      </c>
      <c r="S206" s="53">
        <v>653.56449999999995</v>
      </c>
      <c r="T206" s="65">
        <v>243.66399999999999</v>
      </c>
    </row>
    <row r="207" spans="1:20" s="5" customFormat="1" ht="15" customHeight="1" x14ac:dyDescent="0.25">
      <c r="A207" s="46" t="s">
        <v>269</v>
      </c>
      <c r="B207" s="52">
        <v>639.74900000000002</v>
      </c>
      <c r="C207" s="53">
        <v>344.14100000000002</v>
      </c>
      <c r="D207" s="53">
        <v>768.38049999999998</v>
      </c>
      <c r="E207" s="53">
        <v>673.49900000000002</v>
      </c>
      <c r="F207" s="53">
        <v>978.48749999999995</v>
      </c>
      <c r="G207" s="53">
        <v>1256.7505000000001</v>
      </c>
      <c r="H207" s="53">
        <v>615.96600009999997</v>
      </c>
      <c r="I207" s="53">
        <v>306.15899999999999</v>
      </c>
      <c r="J207" s="53">
        <v>600.32100000000003</v>
      </c>
      <c r="K207" s="53">
        <v>713.25649999999996</v>
      </c>
      <c r="L207" s="53">
        <v>286.04000009999999</v>
      </c>
      <c r="M207" s="53">
        <v>1110.2225000000001</v>
      </c>
      <c r="N207" s="53">
        <v>559</v>
      </c>
      <c r="O207" s="53">
        <v>587.09900000000005</v>
      </c>
      <c r="P207" s="53">
        <v>583.99099999999999</v>
      </c>
      <c r="Q207" s="53">
        <v>247.58500000000001</v>
      </c>
      <c r="R207" s="53">
        <v>746.62900009999998</v>
      </c>
      <c r="S207" s="53">
        <v>697.2405</v>
      </c>
      <c r="T207" s="65">
        <v>287.33999999999997</v>
      </c>
    </row>
    <row r="208" spans="1:20" s="5" customFormat="1" ht="15" customHeight="1" x14ac:dyDescent="0.25">
      <c r="A208" s="46" t="s">
        <v>270</v>
      </c>
      <c r="B208" s="52">
        <v>668.95399999999995</v>
      </c>
      <c r="C208" s="53">
        <v>314.93599999999998</v>
      </c>
      <c r="D208" s="53">
        <v>797.58550000000002</v>
      </c>
      <c r="E208" s="53">
        <v>702.70399999999995</v>
      </c>
      <c r="F208" s="53">
        <v>1007.6925</v>
      </c>
      <c r="G208" s="53">
        <v>1285.9555</v>
      </c>
      <c r="H208" s="53">
        <v>586.76100010000005</v>
      </c>
      <c r="I208" s="53">
        <v>276.95400000000001</v>
      </c>
      <c r="J208" s="53">
        <v>629.52599999999995</v>
      </c>
      <c r="K208" s="53">
        <v>742.4615</v>
      </c>
      <c r="L208" s="53">
        <v>256.8350001</v>
      </c>
      <c r="M208" s="53">
        <v>1139.4275</v>
      </c>
      <c r="N208" s="53">
        <v>588.20500000000004</v>
      </c>
      <c r="O208" s="53">
        <v>616.30399999999997</v>
      </c>
      <c r="P208" s="53">
        <v>613.19600000000003</v>
      </c>
      <c r="Q208" s="53">
        <v>276.79000000000002</v>
      </c>
      <c r="R208" s="53">
        <v>717.42400009999994</v>
      </c>
      <c r="S208" s="53">
        <v>726.44550000000004</v>
      </c>
      <c r="T208" s="65">
        <v>316.54500000000002</v>
      </c>
    </row>
    <row r="209" spans="1:20" s="5" customFormat="1" ht="15" customHeight="1" x14ac:dyDescent="0.25">
      <c r="A209" s="46" t="s">
        <v>271</v>
      </c>
      <c r="B209" s="52">
        <v>689.77700000000004</v>
      </c>
      <c r="C209" s="53">
        <v>294.113</v>
      </c>
      <c r="D209" s="53">
        <v>818.4085</v>
      </c>
      <c r="E209" s="53">
        <v>723.52700000000004</v>
      </c>
      <c r="F209" s="53">
        <v>1028.5155</v>
      </c>
      <c r="G209" s="53">
        <v>1306.7784999999999</v>
      </c>
      <c r="H209" s="53">
        <v>565.93800009999995</v>
      </c>
      <c r="I209" s="53">
        <v>256.13099999999997</v>
      </c>
      <c r="J209" s="53">
        <v>650.34900000000005</v>
      </c>
      <c r="K209" s="53">
        <v>763.28449999999998</v>
      </c>
      <c r="L209" s="53">
        <v>236.01200009999999</v>
      </c>
      <c r="M209" s="53">
        <v>1160.2505000000001</v>
      </c>
      <c r="N209" s="53">
        <v>609.02800000000002</v>
      </c>
      <c r="O209" s="53">
        <v>637.12699999999995</v>
      </c>
      <c r="P209" s="53">
        <v>634.01900000000001</v>
      </c>
      <c r="Q209" s="53">
        <v>297.613</v>
      </c>
      <c r="R209" s="53">
        <v>696.60100009999996</v>
      </c>
      <c r="S209" s="53">
        <v>747.26850000000002</v>
      </c>
      <c r="T209" s="65">
        <v>337.36799999999999</v>
      </c>
    </row>
    <row r="210" spans="1:20" s="5" customFormat="1" ht="15" customHeight="1" x14ac:dyDescent="0.25">
      <c r="A210" s="46" t="s">
        <v>272</v>
      </c>
      <c r="B210" s="52">
        <v>744.76700000000005</v>
      </c>
      <c r="C210" s="53">
        <v>349.10300000000001</v>
      </c>
      <c r="D210" s="53">
        <v>873.39850000000001</v>
      </c>
      <c r="E210" s="53">
        <v>759.26200019999999</v>
      </c>
      <c r="F210" s="53">
        <v>1083.5055</v>
      </c>
      <c r="G210" s="53">
        <v>1361.7684999999999</v>
      </c>
      <c r="H210" s="53">
        <v>510.9480001</v>
      </c>
      <c r="I210" s="53">
        <v>254.62200000000001</v>
      </c>
      <c r="J210" s="53">
        <v>705.33900000000006</v>
      </c>
      <c r="K210" s="53">
        <v>818.27449999999999</v>
      </c>
      <c r="L210" s="53">
        <v>181.02200010000001</v>
      </c>
      <c r="M210" s="53">
        <v>1215.2405000000001</v>
      </c>
      <c r="N210" s="53">
        <v>664.01800000000003</v>
      </c>
      <c r="O210" s="53">
        <v>692.11699999999996</v>
      </c>
      <c r="P210" s="53">
        <v>687.92600019999998</v>
      </c>
      <c r="Q210" s="53">
        <v>352.60300000000001</v>
      </c>
      <c r="R210" s="53">
        <v>641.61100009999996</v>
      </c>
      <c r="S210" s="53">
        <v>802.25850000000003</v>
      </c>
      <c r="T210" s="65">
        <v>392.358</v>
      </c>
    </row>
    <row r="211" spans="1:20" s="5" customFormat="1" ht="15" customHeight="1" x14ac:dyDescent="0.25">
      <c r="A211" s="46" t="s">
        <v>273</v>
      </c>
      <c r="B211" s="52">
        <v>534.15700000000004</v>
      </c>
      <c r="C211" s="53">
        <v>449.733</v>
      </c>
      <c r="D211" s="53">
        <v>662.7885</v>
      </c>
      <c r="E211" s="53">
        <v>567.90700000000004</v>
      </c>
      <c r="F211" s="53">
        <v>872.89549999999997</v>
      </c>
      <c r="G211" s="53">
        <v>1151.1585</v>
      </c>
      <c r="H211" s="53">
        <v>721.55800009999996</v>
      </c>
      <c r="I211" s="53">
        <v>411.75099999999998</v>
      </c>
      <c r="J211" s="53">
        <v>494.72899999999998</v>
      </c>
      <c r="K211" s="53">
        <v>607.66449999999998</v>
      </c>
      <c r="L211" s="53">
        <v>391.63200010000003</v>
      </c>
      <c r="M211" s="53">
        <v>1004.6305</v>
      </c>
      <c r="N211" s="53">
        <v>453.40800000000002</v>
      </c>
      <c r="O211" s="53">
        <v>481.50700000000001</v>
      </c>
      <c r="P211" s="53">
        <v>478.399</v>
      </c>
      <c r="Q211" s="53">
        <v>141.99299999999999</v>
      </c>
      <c r="R211" s="53">
        <v>683.26600010000004</v>
      </c>
      <c r="S211" s="53">
        <v>591.64850000000001</v>
      </c>
      <c r="T211" s="65">
        <v>181.74799999999999</v>
      </c>
    </row>
    <row r="212" spans="1:20" s="5" customFormat="1" ht="15" customHeight="1" x14ac:dyDescent="0.25">
      <c r="A212" s="46" t="s">
        <v>274</v>
      </c>
      <c r="B212" s="52">
        <v>563.65700000000004</v>
      </c>
      <c r="C212" s="53">
        <v>479.233</v>
      </c>
      <c r="D212" s="53">
        <v>633.2885</v>
      </c>
      <c r="E212" s="53">
        <v>538.40700000000004</v>
      </c>
      <c r="F212" s="53">
        <v>843.39549999999997</v>
      </c>
      <c r="G212" s="53">
        <v>1121.6585</v>
      </c>
      <c r="H212" s="53">
        <v>751.05800009999996</v>
      </c>
      <c r="I212" s="53">
        <v>441.25099999999998</v>
      </c>
      <c r="J212" s="53">
        <v>524.22900000000004</v>
      </c>
      <c r="K212" s="53">
        <v>578.16449999999998</v>
      </c>
      <c r="L212" s="53">
        <v>421.13200010000003</v>
      </c>
      <c r="M212" s="53">
        <v>975.13049999999998</v>
      </c>
      <c r="N212" s="53">
        <v>482.90800000000002</v>
      </c>
      <c r="O212" s="53">
        <v>511.00700000000001</v>
      </c>
      <c r="P212" s="53">
        <v>448.899</v>
      </c>
      <c r="Q212" s="53">
        <v>112.49299999999999</v>
      </c>
      <c r="R212" s="53">
        <v>653.76600010000004</v>
      </c>
      <c r="S212" s="53">
        <v>562.14850000000001</v>
      </c>
      <c r="T212" s="65">
        <v>152.24799999999999</v>
      </c>
    </row>
    <row r="213" spans="1:20" s="5" customFormat="1" ht="15" customHeight="1" x14ac:dyDescent="0.25">
      <c r="A213" s="46" t="s">
        <v>275</v>
      </c>
      <c r="B213" s="52">
        <v>626.322</v>
      </c>
      <c r="C213" s="53">
        <v>545.85299999999995</v>
      </c>
      <c r="D213" s="53">
        <v>566.66849999999999</v>
      </c>
      <c r="E213" s="53">
        <v>514.22699999999998</v>
      </c>
      <c r="F213" s="53">
        <v>776.77549999999997</v>
      </c>
      <c r="G213" s="53">
        <v>1055.0385000000001</v>
      </c>
      <c r="H213" s="53">
        <v>817.67800009999996</v>
      </c>
      <c r="I213" s="53">
        <v>507.87099999999998</v>
      </c>
      <c r="J213" s="53">
        <v>586.89400000000001</v>
      </c>
      <c r="K213" s="53">
        <v>511.54450000000003</v>
      </c>
      <c r="L213" s="53">
        <v>487.75200009999998</v>
      </c>
      <c r="M213" s="53">
        <v>908.51049999999998</v>
      </c>
      <c r="N213" s="53">
        <v>545.57299999999998</v>
      </c>
      <c r="O213" s="53">
        <v>573.67200000000003</v>
      </c>
      <c r="P213" s="53">
        <v>402.89350000000002</v>
      </c>
      <c r="Q213" s="53">
        <v>45.872999999999998</v>
      </c>
      <c r="R213" s="53">
        <v>629.58600009999998</v>
      </c>
      <c r="S213" s="53">
        <v>495.52850000000001</v>
      </c>
      <c r="T213" s="65">
        <v>128.06800000000001</v>
      </c>
    </row>
    <row r="214" spans="1:20" s="5" customFormat="1" ht="15" customHeight="1" x14ac:dyDescent="0.25">
      <c r="A214" s="46" t="s">
        <v>276</v>
      </c>
      <c r="B214" s="52">
        <v>983.88900000000001</v>
      </c>
      <c r="C214" s="53">
        <v>9.9999999999989008E-4</v>
      </c>
      <c r="D214" s="53">
        <v>1112.5205000000001</v>
      </c>
      <c r="E214" s="53">
        <v>1017.639</v>
      </c>
      <c r="F214" s="53">
        <v>1322.6275000000001</v>
      </c>
      <c r="G214" s="53">
        <v>1600.8905</v>
      </c>
      <c r="H214" s="53">
        <v>849.91900009999995</v>
      </c>
      <c r="I214" s="53">
        <v>216.91900000000001</v>
      </c>
      <c r="J214" s="53">
        <v>944.46100000000001</v>
      </c>
      <c r="K214" s="53">
        <v>1057.3965000000001</v>
      </c>
      <c r="L214" s="53">
        <v>519.99300010000002</v>
      </c>
      <c r="M214" s="53">
        <v>1454.3625</v>
      </c>
      <c r="N214" s="53">
        <v>903.14</v>
      </c>
      <c r="O214" s="53">
        <v>931.23900000000003</v>
      </c>
      <c r="P214" s="53">
        <v>928.13099999999997</v>
      </c>
      <c r="Q214" s="53">
        <v>591.72500000000002</v>
      </c>
      <c r="R214" s="53">
        <v>980.58200009999996</v>
      </c>
      <c r="S214" s="53">
        <v>1041.3805</v>
      </c>
      <c r="T214" s="65">
        <v>631.48</v>
      </c>
    </row>
    <row r="215" spans="1:20" s="5" customFormat="1" ht="15" customHeight="1" x14ac:dyDescent="0.25">
      <c r="A215" s="46" t="s">
        <v>277</v>
      </c>
      <c r="B215" s="52">
        <v>882.05100000000004</v>
      </c>
      <c r="C215" s="53">
        <v>101.839</v>
      </c>
      <c r="D215" s="53">
        <v>1010.6825</v>
      </c>
      <c r="E215" s="53">
        <v>915.80100000000004</v>
      </c>
      <c r="F215" s="53">
        <v>1220.7895000000001</v>
      </c>
      <c r="G215" s="53">
        <v>1499.0525</v>
      </c>
      <c r="H215" s="53">
        <v>748.08100009999998</v>
      </c>
      <c r="I215" s="53">
        <v>115.081</v>
      </c>
      <c r="J215" s="53">
        <v>842.62300000000005</v>
      </c>
      <c r="K215" s="53">
        <v>955.55849999999998</v>
      </c>
      <c r="L215" s="53">
        <v>418.1550001</v>
      </c>
      <c r="M215" s="53">
        <v>1352.5245</v>
      </c>
      <c r="N215" s="53">
        <v>801.30200000000002</v>
      </c>
      <c r="O215" s="53">
        <v>829.40099999999995</v>
      </c>
      <c r="P215" s="53">
        <v>826.29300000000001</v>
      </c>
      <c r="Q215" s="53">
        <v>489.887</v>
      </c>
      <c r="R215" s="53">
        <v>878.74400009999999</v>
      </c>
      <c r="S215" s="53">
        <v>939.54250000000002</v>
      </c>
      <c r="T215" s="65">
        <v>529.64200000000005</v>
      </c>
    </row>
    <row r="216" spans="1:20" s="5" customFormat="1" ht="15" customHeight="1" x14ac:dyDescent="0.25">
      <c r="A216" s="46" t="s">
        <v>278</v>
      </c>
      <c r="B216" s="52">
        <v>781.76</v>
      </c>
      <c r="C216" s="53">
        <v>202.13</v>
      </c>
      <c r="D216" s="53">
        <v>910.39149999999995</v>
      </c>
      <c r="E216" s="53">
        <v>815.51</v>
      </c>
      <c r="F216" s="53">
        <v>1120.4984999999999</v>
      </c>
      <c r="G216" s="53">
        <v>1398.7615000000001</v>
      </c>
      <c r="H216" s="53">
        <v>657.92100010000001</v>
      </c>
      <c r="I216" s="53">
        <v>164.148</v>
      </c>
      <c r="J216" s="53">
        <v>742.33199999999999</v>
      </c>
      <c r="K216" s="53">
        <v>855.26750000000004</v>
      </c>
      <c r="L216" s="53">
        <v>327.99500010000003</v>
      </c>
      <c r="M216" s="53">
        <v>1252.2335</v>
      </c>
      <c r="N216" s="53">
        <v>701.01099999999997</v>
      </c>
      <c r="O216" s="53">
        <v>729.11</v>
      </c>
      <c r="P216" s="53">
        <v>726.00199999999995</v>
      </c>
      <c r="Q216" s="53">
        <v>389.596</v>
      </c>
      <c r="R216" s="53">
        <v>788.58400010000003</v>
      </c>
      <c r="S216" s="53">
        <v>839.25149999999996</v>
      </c>
      <c r="T216" s="65">
        <v>429.351</v>
      </c>
    </row>
    <row r="217" spans="1:20" s="5" customFormat="1" ht="15" customHeight="1" x14ac:dyDescent="0.25">
      <c r="A217" s="46" t="s">
        <v>279</v>
      </c>
      <c r="B217" s="52">
        <v>447.08800000000002</v>
      </c>
      <c r="C217" s="53">
        <v>725.08699999999999</v>
      </c>
      <c r="D217" s="53">
        <v>665.38250000000005</v>
      </c>
      <c r="E217" s="53">
        <v>650.41849999999999</v>
      </c>
      <c r="F217" s="53">
        <v>875.48950000000002</v>
      </c>
      <c r="G217" s="53">
        <v>1153.7525000000001</v>
      </c>
      <c r="H217" s="53">
        <v>962.00650010000004</v>
      </c>
      <c r="I217" s="53">
        <v>687.10500000000002</v>
      </c>
      <c r="J217" s="53">
        <v>407.66</v>
      </c>
      <c r="K217" s="53">
        <v>610.25850000000003</v>
      </c>
      <c r="L217" s="53">
        <v>666.98600009999996</v>
      </c>
      <c r="M217" s="53">
        <v>1007.2245</v>
      </c>
      <c r="N217" s="53">
        <v>366.339</v>
      </c>
      <c r="O217" s="53">
        <v>394.43799999999999</v>
      </c>
      <c r="P217" s="53">
        <v>501.60750000000002</v>
      </c>
      <c r="Q217" s="53">
        <v>144.58699999999999</v>
      </c>
      <c r="R217" s="53">
        <v>765.7775001</v>
      </c>
      <c r="S217" s="53">
        <v>594.24249999999995</v>
      </c>
      <c r="T217" s="65">
        <v>264.2595</v>
      </c>
    </row>
    <row r="218" spans="1:20" s="5" customFormat="1" ht="15" customHeight="1" x14ac:dyDescent="0.25">
      <c r="A218" s="46" t="s">
        <v>280</v>
      </c>
      <c r="B218" s="52">
        <v>466.20299999999997</v>
      </c>
      <c r="C218" s="53">
        <v>894.76700000000005</v>
      </c>
      <c r="D218" s="53">
        <v>1023.3475</v>
      </c>
      <c r="E218" s="53">
        <v>1008.3835</v>
      </c>
      <c r="F218" s="53">
        <v>1233.4545000000001</v>
      </c>
      <c r="G218" s="53">
        <v>1511.7175</v>
      </c>
      <c r="H218" s="53">
        <v>1166.5920001</v>
      </c>
      <c r="I218" s="53">
        <v>856.78499999999997</v>
      </c>
      <c r="J218" s="53">
        <v>426.77499999999998</v>
      </c>
      <c r="K218" s="53">
        <v>968.22349999999994</v>
      </c>
      <c r="L218" s="53">
        <v>836.66600010000002</v>
      </c>
      <c r="M218" s="53">
        <v>1365.1895</v>
      </c>
      <c r="N218" s="53">
        <v>385.45400000000001</v>
      </c>
      <c r="O218" s="53">
        <v>413.553</v>
      </c>
      <c r="P218" s="53">
        <v>859.57249999999999</v>
      </c>
      <c r="Q218" s="53">
        <v>502.55200000000002</v>
      </c>
      <c r="R218" s="53">
        <v>1123.7425000999999</v>
      </c>
      <c r="S218" s="53">
        <v>952.20749999999998</v>
      </c>
      <c r="T218" s="65">
        <v>622.22450000000003</v>
      </c>
    </row>
    <row r="219" spans="1:20" s="5" customFormat="1" ht="15" customHeight="1" x14ac:dyDescent="0.25">
      <c r="A219" s="46" t="s">
        <v>281</v>
      </c>
      <c r="B219" s="52">
        <v>490.21300009999999</v>
      </c>
      <c r="C219" s="53">
        <v>918.77700010000001</v>
      </c>
      <c r="D219" s="53">
        <v>887.9</v>
      </c>
      <c r="E219" s="53">
        <v>904.20500000000004</v>
      </c>
      <c r="F219" s="53">
        <v>38.040999999999997</v>
      </c>
      <c r="G219" s="53">
        <v>1064.8330000000001</v>
      </c>
      <c r="H219" s="53">
        <v>1190.6020002</v>
      </c>
      <c r="I219" s="53">
        <v>880.79500010000004</v>
      </c>
      <c r="J219" s="53">
        <v>450.78500009999999</v>
      </c>
      <c r="K219" s="53">
        <v>832.77599999999995</v>
      </c>
      <c r="L219" s="53">
        <v>860.67600019999998</v>
      </c>
      <c r="M219" s="53">
        <v>918.30499999999995</v>
      </c>
      <c r="N219" s="53">
        <v>409.46400010000002</v>
      </c>
      <c r="O219" s="53">
        <v>437.56300010000001</v>
      </c>
      <c r="P219" s="53">
        <v>724.125</v>
      </c>
      <c r="Q219" s="53">
        <v>526.56200009999998</v>
      </c>
      <c r="R219" s="53">
        <v>1019.5640001</v>
      </c>
      <c r="S219" s="53">
        <v>816.76</v>
      </c>
      <c r="T219" s="65">
        <v>646.23450009999999</v>
      </c>
    </row>
    <row r="220" spans="1:20" s="5" customFormat="1" ht="15" customHeight="1" x14ac:dyDescent="0.25">
      <c r="A220" s="46" t="s">
        <v>282</v>
      </c>
      <c r="B220" s="52">
        <v>513.71300010000004</v>
      </c>
      <c r="C220" s="53">
        <v>942.27700010000001</v>
      </c>
      <c r="D220" s="53">
        <v>911.4</v>
      </c>
      <c r="E220" s="53">
        <v>927.70500000000004</v>
      </c>
      <c r="F220" s="53">
        <v>14.541</v>
      </c>
      <c r="G220" s="53">
        <v>1088.3330000000001</v>
      </c>
      <c r="H220" s="53">
        <v>1214.1020002</v>
      </c>
      <c r="I220" s="53">
        <v>904.29500010000004</v>
      </c>
      <c r="J220" s="53">
        <v>474.28500009999999</v>
      </c>
      <c r="K220" s="53">
        <v>856.27599999999995</v>
      </c>
      <c r="L220" s="53">
        <v>884.17600019999998</v>
      </c>
      <c r="M220" s="53">
        <v>941.80499999999995</v>
      </c>
      <c r="N220" s="53">
        <v>432.96400010000002</v>
      </c>
      <c r="O220" s="53">
        <v>461.06300010000001</v>
      </c>
      <c r="P220" s="53">
        <v>747.625</v>
      </c>
      <c r="Q220" s="53">
        <v>550.06200009999998</v>
      </c>
      <c r="R220" s="53">
        <v>1043.0640000999999</v>
      </c>
      <c r="S220" s="53">
        <v>840.26</v>
      </c>
      <c r="T220" s="65">
        <v>669.73450009999999</v>
      </c>
    </row>
    <row r="221" spans="1:20" s="5" customFormat="1" ht="15" customHeight="1" x14ac:dyDescent="0.25">
      <c r="A221" s="46" t="s">
        <v>283</v>
      </c>
      <c r="B221" s="52">
        <v>528.25300010000001</v>
      </c>
      <c r="C221" s="53">
        <v>956.81700009999997</v>
      </c>
      <c r="D221" s="53">
        <v>925.94</v>
      </c>
      <c r="E221" s="53">
        <v>942.245</v>
      </c>
      <c r="F221" s="53">
        <v>9.9999999999989008E-4</v>
      </c>
      <c r="G221" s="53">
        <v>1102.873</v>
      </c>
      <c r="H221" s="53">
        <v>1228.6420002</v>
      </c>
      <c r="I221" s="53">
        <v>918.8350001</v>
      </c>
      <c r="J221" s="53">
        <v>488.82500010000001</v>
      </c>
      <c r="K221" s="53">
        <v>870.81600000000003</v>
      </c>
      <c r="L221" s="53">
        <v>898.71600020000005</v>
      </c>
      <c r="M221" s="53">
        <v>956.34500000000003</v>
      </c>
      <c r="N221" s="53">
        <v>447.50400009999998</v>
      </c>
      <c r="O221" s="53">
        <v>475.60300009999997</v>
      </c>
      <c r="P221" s="53">
        <v>762.16499999999996</v>
      </c>
      <c r="Q221" s="53">
        <v>564.60200010000005</v>
      </c>
      <c r="R221" s="53">
        <v>1057.6040000999999</v>
      </c>
      <c r="S221" s="53">
        <v>854.8</v>
      </c>
      <c r="T221" s="65">
        <v>684.27450009999995</v>
      </c>
    </row>
    <row r="222" spans="1:20" s="5" customFormat="1" ht="15" customHeight="1" x14ac:dyDescent="0.25">
      <c r="A222" s="46" t="s">
        <v>284</v>
      </c>
      <c r="B222" s="52">
        <v>1040.5790001</v>
      </c>
      <c r="C222" s="53">
        <v>1151.0495000000001</v>
      </c>
      <c r="D222" s="53">
        <v>573.76900000000001</v>
      </c>
      <c r="E222" s="53">
        <v>590.07399999999996</v>
      </c>
      <c r="F222" s="53">
        <v>636.42700000000002</v>
      </c>
      <c r="G222" s="53">
        <v>466.447</v>
      </c>
      <c r="H222" s="53">
        <v>901.6620001</v>
      </c>
      <c r="I222" s="53">
        <v>1113.0675000000001</v>
      </c>
      <c r="J222" s="53">
        <v>1001.1510001</v>
      </c>
      <c r="K222" s="53">
        <v>518.64499999999998</v>
      </c>
      <c r="L222" s="53">
        <v>933.09600009999997</v>
      </c>
      <c r="M222" s="53">
        <v>319.91899999999998</v>
      </c>
      <c r="N222" s="53">
        <v>959.83000010000001</v>
      </c>
      <c r="O222" s="53">
        <v>987.92900010000005</v>
      </c>
      <c r="P222" s="53">
        <v>409.99400000000003</v>
      </c>
      <c r="Q222" s="53">
        <v>559.32349999999997</v>
      </c>
      <c r="R222" s="53">
        <v>705.43300009999996</v>
      </c>
      <c r="S222" s="53">
        <v>502.62900000000002</v>
      </c>
      <c r="T222" s="65">
        <v>613.46699999999998</v>
      </c>
    </row>
    <row r="223" spans="1:20" s="5" customFormat="1" ht="15" customHeight="1" x14ac:dyDescent="0.25">
      <c r="A223" s="46" t="s">
        <v>285</v>
      </c>
      <c r="B223" s="52">
        <v>1023.0540001000001</v>
      </c>
      <c r="C223" s="53">
        <v>1133.5245</v>
      </c>
      <c r="D223" s="53">
        <v>591.29399999999998</v>
      </c>
      <c r="E223" s="53">
        <v>607.59900000000005</v>
      </c>
      <c r="F223" s="53">
        <v>618.90200000000004</v>
      </c>
      <c r="G223" s="53">
        <v>483.97199999999998</v>
      </c>
      <c r="H223" s="53">
        <v>919.18700009999998</v>
      </c>
      <c r="I223" s="53">
        <v>1095.5425</v>
      </c>
      <c r="J223" s="53">
        <v>983.62600010000006</v>
      </c>
      <c r="K223" s="53">
        <v>536.16999999999996</v>
      </c>
      <c r="L223" s="53">
        <v>950.62100009999995</v>
      </c>
      <c r="M223" s="53">
        <v>337.44400000000002</v>
      </c>
      <c r="N223" s="53">
        <v>942.30500010000003</v>
      </c>
      <c r="O223" s="53">
        <v>970.40400009999996</v>
      </c>
      <c r="P223" s="53">
        <v>427.51900000000001</v>
      </c>
      <c r="Q223" s="53">
        <v>541.79849999999999</v>
      </c>
      <c r="R223" s="53">
        <v>722.95800010000005</v>
      </c>
      <c r="S223" s="53">
        <v>520.154</v>
      </c>
      <c r="T223" s="65">
        <v>595.94200000000001</v>
      </c>
    </row>
    <row r="224" spans="1:20" s="5" customFormat="1" ht="15" customHeight="1" x14ac:dyDescent="0.25">
      <c r="A224" s="46" t="s">
        <v>286</v>
      </c>
      <c r="B224" s="52">
        <v>1016.2570001</v>
      </c>
      <c r="C224" s="53">
        <v>1126.7275</v>
      </c>
      <c r="D224" s="53">
        <v>598.09100000000001</v>
      </c>
      <c r="E224" s="53">
        <v>614.39599999999996</v>
      </c>
      <c r="F224" s="53">
        <v>612.10500000000002</v>
      </c>
      <c r="G224" s="53">
        <v>490.76900000000001</v>
      </c>
      <c r="H224" s="53">
        <v>925.9840001</v>
      </c>
      <c r="I224" s="53">
        <v>1088.7455</v>
      </c>
      <c r="J224" s="53">
        <v>976.82900010000003</v>
      </c>
      <c r="K224" s="53">
        <v>542.96699999999998</v>
      </c>
      <c r="L224" s="53">
        <v>957.41800009999997</v>
      </c>
      <c r="M224" s="53">
        <v>344.24099999999999</v>
      </c>
      <c r="N224" s="53">
        <v>935.5080001</v>
      </c>
      <c r="O224" s="53">
        <v>963.60700010000005</v>
      </c>
      <c r="P224" s="53">
        <v>434.31599999999997</v>
      </c>
      <c r="Q224" s="53">
        <v>535.00149999999996</v>
      </c>
      <c r="R224" s="53">
        <v>729.75500009999996</v>
      </c>
      <c r="S224" s="53">
        <v>526.95100000000002</v>
      </c>
      <c r="T224" s="65">
        <v>589.14499999999998</v>
      </c>
    </row>
    <row r="225" spans="1:20" s="5" customFormat="1" ht="15" customHeight="1" x14ac:dyDescent="0.25">
      <c r="A225" s="46" t="s">
        <v>287</v>
      </c>
      <c r="B225" s="52">
        <v>1005.5950001</v>
      </c>
      <c r="C225" s="53">
        <v>1116.0654999999999</v>
      </c>
      <c r="D225" s="53">
        <v>608.75300000000004</v>
      </c>
      <c r="E225" s="53">
        <v>625.05799999999999</v>
      </c>
      <c r="F225" s="53">
        <v>601.44299999999998</v>
      </c>
      <c r="G225" s="53">
        <v>501.43099999999998</v>
      </c>
      <c r="H225" s="53">
        <v>936.64600010000004</v>
      </c>
      <c r="I225" s="53">
        <v>1078.0835</v>
      </c>
      <c r="J225" s="53">
        <v>966.1670001</v>
      </c>
      <c r="K225" s="53">
        <v>553.62900000000002</v>
      </c>
      <c r="L225" s="53">
        <v>968.08000010000001</v>
      </c>
      <c r="M225" s="53">
        <v>354.90300000000002</v>
      </c>
      <c r="N225" s="53">
        <v>924.84600009999997</v>
      </c>
      <c r="O225" s="53">
        <v>952.94500010000002</v>
      </c>
      <c r="P225" s="53">
        <v>444.97800000000001</v>
      </c>
      <c r="Q225" s="53">
        <v>524.33950000000004</v>
      </c>
      <c r="R225" s="53">
        <v>740.4170001</v>
      </c>
      <c r="S225" s="53">
        <v>537.61300000000006</v>
      </c>
      <c r="T225" s="65">
        <v>578.48299999999995</v>
      </c>
    </row>
    <row r="226" spans="1:20" s="5" customFormat="1" ht="15" customHeight="1" x14ac:dyDescent="0.25">
      <c r="A226" s="46" t="s">
        <v>288</v>
      </c>
      <c r="B226" s="52">
        <v>969.63000009999996</v>
      </c>
      <c r="C226" s="53">
        <v>1080.1005</v>
      </c>
      <c r="D226" s="53">
        <v>644.71799999999996</v>
      </c>
      <c r="E226" s="53">
        <v>661.02300000000002</v>
      </c>
      <c r="F226" s="53">
        <v>565.47799999999995</v>
      </c>
      <c r="G226" s="53">
        <v>537.39599999999996</v>
      </c>
      <c r="H226" s="53">
        <v>972.61100009999996</v>
      </c>
      <c r="I226" s="53">
        <v>1042.1185</v>
      </c>
      <c r="J226" s="53">
        <v>930.20200009999996</v>
      </c>
      <c r="K226" s="53">
        <v>589.59400000000005</v>
      </c>
      <c r="L226" s="53">
        <v>1004.0450001</v>
      </c>
      <c r="M226" s="53">
        <v>390.86799999999999</v>
      </c>
      <c r="N226" s="53">
        <v>888.88100010000005</v>
      </c>
      <c r="O226" s="53">
        <v>916.98000009999998</v>
      </c>
      <c r="P226" s="53">
        <v>480.94299999999998</v>
      </c>
      <c r="Q226" s="53">
        <v>488.37450000000001</v>
      </c>
      <c r="R226" s="53">
        <v>776.38200010000003</v>
      </c>
      <c r="S226" s="53">
        <v>573.57799999999997</v>
      </c>
      <c r="T226" s="65">
        <v>542.51800000000003</v>
      </c>
    </row>
    <row r="227" spans="1:20" s="5" customFormat="1" ht="15" customHeight="1" x14ac:dyDescent="0.25">
      <c r="A227" s="46" t="s">
        <v>289</v>
      </c>
      <c r="B227" s="52">
        <v>960.66000010000005</v>
      </c>
      <c r="C227" s="53">
        <v>1071.1305</v>
      </c>
      <c r="D227" s="53">
        <v>653.68799999999999</v>
      </c>
      <c r="E227" s="53">
        <v>669.99300000000005</v>
      </c>
      <c r="F227" s="53">
        <v>556.50800000000004</v>
      </c>
      <c r="G227" s="53">
        <v>546.36599999999999</v>
      </c>
      <c r="H227" s="53">
        <v>981.58100009999998</v>
      </c>
      <c r="I227" s="53">
        <v>1033.1485</v>
      </c>
      <c r="J227" s="53">
        <v>921.23200010000005</v>
      </c>
      <c r="K227" s="53">
        <v>598.56399999999996</v>
      </c>
      <c r="L227" s="53">
        <v>1013.0150001</v>
      </c>
      <c r="M227" s="53">
        <v>399.83800000000002</v>
      </c>
      <c r="N227" s="53">
        <v>879.91100010000002</v>
      </c>
      <c r="O227" s="53">
        <v>908.01000009999996</v>
      </c>
      <c r="P227" s="53">
        <v>489.91300000000001</v>
      </c>
      <c r="Q227" s="53">
        <v>479.40449999999998</v>
      </c>
      <c r="R227" s="53">
        <v>785.35200010000005</v>
      </c>
      <c r="S227" s="53">
        <v>582.548</v>
      </c>
      <c r="T227" s="65">
        <v>533.548</v>
      </c>
    </row>
    <row r="228" spans="1:20" s="5" customFormat="1" ht="15" customHeight="1" x14ac:dyDescent="0.25">
      <c r="A228" s="46" t="s">
        <v>290</v>
      </c>
      <c r="B228" s="52">
        <v>931.15500010000005</v>
      </c>
      <c r="C228" s="53">
        <v>1041.6255000000001</v>
      </c>
      <c r="D228" s="53">
        <v>644.93799999999999</v>
      </c>
      <c r="E228" s="53">
        <v>661.24300000000005</v>
      </c>
      <c r="F228" s="53">
        <v>527.00300000000004</v>
      </c>
      <c r="G228" s="53">
        <v>575.87099999999998</v>
      </c>
      <c r="H228" s="53">
        <v>972.83100009999998</v>
      </c>
      <c r="I228" s="53">
        <v>1003.6435</v>
      </c>
      <c r="J228" s="53">
        <v>891.72700010000005</v>
      </c>
      <c r="K228" s="53">
        <v>589.81399999999996</v>
      </c>
      <c r="L228" s="53">
        <v>983.52450009999995</v>
      </c>
      <c r="M228" s="53">
        <v>429.34300000000002</v>
      </c>
      <c r="N228" s="53">
        <v>850.40600010000003</v>
      </c>
      <c r="O228" s="53">
        <v>878.50500009999996</v>
      </c>
      <c r="P228" s="53">
        <v>481.16300000000001</v>
      </c>
      <c r="Q228" s="53">
        <v>449.89949999999999</v>
      </c>
      <c r="R228" s="53">
        <v>776.60200010000005</v>
      </c>
      <c r="S228" s="53">
        <v>573.798</v>
      </c>
      <c r="T228" s="65">
        <v>504.04300000000001</v>
      </c>
    </row>
    <row r="229" spans="1:20" s="5" customFormat="1" ht="15" customHeight="1" x14ac:dyDescent="0.25">
      <c r="A229" s="46" t="s">
        <v>291</v>
      </c>
      <c r="B229" s="52">
        <v>901.26100010000005</v>
      </c>
      <c r="C229" s="53">
        <v>1011.7315</v>
      </c>
      <c r="D229" s="53">
        <v>615.04399999999998</v>
      </c>
      <c r="E229" s="53">
        <v>631.34900000000005</v>
      </c>
      <c r="F229" s="53">
        <v>497.10899999999998</v>
      </c>
      <c r="G229" s="53">
        <v>605.76499999999999</v>
      </c>
      <c r="H229" s="53">
        <v>942.93700009999998</v>
      </c>
      <c r="I229" s="53">
        <v>973.74950000000001</v>
      </c>
      <c r="J229" s="53">
        <v>861.83300010000005</v>
      </c>
      <c r="K229" s="53">
        <v>559.91999999999996</v>
      </c>
      <c r="L229" s="53">
        <v>953.63050009999995</v>
      </c>
      <c r="M229" s="53">
        <v>459.23700000000002</v>
      </c>
      <c r="N229" s="53">
        <v>820.51200010000002</v>
      </c>
      <c r="O229" s="53">
        <v>848.61100009999996</v>
      </c>
      <c r="P229" s="53">
        <v>451.26900000000001</v>
      </c>
      <c r="Q229" s="53">
        <v>420.00549999999998</v>
      </c>
      <c r="R229" s="53">
        <v>746.70800010000005</v>
      </c>
      <c r="S229" s="53">
        <v>543.904</v>
      </c>
      <c r="T229" s="65">
        <v>474.149</v>
      </c>
    </row>
    <row r="230" spans="1:20" s="5" customFormat="1" ht="15" customHeight="1" x14ac:dyDescent="0.25">
      <c r="A230" s="46" t="s">
        <v>292</v>
      </c>
      <c r="B230" s="52">
        <v>861.75500009999996</v>
      </c>
      <c r="C230" s="53">
        <v>972.22550000000001</v>
      </c>
      <c r="D230" s="53">
        <v>575.53800000000001</v>
      </c>
      <c r="E230" s="53">
        <v>591.84299999999996</v>
      </c>
      <c r="F230" s="53">
        <v>457.60300000000001</v>
      </c>
      <c r="G230" s="53">
        <v>645.27099999999996</v>
      </c>
      <c r="H230" s="53">
        <v>903.43100010000001</v>
      </c>
      <c r="I230" s="53">
        <v>934.24350000000004</v>
      </c>
      <c r="J230" s="53">
        <v>822.32700009999996</v>
      </c>
      <c r="K230" s="53">
        <v>520.41399999999999</v>
      </c>
      <c r="L230" s="53">
        <v>914.12450009999998</v>
      </c>
      <c r="M230" s="53">
        <v>498.74299999999999</v>
      </c>
      <c r="N230" s="53">
        <v>781.00600010000005</v>
      </c>
      <c r="O230" s="53">
        <v>809.10500009999998</v>
      </c>
      <c r="P230" s="53">
        <v>411.76299999999998</v>
      </c>
      <c r="Q230" s="53">
        <v>380.49950000000001</v>
      </c>
      <c r="R230" s="53">
        <v>707.20200009999996</v>
      </c>
      <c r="S230" s="53">
        <v>504.39800000000002</v>
      </c>
      <c r="T230" s="65">
        <v>434.64299999999997</v>
      </c>
    </row>
    <row r="231" spans="1:20" s="5" customFormat="1" ht="15" customHeight="1" x14ac:dyDescent="0.25">
      <c r="A231" s="46" t="s">
        <v>293</v>
      </c>
      <c r="B231" s="52">
        <v>808.15500010000005</v>
      </c>
      <c r="C231" s="53">
        <v>918.62549999999999</v>
      </c>
      <c r="D231" s="53">
        <v>521.93799999999999</v>
      </c>
      <c r="E231" s="53">
        <v>538.24300000000005</v>
      </c>
      <c r="F231" s="53">
        <v>404.00299999999999</v>
      </c>
      <c r="G231" s="53">
        <v>698.87099999999998</v>
      </c>
      <c r="H231" s="53">
        <v>849.83100009999998</v>
      </c>
      <c r="I231" s="53">
        <v>880.64350000000002</v>
      </c>
      <c r="J231" s="53">
        <v>768.72700010000005</v>
      </c>
      <c r="K231" s="53">
        <v>466.81400000000002</v>
      </c>
      <c r="L231" s="53">
        <v>860.52450009999995</v>
      </c>
      <c r="M231" s="53">
        <v>552.34299999999996</v>
      </c>
      <c r="N231" s="53">
        <v>727.40600010000003</v>
      </c>
      <c r="O231" s="53">
        <v>755.50500009999996</v>
      </c>
      <c r="P231" s="53">
        <v>358.16300000000001</v>
      </c>
      <c r="Q231" s="53">
        <v>326.89949999999999</v>
      </c>
      <c r="R231" s="53">
        <v>653.60200010000005</v>
      </c>
      <c r="S231" s="53">
        <v>450.798</v>
      </c>
      <c r="T231" s="65">
        <v>381.04300000000001</v>
      </c>
    </row>
    <row r="232" spans="1:20" s="5" customFormat="1" ht="15" customHeight="1" x14ac:dyDescent="0.25">
      <c r="A232" s="46" t="s">
        <v>294</v>
      </c>
      <c r="B232" s="52">
        <v>783.02600010000003</v>
      </c>
      <c r="C232" s="53">
        <v>943.75450000000001</v>
      </c>
      <c r="D232" s="53">
        <v>547.06700000000001</v>
      </c>
      <c r="E232" s="53">
        <v>563.37199999999996</v>
      </c>
      <c r="F232" s="53">
        <v>378.87400000000002</v>
      </c>
      <c r="G232" s="53">
        <v>724</v>
      </c>
      <c r="H232" s="53">
        <v>874.9600001</v>
      </c>
      <c r="I232" s="53">
        <v>905.77250000000004</v>
      </c>
      <c r="J232" s="53">
        <v>743.59800010000004</v>
      </c>
      <c r="K232" s="53">
        <v>491.94299999999998</v>
      </c>
      <c r="L232" s="53">
        <v>885.65350009999997</v>
      </c>
      <c r="M232" s="53">
        <v>577.47199999999998</v>
      </c>
      <c r="N232" s="53">
        <v>702.27700010000001</v>
      </c>
      <c r="O232" s="53">
        <v>730.37600010000006</v>
      </c>
      <c r="P232" s="53">
        <v>383.29199999999997</v>
      </c>
      <c r="Q232" s="53">
        <v>352.02850000000001</v>
      </c>
      <c r="R232" s="53">
        <v>678.73100009999996</v>
      </c>
      <c r="S232" s="53">
        <v>475.92700000000002</v>
      </c>
      <c r="T232" s="65">
        <v>406.17200000000003</v>
      </c>
    </row>
    <row r="233" spans="1:20" s="5" customFormat="1" ht="15" customHeight="1" x14ac:dyDescent="0.25">
      <c r="A233" s="46" t="s">
        <v>295</v>
      </c>
      <c r="B233" s="52">
        <v>741.28100010000003</v>
      </c>
      <c r="C233" s="53">
        <v>985.49950000000001</v>
      </c>
      <c r="D233" s="53">
        <v>588.81200000000001</v>
      </c>
      <c r="E233" s="53">
        <v>605.11699999999996</v>
      </c>
      <c r="F233" s="53">
        <v>337.12900000000002</v>
      </c>
      <c r="G233" s="53">
        <v>765.745</v>
      </c>
      <c r="H233" s="53">
        <v>916.70500010000001</v>
      </c>
      <c r="I233" s="53">
        <v>947.51750000000004</v>
      </c>
      <c r="J233" s="53">
        <v>701.85300010000003</v>
      </c>
      <c r="K233" s="53">
        <v>533.68799999999999</v>
      </c>
      <c r="L233" s="53">
        <v>927.39850009999998</v>
      </c>
      <c r="M233" s="53">
        <v>619.21699999999998</v>
      </c>
      <c r="N233" s="53">
        <v>660.5320001</v>
      </c>
      <c r="O233" s="53">
        <v>688.63100010000005</v>
      </c>
      <c r="P233" s="53">
        <v>425.03699999999998</v>
      </c>
      <c r="Q233" s="53">
        <v>393.77350000000001</v>
      </c>
      <c r="R233" s="53">
        <v>720.47600009999996</v>
      </c>
      <c r="S233" s="53">
        <v>517.67200000000003</v>
      </c>
      <c r="T233" s="65">
        <v>447.91699999999997</v>
      </c>
    </row>
    <row r="234" spans="1:20" s="5" customFormat="1" ht="15" customHeight="1" x14ac:dyDescent="0.25">
      <c r="A234" s="46" t="s">
        <v>296</v>
      </c>
      <c r="B234" s="52">
        <v>728.40600010000003</v>
      </c>
      <c r="C234" s="53">
        <v>998.37450000000001</v>
      </c>
      <c r="D234" s="53">
        <v>601.68700000000001</v>
      </c>
      <c r="E234" s="53">
        <v>617.99199999999996</v>
      </c>
      <c r="F234" s="53">
        <v>324.25400000000002</v>
      </c>
      <c r="G234" s="53">
        <v>778.62</v>
      </c>
      <c r="H234" s="53">
        <v>929.58000010000001</v>
      </c>
      <c r="I234" s="53">
        <v>960.39250000000004</v>
      </c>
      <c r="J234" s="53">
        <v>688.97800010000003</v>
      </c>
      <c r="K234" s="53">
        <v>546.56299999999999</v>
      </c>
      <c r="L234" s="53">
        <v>940.27350009999998</v>
      </c>
      <c r="M234" s="53">
        <v>632.09199999999998</v>
      </c>
      <c r="N234" s="53">
        <v>647.6570001</v>
      </c>
      <c r="O234" s="53">
        <v>675.75600010000005</v>
      </c>
      <c r="P234" s="53">
        <v>437.91199999999998</v>
      </c>
      <c r="Q234" s="53">
        <v>406.64850000000001</v>
      </c>
      <c r="R234" s="53">
        <v>733.35100009999996</v>
      </c>
      <c r="S234" s="53">
        <v>530.54700000000003</v>
      </c>
      <c r="T234" s="65">
        <v>460.79199999999997</v>
      </c>
    </row>
    <row r="235" spans="1:20" s="5" customFormat="1" ht="15" customHeight="1" x14ac:dyDescent="0.25">
      <c r="A235" s="46" t="s">
        <v>297</v>
      </c>
      <c r="B235" s="52">
        <v>694.97300010000004</v>
      </c>
      <c r="C235" s="53">
        <v>1031.8074999999999</v>
      </c>
      <c r="D235" s="53">
        <v>635.12</v>
      </c>
      <c r="E235" s="53">
        <v>651.42499999999995</v>
      </c>
      <c r="F235" s="53">
        <v>290.82100000000003</v>
      </c>
      <c r="G235" s="53">
        <v>812.053</v>
      </c>
      <c r="H235" s="53">
        <v>963.0130001</v>
      </c>
      <c r="I235" s="53">
        <v>993.82550000000003</v>
      </c>
      <c r="J235" s="53">
        <v>655.54500010000004</v>
      </c>
      <c r="K235" s="53">
        <v>579.99599999999998</v>
      </c>
      <c r="L235" s="53">
        <v>973.70650009999997</v>
      </c>
      <c r="M235" s="53">
        <v>665.52499999999998</v>
      </c>
      <c r="N235" s="53">
        <v>614.22400010000001</v>
      </c>
      <c r="O235" s="53">
        <v>642.32300009999994</v>
      </c>
      <c r="P235" s="53">
        <v>471.34500000000003</v>
      </c>
      <c r="Q235" s="53">
        <v>440.08150000000001</v>
      </c>
      <c r="R235" s="53">
        <v>766.78400009999996</v>
      </c>
      <c r="S235" s="53">
        <v>563.98</v>
      </c>
      <c r="T235" s="65">
        <v>494.22500000000002</v>
      </c>
    </row>
    <row r="236" spans="1:20" s="5" customFormat="1" ht="15" customHeight="1" x14ac:dyDescent="0.25">
      <c r="A236" s="46" t="s">
        <v>298</v>
      </c>
      <c r="B236" s="52">
        <v>675.01000009999996</v>
      </c>
      <c r="C236" s="53">
        <v>1051.7705000000001</v>
      </c>
      <c r="D236" s="53">
        <v>655.08299999999997</v>
      </c>
      <c r="E236" s="53">
        <v>671.38800000000003</v>
      </c>
      <c r="F236" s="53">
        <v>270.858</v>
      </c>
      <c r="G236" s="53">
        <v>832.01599999999996</v>
      </c>
      <c r="H236" s="53">
        <v>982.97600009999996</v>
      </c>
      <c r="I236" s="53">
        <v>1013.7885</v>
      </c>
      <c r="J236" s="53">
        <v>635.58200009999996</v>
      </c>
      <c r="K236" s="53">
        <v>599.95899999999995</v>
      </c>
      <c r="L236" s="53">
        <v>993.66950010000005</v>
      </c>
      <c r="M236" s="53">
        <v>685.48800000000006</v>
      </c>
      <c r="N236" s="53">
        <v>594.26100010000005</v>
      </c>
      <c r="O236" s="53">
        <v>622.36000009999998</v>
      </c>
      <c r="P236" s="53">
        <v>491.30799999999999</v>
      </c>
      <c r="Q236" s="53">
        <v>460.04450000000003</v>
      </c>
      <c r="R236" s="53">
        <v>786.74700010000004</v>
      </c>
      <c r="S236" s="53">
        <v>583.94299999999998</v>
      </c>
      <c r="T236" s="65">
        <v>514.18799999999999</v>
      </c>
    </row>
    <row r="237" spans="1:20" s="5" customFormat="1" ht="15" customHeight="1" x14ac:dyDescent="0.25">
      <c r="A237" s="46" t="s">
        <v>299</v>
      </c>
      <c r="B237" s="52">
        <v>622.7340001</v>
      </c>
      <c r="C237" s="53">
        <v>1051.2980001000001</v>
      </c>
      <c r="D237" s="53">
        <v>707.35900000000004</v>
      </c>
      <c r="E237" s="53">
        <v>723.66399999999999</v>
      </c>
      <c r="F237" s="53">
        <v>218.58199999999999</v>
      </c>
      <c r="G237" s="53">
        <v>884.29200000000003</v>
      </c>
      <c r="H237" s="53">
        <v>1035.2520001</v>
      </c>
      <c r="I237" s="53">
        <v>1013.3160001</v>
      </c>
      <c r="J237" s="53">
        <v>583.30600010000001</v>
      </c>
      <c r="K237" s="53">
        <v>652.23500000000001</v>
      </c>
      <c r="L237" s="53">
        <v>993.19700020000005</v>
      </c>
      <c r="M237" s="53">
        <v>737.76400000000001</v>
      </c>
      <c r="N237" s="53">
        <v>541.98500009999998</v>
      </c>
      <c r="O237" s="53">
        <v>570.08400010000003</v>
      </c>
      <c r="P237" s="53">
        <v>543.58399999999995</v>
      </c>
      <c r="Q237" s="53">
        <v>512.32050000000004</v>
      </c>
      <c r="R237" s="53">
        <v>839.02300009999999</v>
      </c>
      <c r="S237" s="53">
        <v>636.21900000000005</v>
      </c>
      <c r="T237" s="65">
        <v>566.46400000000006</v>
      </c>
    </row>
    <row r="238" spans="1:20" s="5" customFormat="1" ht="15" customHeight="1" x14ac:dyDescent="0.25">
      <c r="A238" s="46" t="s">
        <v>300</v>
      </c>
      <c r="B238" s="52">
        <v>550.56700009999997</v>
      </c>
      <c r="C238" s="53">
        <v>979.13100010000005</v>
      </c>
      <c r="D238" s="53">
        <v>779.52599999999995</v>
      </c>
      <c r="E238" s="53">
        <v>795.83100000000002</v>
      </c>
      <c r="F238" s="53">
        <v>146.41499999999999</v>
      </c>
      <c r="G238" s="53">
        <v>956.45899999999995</v>
      </c>
      <c r="H238" s="53">
        <v>1107.4190000999999</v>
      </c>
      <c r="I238" s="53">
        <v>941.14900009999997</v>
      </c>
      <c r="J238" s="53">
        <v>511.13900009999998</v>
      </c>
      <c r="K238" s="53">
        <v>724.40200000000004</v>
      </c>
      <c r="L238" s="53">
        <v>921.03000020000002</v>
      </c>
      <c r="M238" s="53">
        <v>809.93100000000004</v>
      </c>
      <c r="N238" s="53">
        <v>469.81800010000001</v>
      </c>
      <c r="O238" s="53">
        <v>497.9170001</v>
      </c>
      <c r="P238" s="53">
        <v>615.75099999999998</v>
      </c>
      <c r="Q238" s="53">
        <v>584.48749999999995</v>
      </c>
      <c r="R238" s="53">
        <v>911.19000010000002</v>
      </c>
      <c r="S238" s="53">
        <v>708.38599999999997</v>
      </c>
      <c r="T238" s="65">
        <v>638.63099999999997</v>
      </c>
    </row>
    <row r="239" spans="1:20" s="5" customFormat="1" ht="15" customHeight="1" x14ac:dyDescent="0.25">
      <c r="A239" s="46" t="s">
        <v>301</v>
      </c>
      <c r="B239" s="52">
        <v>491.77300009999999</v>
      </c>
      <c r="C239" s="53">
        <v>920.33700009999995</v>
      </c>
      <c r="D239" s="53">
        <v>838.32</v>
      </c>
      <c r="E239" s="53">
        <v>854.625</v>
      </c>
      <c r="F239" s="53">
        <v>87.620999999999995</v>
      </c>
      <c r="G239" s="53">
        <v>1015.253</v>
      </c>
      <c r="H239" s="53">
        <v>1166.2130001</v>
      </c>
      <c r="I239" s="53">
        <v>882.35500009999998</v>
      </c>
      <c r="J239" s="53">
        <v>452.34500009999999</v>
      </c>
      <c r="K239" s="53">
        <v>783.19600000000003</v>
      </c>
      <c r="L239" s="53">
        <v>862.23600020000003</v>
      </c>
      <c r="M239" s="53">
        <v>868.72500000000002</v>
      </c>
      <c r="N239" s="53">
        <v>411.02400010000002</v>
      </c>
      <c r="O239" s="53">
        <v>439.12300010000001</v>
      </c>
      <c r="P239" s="53">
        <v>674.54499999999996</v>
      </c>
      <c r="Q239" s="53">
        <v>528.12200010000004</v>
      </c>
      <c r="R239" s="53">
        <v>969.9840001</v>
      </c>
      <c r="S239" s="53">
        <v>767.18</v>
      </c>
      <c r="T239" s="65">
        <v>647.79450010000005</v>
      </c>
    </row>
    <row r="240" spans="1:20" s="5" customFormat="1" ht="15" customHeight="1" x14ac:dyDescent="0.25">
      <c r="A240" s="46" t="s">
        <v>302</v>
      </c>
      <c r="B240" s="52">
        <v>830.72600009999996</v>
      </c>
      <c r="C240" s="53">
        <v>896.05449999999996</v>
      </c>
      <c r="D240" s="53">
        <v>499.36700000000002</v>
      </c>
      <c r="E240" s="53">
        <v>515.67200000000003</v>
      </c>
      <c r="F240" s="53">
        <v>426.57400000000001</v>
      </c>
      <c r="G240" s="53">
        <v>721.44200000000001</v>
      </c>
      <c r="H240" s="53">
        <v>827.26000009999996</v>
      </c>
      <c r="I240" s="53">
        <v>858.07249999999999</v>
      </c>
      <c r="J240" s="53">
        <v>791.29800009999997</v>
      </c>
      <c r="K240" s="53">
        <v>444.24299999999999</v>
      </c>
      <c r="L240" s="53">
        <v>837.95350010000004</v>
      </c>
      <c r="M240" s="53">
        <v>574.91399999999999</v>
      </c>
      <c r="N240" s="53">
        <v>749.97700010000005</v>
      </c>
      <c r="O240" s="53">
        <v>778.07600009999999</v>
      </c>
      <c r="P240" s="53">
        <v>335.59199999999998</v>
      </c>
      <c r="Q240" s="53">
        <v>304.32850000000002</v>
      </c>
      <c r="R240" s="53">
        <v>631.03100010000003</v>
      </c>
      <c r="S240" s="53">
        <v>428.22699999999998</v>
      </c>
      <c r="T240" s="65">
        <v>358.47199999999998</v>
      </c>
    </row>
    <row r="241" spans="1:20" s="5" customFormat="1" ht="15" customHeight="1" x14ac:dyDescent="0.25">
      <c r="A241" s="46" t="s">
        <v>303</v>
      </c>
      <c r="B241" s="52">
        <v>856.07150000000001</v>
      </c>
      <c r="C241" s="53">
        <v>856.12249999999995</v>
      </c>
      <c r="D241" s="53">
        <v>459.435</v>
      </c>
      <c r="E241" s="53">
        <v>475.74</v>
      </c>
      <c r="F241" s="53">
        <v>466.50599999999997</v>
      </c>
      <c r="G241" s="53">
        <v>761.37400000000002</v>
      </c>
      <c r="H241" s="53">
        <v>787.32800010000005</v>
      </c>
      <c r="I241" s="53">
        <v>818.14049999999997</v>
      </c>
      <c r="J241" s="53">
        <v>816.64350000000002</v>
      </c>
      <c r="K241" s="53">
        <v>404.31099999999998</v>
      </c>
      <c r="L241" s="53">
        <v>798.02150010000003</v>
      </c>
      <c r="M241" s="53">
        <v>614.846</v>
      </c>
      <c r="N241" s="53">
        <v>775.32249999999999</v>
      </c>
      <c r="O241" s="53">
        <v>803.42150000000004</v>
      </c>
      <c r="P241" s="53">
        <v>295.66000000000003</v>
      </c>
      <c r="Q241" s="53">
        <v>264.3965</v>
      </c>
      <c r="R241" s="53">
        <v>591.09900010000001</v>
      </c>
      <c r="S241" s="53">
        <v>388.29500000000002</v>
      </c>
      <c r="T241" s="65">
        <v>318.54000000000002</v>
      </c>
    </row>
    <row r="242" spans="1:20" s="5" customFormat="1" ht="15" customHeight="1" x14ac:dyDescent="0.25">
      <c r="A242" s="46" t="s">
        <v>304</v>
      </c>
      <c r="B242" s="52">
        <v>839.77049999999997</v>
      </c>
      <c r="C242" s="53">
        <v>839.82150000000001</v>
      </c>
      <c r="D242" s="53">
        <v>443.13400000000001</v>
      </c>
      <c r="E242" s="53">
        <v>459.43900000000002</v>
      </c>
      <c r="F242" s="53">
        <v>482.80700000000002</v>
      </c>
      <c r="G242" s="53">
        <v>777.67499999999995</v>
      </c>
      <c r="H242" s="53">
        <v>771.02700010000001</v>
      </c>
      <c r="I242" s="53">
        <v>801.83950000000004</v>
      </c>
      <c r="J242" s="53">
        <v>800.34249999999997</v>
      </c>
      <c r="K242" s="53">
        <v>388.01</v>
      </c>
      <c r="L242" s="53">
        <v>781.72050009999998</v>
      </c>
      <c r="M242" s="53">
        <v>631.14700000000005</v>
      </c>
      <c r="N242" s="53">
        <v>759.02149999999995</v>
      </c>
      <c r="O242" s="53">
        <v>787.12049999999999</v>
      </c>
      <c r="P242" s="53">
        <v>279.35899999999998</v>
      </c>
      <c r="Q242" s="53">
        <v>248.09549999999999</v>
      </c>
      <c r="R242" s="53">
        <v>574.79800009999997</v>
      </c>
      <c r="S242" s="53">
        <v>371.99400000000003</v>
      </c>
      <c r="T242" s="65">
        <v>302.23899999999998</v>
      </c>
    </row>
    <row r="243" spans="1:20" s="5" customFormat="1" ht="15" customHeight="1" x14ac:dyDescent="0.25">
      <c r="A243" s="46" t="s">
        <v>305</v>
      </c>
      <c r="B243" s="52">
        <v>824.75350000000003</v>
      </c>
      <c r="C243" s="53">
        <v>824.80449999999996</v>
      </c>
      <c r="D243" s="53">
        <v>428.11700000000002</v>
      </c>
      <c r="E243" s="53">
        <v>444.42200000000003</v>
      </c>
      <c r="F243" s="53">
        <v>497.82400000000001</v>
      </c>
      <c r="G243" s="53">
        <v>792.69200000000001</v>
      </c>
      <c r="H243" s="53">
        <v>756.01000009999996</v>
      </c>
      <c r="I243" s="53">
        <v>786.82249999999999</v>
      </c>
      <c r="J243" s="53">
        <v>785.32550000000003</v>
      </c>
      <c r="K243" s="53">
        <v>372.99299999999999</v>
      </c>
      <c r="L243" s="53">
        <v>766.70350010000004</v>
      </c>
      <c r="M243" s="53">
        <v>646.16399999999999</v>
      </c>
      <c r="N243" s="53">
        <v>744.00450000000001</v>
      </c>
      <c r="O243" s="53">
        <v>772.10350000000005</v>
      </c>
      <c r="P243" s="53">
        <v>264.34199999999998</v>
      </c>
      <c r="Q243" s="53">
        <v>233.07849999999999</v>
      </c>
      <c r="R243" s="53">
        <v>559.78100010000003</v>
      </c>
      <c r="S243" s="53">
        <v>356.97699999999998</v>
      </c>
      <c r="T243" s="65">
        <v>287.22199999999998</v>
      </c>
    </row>
    <row r="244" spans="1:20" s="5" customFormat="1" ht="15" customHeight="1" x14ac:dyDescent="0.25">
      <c r="A244" s="46" t="s">
        <v>306</v>
      </c>
      <c r="B244" s="52">
        <v>789.39350000000002</v>
      </c>
      <c r="C244" s="53">
        <v>789.44449999999995</v>
      </c>
      <c r="D244" s="53">
        <v>392.75700000000001</v>
      </c>
      <c r="E244" s="53">
        <v>409.06200000000001</v>
      </c>
      <c r="F244" s="53">
        <v>533.18399999999997</v>
      </c>
      <c r="G244" s="53">
        <v>828.05200000000002</v>
      </c>
      <c r="H244" s="53">
        <v>720.65000010000006</v>
      </c>
      <c r="I244" s="53">
        <v>751.46249999999998</v>
      </c>
      <c r="J244" s="53">
        <v>749.96550000000002</v>
      </c>
      <c r="K244" s="53">
        <v>337.63299999999998</v>
      </c>
      <c r="L244" s="53">
        <v>731.34350010000003</v>
      </c>
      <c r="M244" s="53">
        <v>681.524</v>
      </c>
      <c r="N244" s="53">
        <v>708.64449999999999</v>
      </c>
      <c r="O244" s="53">
        <v>736.74350000000004</v>
      </c>
      <c r="P244" s="53">
        <v>228.982</v>
      </c>
      <c r="Q244" s="53">
        <v>197.71850000000001</v>
      </c>
      <c r="R244" s="53">
        <v>524.42100010000001</v>
      </c>
      <c r="S244" s="53">
        <v>321.61700000000002</v>
      </c>
      <c r="T244" s="65">
        <v>251.86199999999999</v>
      </c>
    </row>
    <row r="245" spans="1:20" s="5" customFormat="1" ht="15" customHeight="1" x14ac:dyDescent="0.25">
      <c r="A245" s="46" t="s">
        <v>307</v>
      </c>
      <c r="B245" s="52">
        <v>708.947</v>
      </c>
      <c r="C245" s="53">
        <v>624.52300000000002</v>
      </c>
      <c r="D245" s="53">
        <v>528.572</v>
      </c>
      <c r="E245" s="53">
        <v>393.11700000000002</v>
      </c>
      <c r="F245" s="53">
        <v>792.00400000000002</v>
      </c>
      <c r="G245" s="53">
        <v>1070.2670000000001</v>
      </c>
      <c r="H245" s="53">
        <v>704.70500010000001</v>
      </c>
      <c r="I245" s="53">
        <v>586.54100000000005</v>
      </c>
      <c r="J245" s="53">
        <v>669.51900000000001</v>
      </c>
      <c r="K245" s="53">
        <v>473.44799999999998</v>
      </c>
      <c r="L245" s="53">
        <v>566.42200009999999</v>
      </c>
      <c r="M245" s="53">
        <v>923.73900000000003</v>
      </c>
      <c r="N245" s="53">
        <v>628.19799999999998</v>
      </c>
      <c r="O245" s="53">
        <v>656.29700000000003</v>
      </c>
      <c r="P245" s="53">
        <v>303.60899999999998</v>
      </c>
      <c r="Q245" s="53">
        <v>126.6305</v>
      </c>
      <c r="R245" s="53">
        <v>508.47600010000002</v>
      </c>
      <c r="S245" s="53">
        <v>457.43200000000002</v>
      </c>
      <c r="T245" s="65">
        <v>6.9580000000000002</v>
      </c>
    </row>
    <row r="246" spans="1:20" s="5" customFormat="1" ht="15" customHeight="1" x14ac:dyDescent="0.25">
      <c r="A246" s="46" t="s">
        <v>308</v>
      </c>
      <c r="B246" s="52">
        <v>1234.9560001</v>
      </c>
      <c r="C246" s="53">
        <v>1328.8215</v>
      </c>
      <c r="D246" s="53">
        <v>744.846</v>
      </c>
      <c r="E246" s="53">
        <v>761.15099999999995</v>
      </c>
      <c r="F246" s="53">
        <v>830.80399999999997</v>
      </c>
      <c r="G246" s="53">
        <v>272.07</v>
      </c>
      <c r="H246" s="53">
        <v>1072.7390001000001</v>
      </c>
      <c r="I246" s="53">
        <v>1290.8395</v>
      </c>
      <c r="J246" s="53">
        <v>1195.5280001000001</v>
      </c>
      <c r="K246" s="53">
        <v>689.72199999999998</v>
      </c>
      <c r="L246" s="53">
        <v>1104.1730001000001</v>
      </c>
      <c r="M246" s="53">
        <v>125.542</v>
      </c>
      <c r="N246" s="53">
        <v>1154.2070001</v>
      </c>
      <c r="O246" s="53">
        <v>1182.3060000999999</v>
      </c>
      <c r="P246" s="53">
        <v>581.07100000000003</v>
      </c>
      <c r="Q246" s="53">
        <v>737.09550000000002</v>
      </c>
      <c r="R246" s="53">
        <v>876.51000009999996</v>
      </c>
      <c r="S246" s="53">
        <v>673.70600000000002</v>
      </c>
      <c r="T246" s="65">
        <v>791.23900000000003</v>
      </c>
    </row>
    <row r="247" spans="1:20" s="5" customFormat="1" ht="15" customHeight="1" x14ac:dyDescent="0.25">
      <c r="A247" s="46" t="s">
        <v>309</v>
      </c>
      <c r="B247" s="52">
        <v>881.18</v>
      </c>
      <c r="C247" s="53">
        <v>475.38499999999999</v>
      </c>
      <c r="D247" s="53">
        <v>776.47600020000004</v>
      </c>
      <c r="E247" s="53">
        <v>622.84900019999998</v>
      </c>
      <c r="F247" s="53">
        <v>1219.9185</v>
      </c>
      <c r="G247" s="53">
        <v>1404.6520002</v>
      </c>
      <c r="H247" s="53">
        <v>374.53500009999999</v>
      </c>
      <c r="I247" s="53">
        <v>281.26499999999999</v>
      </c>
      <c r="J247" s="53">
        <v>841.75199999999995</v>
      </c>
      <c r="K247" s="53">
        <v>721.35200020000002</v>
      </c>
      <c r="L247" s="53">
        <v>44.609000100000003</v>
      </c>
      <c r="M247" s="53">
        <v>1258.1240002</v>
      </c>
      <c r="N247" s="53">
        <v>800.43100000000004</v>
      </c>
      <c r="O247" s="53">
        <v>828.53</v>
      </c>
      <c r="P247" s="53">
        <v>551.51300019999996</v>
      </c>
      <c r="Q247" s="53">
        <v>489.01600000000002</v>
      </c>
      <c r="R247" s="53">
        <v>505.1980001</v>
      </c>
      <c r="S247" s="53">
        <v>705.33600019999994</v>
      </c>
      <c r="T247" s="65">
        <v>528.77099999999996</v>
      </c>
    </row>
    <row r="248" spans="1:20" s="5" customFormat="1" ht="15" customHeight="1" x14ac:dyDescent="0.25">
      <c r="A248" s="46" t="s">
        <v>310</v>
      </c>
      <c r="B248" s="52">
        <v>1268.9930001</v>
      </c>
      <c r="C248" s="53">
        <v>863.19800009999994</v>
      </c>
      <c r="D248" s="53">
        <v>729.91100010000002</v>
      </c>
      <c r="E248" s="53">
        <v>576.28400009999996</v>
      </c>
      <c r="F248" s="53">
        <v>1267.1120000999999</v>
      </c>
      <c r="G248" s="53">
        <v>1358.0870001000001</v>
      </c>
      <c r="H248" s="53">
        <v>13.298</v>
      </c>
      <c r="I248" s="53">
        <v>669.07800010000005</v>
      </c>
      <c r="J248" s="53">
        <v>1229.5650000999999</v>
      </c>
      <c r="K248" s="53">
        <v>674.7870001</v>
      </c>
      <c r="L248" s="53">
        <v>359.404</v>
      </c>
      <c r="M248" s="53">
        <v>1211.5590001</v>
      </c>
      <c r="N248" s="53">
        <v>1188.2440001</v>
      </c>
      <c r="O248" s="53">
        <v>1216.3430000999999</v>
      </c>
      <c r="P248" s="53">
        <v>504.9480001</v>
      </c>
      <c r="Q248" s="53">
        <v>830.69750009999996</v>
      </c>
      <c r="R248" s="53">
        <v>458.63299999999998</v>
      </c>
      <c r="S248" s="53">
        <v>658.77100010000004</v>
      </c>
      <c r="T248" s="65">
        <v>711.02500010000006</v>
      </c>
    </row>
    <row r="249" spans="1:20" s="5" customFormat="1" ht="15" customHeight="1" x14ac:dyDescent="0.25">
      <c r="A249" s="46" t="s">
        <v>311</v>
      </c>
      <c r="B249" s="52">
        <v>698.98850000000004</v>
      </c>
      <c r="C249" s="53">
        <v>699.03949999999998</v>
      </c>
      <c r="D249" s="53">
        <v>413.48200000000003</v>
      </c>
      <c r="E249" s="53">
        <v>429.78699999999998</v>
      </c>
      <c r="F249" s="53">
        <v>623.58900000000006</v>
      </c>
      <c r="G249" s="53">
        <v>901.85199999999998</v>
      </c>
      <c r="H249" s="53">
        <v>741.37500009999997</v>
      </c>
      <c r="I249" s="53">
        <v>661.0575</v>
      </c>
      <c r="J249" s="53">
        <v>659.56050000000005</v>
      </c>
      <c r="K249" s="53">
        <v>358.358</v>
      </c>
      <c r="L249" s="53">
        <v>640.93850010000006</v>
      </c>
      <c r="M249" s="53">
        <v>755.32399999999996</v>
      </c>
      <c r="N249" s="53">
        <v>618.23950000000002</v>
      </c>
      <c r="O249" s="53">
        <v>646.33849999999995</v>
      </c>
      <c r="P249" s="53">
        <v>249.70699999999999</v>
      </c>
      <c r="Q249" s="53">
        <v>107.3135</v>
      </c>
      <c r="R249" s="53">
        <v>545.14600010000004</v>
      </c>
      <c r="S249" s="53">
        <v>342.34199999999998</v>
      </c>
      <c r="T249" s="65">
        <v>161.45699999999999</v>
      </c>
    </row>
    <row r="250" spans="1:20" s="5" customFormat="1" ht="15" customHeight="1" x14ac:dyDescent="0.25">
      <c r="A250" s="46" t="s">
        <v>312</v>
      </c>
      <c r="B250" s="52">
        <v>566.40599999999995</v>
      </c>
      <c r="C250" s="53">
        <v>605.76900000000001</v>
      </c>
      <c r="D250" s="53">
        <v>546.06449999999995</v>
      </c>
      <c r="E250" s="53">
        <v>531.10050000000001</v>
      </c>
      <c r="F250" s="53">
        <v>756.17150000000004</v>
      </c>
      <c r="G250" s="53">
        <v>1034.4345000000001</v>
      </c>
      <c r="H250" s="53">
        <v>842.68850010000006</v>
      </c>
      <c r="I250" s="53">
        <v>567.78700000000003</v>
      </c>
      <c r="J250" s="53">
        <v>526.97799999999995</v>
      </c>
      <c r="K250" s="53">
        <v>490.94049999999999</v>
      </c>
      <c r="L250" s="53">
        <v>547.66800009999997</v>
      </c>
      <c r="M250" s="53">
        <v>887.90650000000005</v>
      </c>
      <c r="N250" s="53">
        <v>485.65699999999998</v>
      </c>
      <c r="O250" s="53">
        <v>513.75599999999997</v>
      </c>
      <c r="P250" s="53">
        <v>382.28949999999998</v>
      </c>
      <c r="Q250" s="53">
        <v>25.268999999999998</v>
      </c>
      <c r="R250" s="53">
        <v>646.45950010000001</v>
      </c>
      <c r="S250" s="53">
        <v>474.92450000000002</v>
      </c>
      <c r="T250" s="65">
        <v>144.94149999999999</v>
      </c>
    </row>
    <row r="251" spans="1:20" s="5" customFormat="1" ht="15" customHeight="1" x14ac:dyDescent="0.25">
      <c r="A251" s="46" t="s">
        <v>313</v>
      </c>
      <c r="B251" s="52">
        <v>908.16200000000003</v>
      </c>
      <c r="C251" s="53">
        <v>179.17400000000001</v>
      </c>
      <c r="D251" s="53">
        <v>1036.7935</v>
      </c>
      <c r="E251" s="53">
        <v>919.06000019999999</v>
      </c>
      <c r="F251" s="53">
        <v>1246.9005</v>
      </c>
      <c r="G251" s="53">
        <v>1525.1635000000001</v>
      </c>
      <c r="H251" s="53">
        <v>670.74600009999995</v>
      </c>
      <c r="I251" s="53">
        <v>37.746000000000002</v>
      </c>
      <c r="J251" s="53">
        <v>868.73400000000004</v>
      </c>
      <c r="K251" s="53">
        <v>981.66949999999997</v>
      </c>
      <c r="L251" s="53">
        <v>340.82000010000002</v>
      </c>
      <c r="M251" s="53">
        <v>1378.6355000000001</v>
      </c>
      <c r="N251" s="53">
        <v>827.41300000000001</v>
      </c>
      <c r="O251" s="53">
        <v>855.51199999999994</v>
      </c>
      <c r="P251" s="53">
        <v>847.72400019999998</v>
      </c>
      <c r="Q251" s="53">
        <v>515.99800000000005</v>
      </c>
      <c r="R251" s="53">
        <v>801.40900009999996</v>
      </c>
      <c r="S251" s="53">
        <v>965.65350000000001</v>
      </c>
      <c r="T251" s="65">
        <v>555.75300000000004</v>
      </c>
    </row>
    <row r="252" spans="1:20" s="5" customFormat="1" ht="15" customHeight="1" x14ac:dyDescent="0.25">
      <c r="A252" s="46" t="s">
        <v>314</v>
      </c>
      <c r="B252" s="52">
        <v>1044.0934999999999</v>
      </c>
      <c r="C252" s="53">
        <v>964.22699999999998</v>
      </c>
      <c r="D252" s="53">
        <v>351.63200000000001</v>
      </c>
      <c r="E252" s="53">
        <v>53.412999999999997</v>
      </c>
      <c r="F252" s="53">
        <v>888.83299999999997</v>
      </c>
      <c r="G252" s="53">
        <v>979.80799999999999</v>
      </c>
      <c r="H252" s="53">
        <v>509.59300009999998</v>
      </c>
      <c r="I252" s="53">
        <v>850.70100019999995</v>
      </c>
      <c r="J252" s="53">
        <v>1004.6655</v>
      </c>
      <c r="K252" s="53">
        <v>296.50799999999998</v>
      </c>
      <c r="L252" s="53">
        <v>541.02700010000001</v>
      </c>
      <c r="M252" s="53">
        <v>833.28</v>
      </c>
      <c r="N252" s="53">
        <v>963.34450000000004</v>
      </c>
      <c r="O252" s="53">
        <v>991.44349999999997</v>
      </c>
      <c r="P252" s="53">
        <v>126.669</v>
      </c>
      <c r="Q252" s="53">
        <v>452.41849999999999</v>
      </c>
      <c r="R252" s="53">
        <v>313.3640001</v>
      </c>
      <c r="S252" s="53">
        <v>280.49200000000002</v>
      </c>
      <c r="T252" s="65">
        <v>332.74599999999998</v>
      </c>
    </row>
    <row r="253" spans="1:20" s="5" customFormat="1" ht="15" customHeight="1" x14ac:dyDescent="0.25">
      <c r="A253" s="46" t="s">
        <v>315</v>
      </c>
      <c r="B253" s="52">
        <v>805.55050000000006</v>
      </c>
      <c r="C253" s="53">
        <v>805.60149999999999</v>
      </c>
      <c r="D253" s="53">
        <v>306.92</v>
      </c>
      <c r="E253" s="53">
        <v>323.22500000000002</v>
      </c>
      <c r="F253" s="53">
        <v>619.02099999999996</v>
      </c>
      <c r="G253" s="53">
        <v>795.29</v>
      </c>
      <c r="H253" s="53">
        <v>634.81300009999995</v>
      </c>
      <c r="I253" s="53">
        <v>767.61950000000002</v>
      </c>
      <c r="J253" s="53">
        <v>766.12249999999995</v>
      </c>
      <c r="K253" s="53">
        <v>251.79599999999999</v>
      </c>
      <c r="L253" s="53">
        <v>666.24700010000004</v>
      </c>
      <c r="M253" s="53">
        <v>648.76199999999994</v>
      </c>
      <c r="N253" s="53">
        <v>724.80150000000003</v>
      </c>
      <c r="O253" s="53">
        <v>752.90049999999997</v>
      </c>
      <c r="P253" s="53">
        <v>143.14500000000001</v>
      </c>
      <c r="Q253" s="53">
        <v>213.87549999999999</v>
      </c>
      <c r="R253" s="53">
        <v>438.58400010000003</v>
      </c>
      <c r="S253" s="53">
        <v>235.78</v>
      </c>
      <c r="T253" s="65">
        <v>268.01900000000001</v>
      </c>
    </row>
    <row r="254" spans="1:20" s="5" customFormat="1" ht="15" customHeight="1" x14ac:dyDescent="0.25">
      <c r="A254" s="46" t="s">
        <v>316</v>
      </c>
      <c r="B254" s="52">
        <v>959.95950010000001</v>
      </c>
      <c r="C254" s="53">
        <v>554.16450010000005</v>
      </c>
      <c r="D254" s="53">
        <v>697.69650009999998</v>
      </c>
      <c r="E254" s="53">
        <v>544.06950010000003</v>
      </c>
      <c r="F254" s="53">
        <v>1234.8975000999999</v>
      </c>
      <c r="G254" s="53">
        <v>1325.8725001</v>
      </c>
      <c r="H254" s="53">
        <v>295.75549999999998</v>
      </c>
      <c r="I254" s="53">
        <v>360.04450009999999</v>
      </c>
      <c r="J254" s="53">
        <v>920.53150010000002</v>
      </c>
      <c r="K254" s="53">
        <v>642.57250009999996</v>
      </c>
      <c r="L254" s="53">
        <v>50.3705</v>
      </c>
      <c r="M254" s="53">
        <v>1179.3445001</v>
      </c>
      <c r="N254" s="53">
        <v>879.21050009999999</v>
      </c>
      <c r="O254" s="53">
        <v>907.30950010000004</v>
      </c>
      <c r="P254" s="53">
        <v>472.73350010000001</v>
      </c>
      <c r="Q254" s="53">
        <v>567.79550010000003</v>
      </c>
      <c r="R254" s="53">
        <v>426.41849999999999</v>
      </c>
      <c r="S254" s="53">
        <v>626.55650009999999</v>
      </c>
      <c r="T254" s="65">
        <v>607.55050010000002</v>
      </c>
    </row>
    <row r="255" spans="1:20" s="5" customFormat="1" ht="15" customHeight="1" x14ac:dyDescent="0.25">
      <c r="A255" s="46" t="s">
        <v>71</v>
      </c>
      <c r="B255" s="52">
        <v>954.40950009999995</v>
      </c>
      <c r="C255" s="53">
        <v>548.61450009999999</v>
      </c>
      <c r="D255" s="53">
        <v>703.24650010000005</v>
      </c>
      <c r="E255" s="53">
        <v>549.61950009999998</v>
      </c>
      <c r="F255" s="53">
        <v>1240.4475001000001</v>
      </c>
      <c r="G255" s="53">
        <v>1331.4225001</v>
      </c>
      <c r="H255" s="53">
        <v>301.30549999999999</v>
      </c>
      <c r="I255" s="53">
        <v>354.49450009999998</v>
      </c>
      <c r="J255" s="53">
        <v>914.98150009999995</v>
      </c>
      <c r="K255" s="53">
        <v>648.12250010000002</v>
      </c>
      <c r="L255" s="53">
        <v>44.820500000000003</v>
      </c>
      <c r="M255" s="53">
        <v>1184.8945001</v>
      </c>
      <c r="N255" s="53">
        <v>873.66050010000004</v>
      </c>
      <c r="O255" s="53">
        <v>901.75950009999997</v>
      </c>
      <c r="P255" s="53">
        <v>478.28350010000003</v>
      </c>
      <c r="Q255" s="53">
        <v>562.24550009999996</v>
      </c>
      <c r="R255" s="53">
        <v>431.96850000000001</v>
      </c>
      <c r="S255" s="53">
        <v>632.10650009999995</v>
      </c>
      <c r="T255" s="65">
        <v>602.00050009999995</v>
      </c>
    </row>
    <row r="256" spans="1:20" s="5" customFormat="1" ht="15" customHeight="1" x14ac:dyDescent="0.25">
      <c r="A256" s="46" t="s">
        <v>317</v>
      </c>
      <c r="B256" s="52">
        <v>609.05700000000002</v>
      </c>
      <c r="C256" s="53">
        <v>524.63300000000004</v>
      </c>
      <c r="D256" s="53">
        <v>587.88850000000002</v>
      </c>
      <c r="E256" s="53">
        <v>493.00700000000001</v>
      </c>
      <c r="F256" s="53">
        <v>797.99549999999999</v>
      </c>
      <c r="G256" s="53">
        <v>1076.2584999999999</v>
      </c>
      <c r="H256" s="53">
        <v>796.45800010000005</v>
      </c>
      <c r="I256" s="53">
        <v>486.65100000000001</v>
      </c>
      <c r="J256" s="53">
        <v>569.62900000000002</v>
      </c>
      <c r="K256" s="53">
        <v>532.7645</v>
      </c>
      <c r="L256" s="53">
        <v>466.5320001</v>
      </c>
      <c r="M256" s="53">
        <v>929.73050000000001</v>
      </c>
      <c r="N256" s="53">
        <v>528.30799999999999</v>
      </c>
      <c r="O256" s="53">
        <v>556.40700000000004</v>
      </c>
      <c r="P256" s="53">
        <v>403.49900000000002</v>
      </c>
      <c r="Q256" s="53">
        <v>67.093000000000004</v>
      </c>
      <c r="R256" s="53">
        <v>608.36600009999995</v>
      </c>
      <c r="S256" s="53">
        <v>516.74850000000004</v>
      </c>
      <c r="T256" s="65">
        <v>106.848</v>
      </c>
    </row>
    <row r="257" spans="1:20" s="5" customFormat="1" ht="15" customHeight="1" x14ac:dyDescent="0.25">
      <c r="A257" s="46" t="s">
        <v>19</v>
      </c>
      <c r="B257" s="52">
        <v>1255.7150001</v>
      </c>
      <c r="C257" s="53">
        <v>849.92000010000004</v>
      </c>
      <c r="D257" s="53">
        <v>716.6330001</v>
      </c>
      <c r="E257" s="53">
        <v>563.00600010000005</v>
      </c>
      <c r="F257" s="53">
        <v>1253.8340000999999</v>
      </c>
      <c r="G257" s="53">
        <v>1344.8090001</v>
      </c>
      <c r="H257" s="53">
        <v>0</v>
      </c>
      <c r="I257" s="53">
        <v>655.80000010000003</v>
      </c>
      <c r="J257" s="53">
        <v>1216.2870000999999</v>
      </c>
      <c r="K257" s="53">
        <v>661.50900009999998</v>
      </c>
      <c r="L257" s="53">
        <v>346.12599999999998</v>
      </c>
      <c r="M257" s="53">
        <v>1198.2810001</v>
      </c>
      <c r="N257" s="53">
        <v>1174.9660001</v>
      </c>
      <c r="O257" s="53">
        <v>1203.0650000999999</v>
      </c>
      <c r="P257" s="53">
        <v>491.67000009999998</v>
      </c>
      <c r="Q257" s="53">
        <v>817.41950010000005</v>
      </c>
      <c r="R257" s="53">
        <v>445.35500000000002</v>
      </c>
      <c r="S257" s="53">
        <v>645.49300010000002</v>
      </c>
      <c r="T257" s="65">
        <v>697.74700010000004</v>
      </c>
    </row>
    <row r="258" spans="1:20" s="5" customFormat="1" ht="15" customHeight="1" x14ac:dyDescent="0.25">
      <c r="A258" s="46" t="s">
        <v>20</v>
      </c>
      <c r="B258" s="52">
        <v>945.90800000000002</v>
      </c>
      <c r="C258" s="53">
        <v>216.92</v>
      </c>
      <c r="D258" s="53">
        <v>1057.7410001999999</v>
      </c>
      <c r="E258" s="53">
        <v>904.11400019999996</v>
      </c>
      <c r="F258" s="53">
        <v>1284.6465000000001</v>
      </c>
      <c r="G258" s="53">
        <v>1562.9095</v>
      </c>
      <c r="H258" s="53">
        <v>655.80000010000003</v>
      </c>
      <c r="I258" s="53">
        <v>0</v>
      </c>
      <c r="J258" s="53">
        <v>906.48</v>
      </c>
      <c r="K258" s="53">
        <v>1002.6170002</v>
      </c>
      <c r="L258" s="53">
        <v>325.87400009999999</v>
      </c>
      <c r="M258" s="53">
        <v>1416.3815</v>
      </c>
      <c r="N258" s="53">
        <v>865.15899999999999</v>
      </c>
      <c r="O258" s="53">
        <v>893.25800000000004</v>
      </c>
      <c r="P258" s="53">
        <v>832.77800019999995</v>
      </c>
      <c r="Q258" s="53">
        <v>553.74400000000003</v>
      </c>
      <c r="R258" s="53">
        <v>786.46300010000004</v>
      </c>
      <c r="S258" s="53">
        <v>986.60100020000004</v>
      </c>
      <c r="T258" s="65">
        <v>593.49900000000002</v>
      </c>
    </row>
    <row r="259" spans="1:20" s="5" customFormat="1" ht="15" customHeight="1" x14ac:dyDescent="0.25">
      <c r="A259" s="46" t="s">
        <v>21</v>
      </c>
      <c r="B259" s="52">
        <v>515.89800000000002</v>
      </c>
      <c r="C259" s="53">
        <v>944.46199999999999</v>
      </c>
      <c r="D259" s="53">
        <v>1073.0425</v>
      </c>
      <c r="E259" s="53">
        <v>1058.0785000000001</v>
      </c>
      <c r="F259" s="53">
        <v>1283.1495</v>
      </c>
      <c r="G259" s="53">
        <v>1561.4124999999999</v>
      </c>
      <c r="H259" s="53">
        <v>1216.2870000999999</v>
      </c>
      <c r="I259" s="53">
        <v>906.48</v>
      </c>
      <c r="J259" s="53">
        <v>0</v>
      </c>
      <c r="K259" s="53">
        <v>1017.9185</v>
      </c>
      <c r="L259" s="53">
        <v>886.36100009999996</v>
      </c>
      <c r="M259" s="53">
        <v>1414.8844999999999</v>
      </c>
      <c r="N259" s="53">
        <v>41.320999999999998</v>
      </c>
      <c r="O259" s="53">
        <v>13.222</v>
      </c>
      <c r="P259" s="53">
        <v>909.26750000000004</v>
      </c>
      <c r="Q259" s="53">
        <v>552.24699999999996</v>
      </c>
      <c r="R259" s="53">
        <v>1173.4375001000001</v>
      </c>
      <c r="S259" s="53">
        <v>1001.9025</v>
      </c>
      <c r="T259" s="65">
        <v>671.91949999999997</v>
      </c>
    </row>
    <row r="260" spans="1:20" s="5" customFormat="1" ht="15" customHeight="1" x14ac:dyDescent="0.25">
      <c r="A260" s="46" t="s">
        <v>22</v>
      </c>
      <c r="B260" s="52">
        <v>1057.3465000000001</v>
      </c>
      <c r="C260" s="53">
        <v>1057.3975</v>
      </c>
      <c r="D260" s="53">
        <v>189.51300000000001</v>
      </c>
      <c r="E260" s="53">
        <v>349.92099999999999</v>
      </c>
      <c r="F260" s="53">
        <v>870.81700000000001</v>
      </c>
      <c r="G260" s="53">
        <v>961.79200000000003</v>
      </c>
      <c r="H260" s="53">
        <v>661.50900009999998</v>
      </c>
      <c r="I260" s="53">
        <v>1002.6170002</v>
      </c>
      <c r="J260" s="53">
        <v>1017.9185</v>
      </c>
      <c r="K260" s="53">
        <v>0</v>
      </c>
      <c r="L260" s="53">
        <v>692.94300009999995</v>
      </c>
      <c r="M260" s="53">
        <v>815.26400000000001</v>
      </c>
      <c r="N260" s="53">
        <v>976.59749999999997</v>
      </c>
      <c r="O260" s="53">
        <v>1004.6965</v>
      </c>
      <c r="P260" s="53">
        <v>169.84100000000001</v>
      </c>
      <c r="Q260" s="53">
        <v>465.67149999999998</v>
      </c>
      <c r="R260" s="53">
        <v>465.2800001</v>
      </c>
      <c r="S260" s="53">
        <v>80.091999999999999</v>
      </c>
      <c r="T260" s="65">
        <v>466.49</v>
      </c>
    </row>
    <row r="261" spans="1:20" s="5" customFormat="1" ht="15" customHeight="1" x14ac:dyDescent="0.25">
      <c r="A261" s="46" t="s">
        <v>23</v>
      </c>
      <c r="B261" s="52">
        <v>925.78900009999995</v>
      </c>
      <c r="C261" s="53">
        <v>519.99400009999999</v>
      </c>
      <c r="D261" s="53">
        <v>748.06700009999997</v>
      </c>
      <c r="E261" s="53">
        <v>594.44000010000002</v>
      </c>
      <c r="F261" s="53">
        <v>1264.5275001</v>
      </c>
      <c r="G261" s="53">
        <v>1376.2430001</v>
      </c>
      <c r="H261" s="53">
        <v>346.12599999999998</v>
      </c>
      <c r="I261" s="53">
        <v>325.87400009999999</v>
      </c>
      <c r="J261" s="53">
        <v>886.36100009999996</v>
      </c>
      <c r="K261" s="53">
        <v>692.94300009999995</v>
      </c>
      <c r="L261" s="53">
        <v>0</v>
      </c>
      <c r="M261" s="53">
        <v>1229.7150001</v>
      </c>
      <c r="N261" s="53">
        <v>845.04000010000004</v>
      </c>
      <c r="O261" s="53">
        <v>873.13900009999998</v>
      </c>
      <c r="P261" s="53">
        <v>523.10400010000001</v>
      </c>
      <c r="Q261" s="53">
        <v>533.62500009999997</v>
      </c>
      <c r="R261" s="53">
        <v>476.78899999999999</v>
      </c>
      <c r="S261" s="53">
        <v>676.92700009999999</v>
      </c>
      <c r="T261" s="65">
        <v>573.38000009999996</v>
      </c>
    </row>
    <row r="262" spans="1:20" s="5" customFormat="1" ht="15" customHeight="1" x14ac:dyDescent="0.25">
      <c r="A262" s="46" t="s">
        <v>24</v>
      </c>
      <c r="B262" s="52">
        <v>1360.4980000999999</v>
      </c>
      <c r="C262" s="53">
        <v>1454.3634999999999</v>
      </c>
      <c r="D262" s="53">
        <v>870.38800000000003</v>
      </c>
      <c r="E262" s="53">
        <v>886.69299999999998</v>
      </c>
      <c r="F262" s="53">
        <v>956.346</v>
      </c>
      <c r="G262" s="53">
        <v>250.67</v>
      </c>
      <c r="H262" s="53">
        <v>1198.2810001</v>
      </c>
      <c r="I262" s="53">
        <v>1416.3815</v>
      </c>
      <c r="J262" s="53">
        <v>1321.0700001</v>
      </c>
      <c r="K262" s="53">
        <v>815.26400000000001</v>
      </c>
      <c r="L262" s="53">
        <v>1229.7150001</v>
      </c>
      <c r="M262" s="53">
        <v>0</v>
      </c>
      <c r="N262" s="53">
        <v>1279.7490001000001</v>
      </c>
      <c r="O262" s="53">
        <v>1307.8480001</v>
      </c>
      <c r="P262" s="53">
        <v>706.61300000000006</v>
      </c>
      <c r="Q262" s="53">
        <v>862.63750000000005</v>
      </c>
      <c r="R262" s="53">
        <v>1002.0520001</v>
      </c>
      <c r="S262" s="53">
        <v>799.24800000000005</v>
      </c>
      <c r="T262" s="65">
        <v>916.78099999999995</v>
      </c>
    </row>
    <row r="263" spans="1:20" s="5" customFormat="1" ht="15" customHeight="1" x14ac:dyDescent="0.25">
      <c r="A263" s="46" t="s">
        <v>59</v>
      </c>
      <c r="B263" s="52">
        <v>1112.4704999999999</v>
      </c>
      <c r="C263" s="53">
        <v>1112.5215000000001</v>
      </c>
      <c r="D263" s="53">
        <v>0</v>
      </c>
      <c r="E263" s="53">
        <v>405.04500000000002</v>
      </c>
      <c r="F263" s="53">
        <v>925.94100000000003</v>
      </c>
      <c r="G263" s="53">
        <v>1016.9160000000001</v>
      </c>
      <c r="H263" s="53">
        <v>716.6330001</v>
      </c>
      <c r="I263" s="53">
        <v>1057.7410001999999</v>
      </c>
      <c r="J263" s="53">
        <v>1073.0425</v>
      </c>
      <c r="K263" s="53">
        <v>189.51300000000001</v>
      </c>
      <c r="L263" s="53">
        <v>748.06700009999997</v>
      </c>
      <c r="M263" s="53">
        <v>870.38800000000003</v>
      </c>
      <c r="N263" s="53">
        <v>1031.7215000000001</v>
      </c>
      <c r="O263" s="53">
        <v>1059.8205</v>
      </c>
      <c r="P263" s="53">
        <v>224.965</v>
      </c>
      <c r="Q263" s="53">
        <v>520.79549999999995</v>
      </c>
      <c r="R263" s="53">
        <v>520.40400009999996</v>
      </c>
      <c r="S263" s="53">
        <v>173.49700000000001</v>
      </c>
      <c r="T263" s="65">
        <v>521.61400000000003</v>
      </c>
    </row>
    <row r="264" spans="1:20" s="5" customFormat="1" ht="15" customHeight="1" x14ac:dyDescent="0.25">
      <c r="A264" s="46" t="s">
        <v>60</v>
      </c>
      <c r="B264" s="52">
        <v>1097.5065</v>
      </c>
      <c r="C264" s="53">
        <v>1017.64</v>
      </c>
      <c r="D264" s="53">
        <v>405.04500000000002</v>
      </c>
      <c r="E264" s="53">
        <v>0</v>
      </c>
      <c r="F264" s="53">
        <v>942.24599999999998</v>
      </c>
      <c r="G264" s="53">
        <v>1033.221</v>
      </c>
      <c r="H264" s="53">
        <v>563.00600010000005</v>
      </c>
      <c r="I264" s="53">
        <v>904.11400019999996</v>
      </c>
      <c r="J264" s="53">
        <v>1058.0785000000001</v>
      </c>
      <c r="K264" s="53">
        <v>349.92099999999999</v>
      </c>
      <c r="L264" s="53">
        <v>594.44000010000002</v>
      </c>
      <c r="M264" s="53">
        <v>886.69299999999998</v>
      </c>
      <c r="N264" s="53">
        <v>1016.7575000000001</v>
      </c>
      <c r="O264" s="53">
        <v>1044.8565000000001</v>
      </c>
      <c r="P264" s="53">
        <v>180.08199999999999</v>
      </c>
      <c r="Q264" s="53">
        <v>505.83150000000001</v>
      </c>
      <c r="R264" s="53">
        <v>366.77700010000001</v>
      </c>
      <c r="S264" s="53">
        <v>333.90499999999997</v>
      </c>
      <c r="T264" s="65">
        <v>386.15899999999999</v>
      </c>
    </row>
    <row r="265" spans="1:20" s="5" customFormat="1" ht="15" customHeight="1" x14ac:dyDescent="0.25">
      <c r="A265" s="46" t="s">
        <v>57</v>
      </c>
      <c r="B265" s="52">
        <v>528.25400009999998</v>
      </c>
      <c r="C265" s="53">
        <v>956.81800009999995</v>
      </c>
      <c r="D265" s="53">
        <v>925.94100000000003</v>
      </c>
      <c r="E265" s="53">
        <v>942.24599999999998</v>
      </c>
      <c r="F265" s="53">
        <v>0</v>
      </c>
      <c r="G265" s="53">
        <v>1102.874</v>
      </c>
      <c r="H265" s="53">
        <v>1228.6430002</v>
      </c>
      <c r="I265" s="53">
        <v>918.83600009999998</v>
      </c>
      <c r="J265" s="53">
        <v>488.82600009999999</v>
      </c>
      <c r="K265" s="53">
        <v>870.81700000000001</v>
      </c>
      <c r="L265" s="53">
        <v>898.71700020000003</v>
      </c>
      <c r="M265" s="53">
        <v>956.346</v>
      </c>
      <c r="N265" s="53">
        <v>447.50500010000002</v>
      </c>
      <c r="O265" s="53">
        <v>475.60400010000001</v>
      </c>
      <c r="P265" s="53">
        <v>762.16600000000005</v>
      </c>
      <c r="Q265" s="53">
        <v>564.60300010000003</v>
      </c>
      <c r="R265" s="53">
        <v>1057.6050001000001</v>
      </c>
      <c r="S265" s="53">
        <v>854.80100000000004</v>
      </c>
      <c r="T265" s="65">
        <v>684.27550010000004</v>
      </c>
    </row>
    <row r="266" spans="1:20" s="5" customFormat="1" ht="15" customHeight="1" x14ac:dyDescent="0.25">
      <c r="A266" s="46" t="s">
        <v>58</v>
      </c>
      <c r="B266" s="52">
        <v>1507.0260000999999</v>
      </c>
      <c r="C266" s="53">
        <v>1600.8915</v>
      </c>
      <c r="D266" s="53">
        <v>1016.9160000000001</v>
      </c>
      <c r="E266" s="53">
        <v>1033.221</v>
      </c>
      <c r="F266" s="53">
        <v>1102.874</v>
      </c>
      <c r="G266" s="53">
        <v>0</v>
      </c>
      <c r="H266" s="53">
        <v>1344.8090001</v>
      </c>
      <c r="I266" s="53">
        <v>1562.9095</v>
      </c>
      <c r="J266" s="53">
        <v>1467.5980001</v>
      </c>
      <c r="K266" s="53">
        <v>961.79200000000003</v>
      </c>
      <c r="L266" s="53">
        <v>1376.2430001</v>
      </c>
      <c r="M266" s="53">
        <v>250.67</v>
      </c>
      <c r="N266" s="53">
        <v>1426.2770000999999</v>
      </c>
      <c r="O266" s="53">
        <v>1454.3760001000001</v>
      </c>
      <c r="P266" s="53">
        <v>853.14099999999996</v>
      </c>
      <c r="Q266" s="53">
        <v>1009.1655</v>
      </c>
      <c r="R266" s="53">
        <v>1148.5800001</v>
      </c>
      <c r="S266" s="53">
        <v>945.77599999999995</v>
      </c>
      <c r="T266" s="65">
        <v>1063.309</v>
      </c>
    </row>
    <row r="267" spans="1:20" s="5" customFormat="1" ht="15" customHeight="1" x14ac:dyDescent="0.25">
      <c r="A267" s="46" t="s">
        <v>29</v>
      </c>
      <c r="B267" s="52">
        <v>1212.8655001</v>
      </c>
      <c r="C267" s="53">
        <v>980.58300010000005</v>
      </c>
      <c r="D267" s="53">
        <v>520.40400009999996</v>
      </c>
      <c r="E267" s="53">
        <v>366.77700010000001</v>
      </c>
      <c r="F267" s="53">
        <v>1057.6050001000001</v>
      </c>
      <c r="G267" s="53">
        <v>1148.5800001</v>
      </c>
      <c r="H267" s="53">
        <v>445.35500000000002</v>
      </c>
      <c r="I267" s="53">
        <v>786.46300010000004</v>
      </c>
      <c r="J267" s="53">
        <v>1173.4375001000001</v>
      </c>
      <c r="K267" s="53">
        <v>465.2800001</v>
      </c>
      <c r="L267" s="53">
        <v>476.78899999999999</v>
      </c>
      <c r="M267" s="53">
        <v>1002.0520001</v>
      </c>
      <c r="N267" s="53">
        <v>1132.1165000999999</v>
      </c>
      <c r="O267" s="53">
        <v>1160.2155001000001</v>
      </c>
      <c r="P267" s="53">
        <v>295.4410001</v>
      </c>
      <c r="Q267" s="53">
        <v>621.19050010000001</v>
      </c>
      <c r="R267" s="53">
        <v>0</v>
      </c>
      <c r="S267" s="53">
        <v>449.26400009999998</v>
      </c>
      <c r="T267" s="65">
        <v>501.51800009999999</v>
      </c>
    </row>
    <row r="268" spans="1:20" s="5" customFormat="1" ht="15" customHeight="1" x14ac:dyDescent="0.25">
      <c r="A268" s="46" t="s">
        <v>30</v>
      </c>
      <c r="B268" s="52">
        <v>1041.3305</v>
      </c>
      <c r="C268" s="53">
        <v>1041.3815</v>
      </c>
      <c r="D268" s="53">
        <v>173.49700000000001</v>
      </c>
      <c r="E268" s="53">
        <v>333.90499999999997</v>
      </c>
      <c r="F268" s="53">
        <v>854.80100000000004</v>
      </c>
      <c r="G268" s="53">
        <v>945.77599999999995</v>
      </c>
      <c r="H268" s="53">
        <v>645.49300010000002</v>
      </c>
      <c r="I268" s="53">
        <v>986.60100020000004</v>
      </c>
      <c r="J268" s="53">
        <v>1001.9025</v>
      </c>
      <c r="K268" s="53">
        <v>80.091999999999999</v>
      </c>
      <c r="L268" s="53">
        <v>676.92700009999999</v>
      </c>
      <c r="M268" s="53">
        <v>799.24800000000005</v>
      </c>
      <c r="N268" s="53">
        <v>960.58150000000001</v>
      </c>
      <c r="O268" s="53">
        <v>988.68050000000005</v>
      </c>
      <c r="P268" s="53">
        <v>153.82499999999999</v>
      </c>
      <c r="Q268" s="53">
        <v>449.65550000000002</v>
      </c>
      <c r="R268" s="53">
        <v>449.26400009999998</v>
      </c>
      <c r="S268" s="53">
        <v>0</v>
      </c>
      <c r="T268" s="65">
        <v>450.47399999999999</v>
      </c>
    </row>
    <row r="269" spans="1:20" s="5" customFormat="1" ht="15" customHeight="1" x14ac:dyDescent="0.25">
      <c r="A269" s="46" t="s">
        <v>31</v>
      </c>
      <c r="B269" s="52">
        <v>711.34749999999997</v>
      </c>
      <c r="C269" s="53">
        <v>631.48099999999999</v>
      </c>
      <c r="D269" s="53">
        <v>521.61400000000003</v>
      </c>
      <c r="E269" s="53">
        <v>386.15899999999999</v>
      </c>
      <c r="F269" s="53">
        <v>785.04600000000005</v>
      </c>
      <c r="G269" s="53">
        <v>1063.309</v>
      </c>
      <c r="H269" s="53">
        <v>697.74700010000004</v>
      </c>
      <c r="I269" s="53">
        <v>593.49900000000002</v>
      </c>
      <c r="J269" s="53">
        <v>671.91949999999997</v>
      </c>
      <c r="K269" s="53">
        <v>466.49</v>
      </c>
      <c r="L269" s="53">
        <v>573.38000009999996</v>
      </c>
      <c r="M269" s="53">
        <v>916.78099999999995</v>
      </c>
      <c r="N269" s="53">
        <v>630.59849999999994</v>
      </c>
      <c r="O269" s="53">
        <v>658.69749999999999</v>
      </c>
      <c r="P269" s="53">
        <v>296.65100000000001</v>
      </c>
      <c r="Q269" s="53">
        <v>119.6725</v>
      </c>
      <c r="R269" s="53">
        <v>501.51800009999999</v>
      </c>
      <c r="S269" s="53">
        <v>450.47399999999999</v>
      </c>
      <c r="T269" s="65">
        <v>0</v>
      </c>
    </row>
    <row r="270" spans="1:20" s="5" customFormat="1" ht="15" customHeight="1" thickBot="1" x14ac:dyDescent="0.3">
      <c r="A270" s="32" t="s">
        <v>321</v>
      </c>
      <c r="B270" s="61">
        <v>474.577</v>
      </c>
      <c r="C270" s="61">
        <v>903.14099999999996</v>
      </c>
      <c r="D270" s="61">
        <v>1031.7215000000001</v>
      </c>
      <c r="E270" s="61">
        <v>1016.7575000000001</v>
      </c>
      <c r="F270" s="61">
        <v>1241.8285000000001</v>
      </c>
      <c r="G270" s="61">
        <v>1520.0915</v>
      </c>
      <c r="H270" s="61">
        <v>1174.9660001</v>
      </c>
      <c r="I270" s="61">
        <v>865.15899999999999</v>
      </c>
      <c r="J270" s="61">
        <v>41.320999999999998</v>
      </c>
      <c r="K270" s="61">
        <v>976.59749999999997</v>
      </c>
      <c r="L270" s="61">
        <v>845.04000010000004</v>
      </c>
      <c r="M270" s="61">
        <v>1373.5635</v>
      </c>
      <c r="N270" s="61">
        <v>0</v>
      </c>
      <c r="O270" s="61">
        <v>28.099</v>
      </c>
      <c r="P270" s="61">
        <v>867.94650000000001</v>
      </c>
      <c r="Q270" s="61">
        <v>510.92599999999999</v>
      </c>
      <c r="R270" s="61">
        <v>1132.1165000999999</v>
      </c>
      <c r="S270" s="61">
        <v>960.58150000000001</v>
      </c>
      <c r="T270" s="100">
        <v>630.59849999999994</v>
      </c>
    </row>
    <row r="271" spans="1:20" ht="9" customHeight="1" x14ac:dyDescent="0.25">
      <c r="B271" s="64"/>
      <c r="C271" s="64"/>
      <c r="D271" s="64"/>
      <c r="E271" s="64"/>
      <c r="F271" s="64"/>
      <c r="G271" s="64"/>
      <c r="H271" s="64"/>
      <c r="I271" s="64"/>
      <c r="J271" s="64"/>
      <c r="K271" s="64"/>
      <c r="L271" s="64"/>
      <c r="M271" s="64"/>
      <c r="N271" s="64"/>
      <c r="O271" s="64"/>
      <c r="P271" s="64"/>
      <c r="Q271" s="64"/>
      <c r="R271" s="64"/>
      <c r="S271" s="64"/>
      <c r="T271" s="64"/>
    </row>
  </sheetData>
  <mergeCells count="1">
    <mergeCell ref="A10:A11"/>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32"/>
  <sheetViews>
    <sheetView showGridLines="0" zoomScaleNormal="100" workbookViewId="0"/>
  </sheetViews>
  <sheetFormatPr baseColWidth="10" defaultRowHeight="15" x14ac:dyDescent="0.25"/>
  <cols>
    <col min="1" max="1" width="26.28515625" style="1" customWidth="1"/>
    <col min="2" max="2" width="30.42578125" style="1" customWidth="1"/>
    <col min="3" max="3" width="15.5703125" style="5" bestFit="1" customWidth="1"/>
    <col min="4" max="9" width="14.57031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33" customHeight="1" thickBot="1" x14ac:dyDescent="0.3">
      <c r="A6" s="37" t="s">
        <v>322</v>
      </c>
      <c r="B6" s="38"/>
      <c r="C6" s="39"/>
      <c r="D6" s="39"/>
      <c r="E6" s="39"/>
      <c r="F6" s="39"/>
      <c r="G6" s="39"/>
      <c r="H6" s="39"/>
      <c r="I6" s="40"/>
    </row>
    <row r="7" spans="1:9" ht="5.0999999999999996" customHeight="1" x14ac:dyDescent="0.25"/>
    <row r="8" spans="1:9" ht="27.75" customHeight="1" x14ac:dyDescent="0.25">
      <c r="A8" s="96" t="s">
        <v>340</v>
      </c>
      <c r="B8" s="23"/>
      <c r="C8" s="24"/>
      <c r="D8" s="24"/>
      <c r="E8" s="24"/>
      <c r="F8" s="24"/>
      <c r="G8" s="24"/>
      <c r="H8" s="24"/>
      <c r="I8" s="24"/>
    </row>
    <row r="9" spans="1:9" ht="5.0999999999999996" customHeight="1" thickBot="1" x14ac:dyDescent="0.3"/>
    <row r="10" spans="1:9" ht="15" customHeight="1" x14ac:dyDescent="0.25">
      <c r="A10" s="173" t="s">
        <v>319</v>
      </c>
      <c r="B10" s="171" t="s">
        <v>320</v>
      </c>
      <c r="C10" s="27" t="s">
        <v>13</v>
      </c>
      <c r="D10" s="28"/>
      <c r="E10" s="28"/>
      <c r="F10" s="28"/>
      <c r="G10" s="28"/>
      <c r="H10" s="28"/>
      <c r="I10" s="29"/>
    </row>
    <row r="11" spans="1:9" ht="33" customHeight="1" x14ac:dyDescent="0.25">
      <c r="A11" s="174"/>
      <c r="B11" s="172"/>
      <c r="C11" s="25">
        <v>2020</v>
      </c>
      <c r="D11" s="26" t="s">
        <v>64</v>
      </c>
      <c r="E11" s="26" t="s">
        <v>65</v>
      </c>
      <c r="F11" s="26" t="s">
        <v>66</v>
      </c>
      <c r="G11" s="26" t="s">
        <v>67</v>
      </c>
      <c r="H11" s="26" t="s">
        <v>68</v>
      </c>
      <c r="I11" s="30" t="s">
        <v>69</v>
      </c>
    </row>
    <row r="12" spans="1:9" s="5" customFormat="1" x14ac:dyDescent="0.25">
      <c r="A12" s="31" t="str">
        <f>'Entry capacity'!A12</f>
        <v>CI Tarifa</v>
      </c>
      <c r="B12" s="4" t="str">
        <f>'Entry capacity'!B12</f>
        <v>CI Tarifa</v>
      </c>
      <c r="C12" s="52">
        <f>'Entry capacity'!C12</f>
        <v>206643.62377565689</v>
      </c>
      <c r="D12" s="52">
        <f>'Entry capacity'!D12</f>
        <v>206643.62377565689</v>
      </c>
      <c r="E12" s="52">
        <f>'Entry capacity'!E12</f>
        <v>206643.62377565689</v>
      </c>
      <c r="F12" s="52">
        <f>'Entry capacity'!F12</f>
        <v>206643.62377565689</v>
      </c>
      <c r="G12" s="52">
        <f>'Entry capacity'!G12</f>
        <v>206643.62377565689</v>
      </c>
      <c r="H12" s="52">
        <f>'Entry capacity'!H12</f>
        <v>206643.62377565689</v>
      </c>
      <c r="I12" s="57">
        <f>'Entry capacity'!I12</f>
        <v>206643.62377565689</v>
      </c>
    </row>
    <row r="13" spans="1:9" s="5" customFormat="1" x14ac:dyDescent="0.25">
      <c r="A13" s="46" t="str">
        <f>'Entry capacity'!A13</f>
        <v>CI Almería</v>
      </c>
      <c r="B13" s="4" t="str">
        <f>'Entry capacity'!B13</f>
        <v>CI Almería</v>
      </c>
      <c r="C13" s="52">
        <f>'Entry capacity'!C13</f>
        <v>256994.08647153401</v>
      </c>
      <c r="D13" s="53">
        <f>'Entry capacity'!D13</f>
        <v>256994.08647153401</v>
      </c>
      <c r="E13" s="53">
        <f>'Entry capacity'!E13</f>
        <v>256994.08647153401</v>
      </c>
      <c r="F13" s="53">
        <f>'Entry capacity'!F13</f>
        <v>256994.08647153401</v>
      </c>
      <c r="G13" s="53">
        <f>'Entry capacity'!G13</f>
        <v>256994.08647153401</v>
      </c>
      <c r="H13" s="53">
        <f>'Entry capacity'!H13</f>
        <v>256994.08647153401</v>
      </c>
      <c r="I13" s="65">
        <f>'Entry capacity'!I13</f>
        <v>256994.08647153401</v>
      </c>
    </row>
    <row r="14" spans="1:9" s="5" customFormat="1" x14ac:dyDescent="0.25">
      <c r="A14" s="46" t="str">
        <f>'Entry capacity'!A14</f>
        <v>Irún</v>
      </c>
      <c r="B14" s="4" t="str">
        <f>'Entry capacity'!B14</f>
        <v>VIP Pirineos</v>
      </c>
      <c r="C14" s="52">
        <f>'Entry capacity'!C14</f>
        <v>51043.927811634196</v>
      </c>
      <c r="D14" s="53">
        <f>'Entry capacity'!D14</f>
        <v>51043.927811634196</v>
      </c>
      <c r="E14" s="53">
        <f>'Entry capacity'!E14</f>
        <v>51043.927811634196</v>
      </c>
      <c r="F14" s="53">
        <f>'Entry capacity'!F14</f>
        <v>51043.927811634196</v>
      </c>
      <c r="G14" s="53">
        <f>'Entry capacity'!G14</f>
        <v>51043.927811634196</v>
      </c>
      <c r="H14" s="53">
        <f>'Entry capacity'!H14</f>
        <v>51043.927811634196</v>
      </c>
      <c r="I14" s="65">
        <f>'Entry capacity'!I14</f>
        <v>51043.927811634196</v>
      </c>
    </row>
    <row r="15" spans="1:9" s="5" customFormat="1" x14ac:dyDescent="0.25">
      <c r="A15" s="46" t="str">
        <f>'Entry capacity'!A15</f>
        <v>Larrau</v>
      </c>
      <c r="B15" s="4" t="str">
        <f>'Entry capacity'!B15</f>
        <v>VIP Pirineos</v>
      </c>
      <c r="C15" s="52">
        <f>'Entry capacity'!C15</f>
        <v>140370.80148199404</v>
      </c>
      <c r="D15" s="53">
        <f>'Entry capacity'!D15</f>
        <v>140370.80148199404</v>
      </c>
      <c r="E15" s="53">
        <f>'Entry capacity'!E15</f>
        <v>140370.80148199404</v>
      </c>
      <c r="F15" s="53">
        <f>'Entry capacity'!F15</f>
        <v>140370.80148199404</v>
      </c>
      <c r="G15" s="53">
        <f>'Entry capacity'!G15</f>
        <v>140370.80148199404</v>
      </c>
      <c r="H15" s="53">
        <f>'Entry capacity'!H15</f>
        <v>140370.80148199404</v>
      </c>
      <c r="I15" s="65">
        <f>'Entry capacity'!I15</f>
        <v>140370.80148199404</v>
      </c>
    </row>
    <row r="16" spans="1:9" s="5" customFormat="1" x14ac:dyDescent="0.25">
      <c r="A16" s="46" t="str">
        <f>'Entry capacity'!A16</f>
        <v>Badajoz</v>
      </c>
      <c r="B16" s="4" t="str">
        <f>'Entry capacity'!B16</f>
        <v>VIP Ibérico</v>
      </c>
      <c r="C16" s="52">
        <f>'Entry capacity'!C16</f>
        <v>20952.655817344334</v>
      </c>
      <c r="D16" s="53">
        <f>'Entry capacity'!D16</f>
        <v>20952.655817344334</v>
      </c>
      <c r="E16" s="53">
        <f>'Entry capacity'!E16</f>
        <v>20952.655817344334</v>
      </c>
      <c r="F16" s="53">
        <f>'Entry capacity'!F16</f>
        <v>20952.655817344334</v>
      </c>
      <c r="G16" s="53">
        <f>'Entry capacity'!G16</f>
        <v>20952.655817344334</v>
      </c>
      <c r="H16" s="53">
        <f>'Entry capacity'!H16</f>
        <v>20952.655817344334</v>
      </c>
      <c r="I16" s="65">
        <f>'Entry capacity'!I16</f>
        <v>20952.655817344334</v>
      </c>
    </row>
    <row r="17" spans="1:9" s="5" customFormat="1" x14ac:dyDescent="0.25">
      <c r="A17" s="46" t="str">
        <f>'Entry capacity'!A17</f>
        <v>Tuy</v>
      </c>
      <c r="B17" s="8" t="str">
        <f>'Entry capacity'!B17</f>
        <v>VIP Ibérico</v>
      </c>
      <c r="C17" s="53">
        <f>'Entry capacity'!C17</f>
        <v>0</v>
      </c>
      <c r="D17" s="53">
        <f>'Entry capacity'!D17</f>
        <v>0</v>
      </c>
      <c r="E17" s="53">
        <f>'Entry capacity'!E17</f>
        <v>0</v>
      </c>
      <c r="F17" s="53">
        <f>'Entry capacity'!F17</f>
        <v>0</v>
      </c>
      <c r="G17" s="53">
        <f>'Entry capacity'!G17</f>
        <v>0</v>
      </c>
      <c r="H17" s="53">
        <f>'Entry capacity'!H17</f>
        <v>0</v>
      </c>
      <c r="I17" s="65">
        <f>'Entry capacity'!I17</f>
        <v>0</v>
      </c>
    </row>
    <row r="18" spans="1:9" s="5" customFormat="1" x14ac:dyDescent="0.25">
      <c r="A18" s="46" t="str">
        <f>'Entry capacity'!A18</f>
        <v>PR Barcelona</v>
      </c>
      <c r="B18" s="8" t="str">
        <f>'Entry capacity'!B18</f>
        <v>Planta GNL / LNG Plant</v>
      </c>
      <c r="C18" s="53">
        <f>'Entry capacity'!C18</f>
        <v>147471.91215643569</v>
      </c>
      <c r="D18" s="53">
        <f>'Entry capacity'!D18</f>
        <v>147410.09303360948</v>
      </c>
      <c r="E18" s="53">
        <f>'Entry capacity'!E18</f>
        <v>148616.8836326543</v>
      </c>
      <c r="F18" s="53">
        <f>'Entry capacity'!F18</f>
        <v>150030.11723072713</v>
      </c>
      <c r="G18" s="53">
        <f>'Entry capacity'!G18</f>
        <v>153426.58600304162</v>
      </c>
      <c r="H18" s="53">
        <f>'Entry capacity'!H18</f>
        <v>156720.78283852295</v>
      </c>
      <c r="I18" s="65">
        <f>'Entry capacity'!I18</f>
        <v>163173.63827384214</v>
      </c>
    </row>
    <row r="19" spans="1:9" s="5" customFormat="1" x14ac:dyDescent="0.25">
      <c r="A19" s="46" t="str">
        <f>'Entry capacity'!A19</f>
        <v>PR Cartagena</v>
      </c>
      <c r="B19" s="8" t="str">
        <f>'Entry capacity'!B19</f>
        <v>Planta GNL / LNG Plant</v>
      </c>
      <c r="C19" s="53">
        <f>'Entry capacity'!C19</f>
        <v>39777.479697099574</v>
      </c>
      <c r="D19" s="53">
        <f>'Entry capacity'!D19</f>
        <v>53698.821176098914</v>
      </c>
      <c r="E19" s="53">
        <f>'Entry capacity'!E19</f>
        <v>74192.278106854923</v>
      </c>
      <c r="F19" s="53">
        <f>'Entry capacity'!F19</f>
        <v>96985.886302188141</v>
      </c>
      <c r="G19" s="53">
        <f>'Entry capacity'!G19</f>
        <v>104916.00535555433</v>
      </c>
      <c r="H19" s="53">
        <f>'Entry capacity'!H19</f>
        <v>107168.6395426095</v>
      </c>
      <c r="I19" s="65">
        <f>'Entry capacity'!I19</f>
        <v>111581.22430413928</v>
      </c>
    </row>
    <row r="20" spans="1:9" s="5" customFormat="1" x14ac:dyDescent="0.25">
      <c r="A20" s="46" t="str">
        <f>'Entry capacity'!A20</f>
        <v>PR Huelva</v>
      </c>
      <c r="B20" s="8" t="str">
        <f>'Entry capacity'!B20</f>
        <v>Planta GNL / LNG Plant</v>
      </c>
      <c r="C20" s="53">
        <f>'Entry capacity'!C20</f>
        <v>104837.67773387795</v>
      </c>
      <c r="D20" s="53">
        <f>'Entry capacity'!D20</f>
        <v>107657.66878301204</v>
      </c>
      <c r="E20" s="53">
        <f>'Entry capacity'!E20</f>
        <v>112659.62025675124</v>
      </c>
      <c r="F20" s="53">
        <f>'Entry capacity'!F20</f>
        <v>118269.51781377255</v>
      </c>
      <c r="G20" s="53">
        <f>'Entry capacity'!G20</f>
        <v>122125.27739740808</v>
      </c>
      <c r="H20" s="53">
        <f>'Entry capacity'!H20</f>
        <v>124747.40901628435</v>
      </c>
      <c r="I20" s="65">
        <f>'Entry capacity'!I20</f>
        <v>129883.78583710542</v>
      </c>
    </row>
    <row r="21" spans="1:9" s="5" customFormat="1" x14ac:dyDescent="0.25">
      <c r="A21" s="46" t="str">
        <f>'Entry capacity'!A21</f>
        <v>PR Bilbao</v>
      </c>
      <c r="B21" s="8" t="str">
        <f>'Entry capacity'!B21</f>
        <v>Planta GNL / LNG Plant</v>
      </c>
      <c r="C21" s="53">
        <f>'Entry capacity'!C21</f>
        <v>101013.58228346529</v>
      </c>
      <c r="D21" s="53">
        <f>'Entry capacity'!D21</f>
        <v>89463.357498768208</v>
      </c>
      <c r="E21" s="53">
        <f>'Entry capacity'!E21</f>
        <v>73638.363671907544</v>
      </c>
      <c r="F21" s="53">
        <f>'Entry capacity'!F21</f>
        <v>56101.638902127183</v>
      </c>
      <c r="G21" s="53">
        <f>'Entry capacity'!G21</f>
        <v>52637.030785900781</v>
      </c>
      <c r="H21" s="53">
        <f>'Entry capacity'!H21</f>
        <v>53767.191762308161</v>
      </c>
      <c r="I21" s="65">
        <f>'Entry capacity'!I21</f>
        <v>55981.013754013875</v>
      </c>
    </row>
    <row r="22" spans="1:9" s="5" customFormat="1" x14ac:dyDescent="0.25">
      <c r="A22" s="46" t="str">
        <f>'Entry capacity'!A22</f>
        <v>PR Sagunto</v>
      </c>
      <c r="B22" s="8" t="str">
        <f>'Entry capacity'!B22</f>
        <v>Planta GNL / LNG Plant</v>
      </c>
      <c r="C22" s="53">
        <f>'Entry capacity'!C22</f>
        <v>35620.719022029611</v>
      </c>
      <c r="D22" s="53">
        <f>'Entry capacity'!D22</f>
        <v>46900.506713078626</v>
      </c>
      <c r="E22" s="53">
        <f>'Entry capacity'!E22</f>
        <v>63535.166411701844</v>
      </c>
      <c r="F22" s="53">
        <f>'Entry capacity'!F22</f>
        <v>82038.502936396821</v>
      </c>
      <c r="G22" s="53">
        <f>'Entry capacity'!G22</f>
        <v>88542.707161567188</v>
      </c>
      <c r="H22" s="53">
        <f>'Entry capacity'!H22</f>
        <v>90443.79297293241</v>
      </c>
      <c r="I22" s="65">
        <f>'Entry capacity'!I22</f>
        <v>94167.745281654599</v>
      </c>
    </row>
    <row r="23" spans="1:9" s="5" customFormat="1" x14ac:dyDescent="0.25">
      <c r="A23" s="46" t="str">
        <f>'Entry capacity'!A23</f>
        <v>PR Mugardos</v>
      </c>
      <c r="B23" s="8" t="str">
        <f>'Entry capacity'!B23</f>
        <v>Planta GNL / LNG Plant</v>
      </c>
      <c r="C23" s="53">
        <f>'Entry capacity'!C23</f>
        <v>30377.894288881529</v>
      </c>
      <c r="D23" s="53">
        <f>'Entry capacity'!D23</f>
        <v>30434.795712706487</v>
      </c>
      <c r="E23" s="53">
        <f>'Entry capacity'!E23</f>
        <v>30784.144712797297</v>
      </c>
      <c r="F23" s="53">
        <f>'Entry capacity'!F23</f>
        <v>31187.232689846376</v>
      </c>
      <c r="G23" s="53">
        <f>'Entry capacity'!G23</f>
        <v>31921.917415302512</v>
      </c>
      <c r="H23" s="53">
        <f>'Entry capacity'!H23</f>
        <v>32607.307620947202</v>
      </c>
      <c r="I23" s="65">
        <f>'Entry capacity'!I23</f>
        <v>33949.887962890418</v>
      </c>
    </row>
    <row r="24" spans="1:9" s="5" customFormat="1" ht="30" x14ac:dyDescent="0.25">
      <c r="A24" s="46" t="str">
        <f>'Entry capacity'!A24</f>
        <v>Marismas</v>
      </c>
      <c r="B24" s="8" t="str">
        <f>'Entry capacity'!B24</f>
        <v>YAC Marismas / AASS - Storage facilities</v>
      </c>
      <c r="C24" s="53">
        <f>'Entry capacity'!C24</f>
        <v>3067.3651589525875</v>
      </c>
      <c r="D24" s="53">
        <f>'Entry capacity'!D24</f>
        <v>3349.9019207591309</v>
      </c>
      <c r="E24" s="53">
        <f>'Entry capacity'!E24</f>
        <v>3875.7782799809802</v>
      </c>
      <c r="F24" s="53">
        <f>'Entry capacity'!F24</f>
        <v>4602.0939722801104</v>
      </c>
      <c r="G24" s="53">
        <f>'Entry capacity'!G24</f>
        <v>4928.2484476892105</v>
      </c>
      <c r="H24" s="53">
        <f>'Entry capacity'!H24</f>
        <v>4972.2536565930695</v>
      </c>
      <c r="I24" s="65">
        <f>'Entry capacity'!I24</f>
        <v>4972.2536565930695</v>
      </c>
    </row>
    <row r="25" spans="1:9" s="5" customFormat="1" x14ac:dyDescent="0.25">
      <c r="A25" s="46" t="str">
        <f>'Entry capacity'!A25</f>
        <v>YAC Poseidón</v>
      </c>
      <c r="B25" s="8" t="str">
        <f>'Entry capacity'!B25</f>
        <v>YAC Poseidón</v>
      </c>
      <c r="C25" s="53">
        <f>'Entry capacity'!C25</f>
        <v>284.08061424731187</v>
      </c>
      <c r="D25" s="53">
        <f>'Entry capacity'!D25</f>
        <v>284.08061424731187</v>
      </c>
      <c r="E25" s="53">
        <f>'Entry capacity'!E25</f>
        <v>284.08061424731187</v>
      </c>
      <c r="F25" s="53">
        <f>'Entry capacity'!F25</f>
        <v>284.08061424731187</v>
      </c>
      <c r="G25" s="53">
        <f>'Entry capacity'!G25</f>
        <v>284.08061424731187</v>
      </c>
      <c r="H25" s="53">
        <f>'Entry capacity'!H25</f>
        <v>284.08061424731187</v>
      </c>
      <c r="I25" s="65">
        <f>'Entry capacity'!I25</f>
        <v>284.08061424731187</v>
      </c>
    </row>
    <row r="26" spans="1:9" s="5" customFormat="1" x14ac:dyDescent="0.25">
      <c r="A26" s="46" t="str">
        <f>'Entry capacity'!A26</f>
        <v>YAC Viura</v>
      </c>
      <c r="B26" s="8" t="str">
        <f>'Entry capacity'!B26</f>
        <v>YAC Viura</v>
      </c>
      <c r="C26" s="53">
        <f>'Entry capacity'!C26</f>
        <v>5672.8165016887251</v>
      </c>
      <c r="D26" s="53">
        <f>'Entry capacity'!D26</f>
        <v>5672.8165016887251</v>
      </c>
      <c r="E26" s="53">
        <f>'Entry capacity'!E26</f>
        <v>5672.8165016887251</v>
      </c>
      <c r="F26" s="53">
        <f>'Entry capacity'!F26</f>
        <v>5672.8165016887251</v>
      </c>
      <c r="G26" s="53">
        <f>'Entry capacity'!G26</f>
        <v>5672.8165016887251</v>
      </c>
      <c r="H26" s="53">
        <f>'Entry capacity'!H26</f>
        <v>5672.8165016887251</v>
      </c>
      <c r="I26" s="65">
        <f>'Entry capacity'!I26</f>
        <v>5672.8165016887251</v>
      </c>
    </row>
    <row r="27" spans="1:9" s="5" customFormat="1" x14ac:dyDescent="0.25">
      <c r="A27" s="46" t="str">
        <f>'Entry capacity'!A27</f>
        <v>BI Madrid</v>
      </c>
      <c r="B27" s="8" t="str">
        <f>'Entry capacity'!B27</f>
        <v>BI Madrid</v>
      </c>
      <c r="C27" s="53">
        <f>'Entry capacity'!C27</f>
        <v>299.21944444444443</v>
      </c>
      <c r="D27" s="53">
        <f>'Entry capacity'!D27</f>
        <v>299.21944444444443</v>
      </c>
      <c r="E27" s="53">
        <f>'Entry capacity'!E27</f>
        <v>299.21944444444443</v>
      </c>
      <c r="F27" s="53">
        <f>'Entry capacity'!F27</f>
        <v>299.21944444444443</v>
      </c>
      <c r="G27" s="53">
        <f>'Entry capacity'!G27</f>
        <v>299.21944444444443</v>
      </c>
      <c r="H27" s="53">
        <f>'Entry capacity'!H27</f>
        <v>299.21944444444443</v>
      </c>
      <c r="I27" s="65">
        <f>'Entry capacity'!I27</f>
        <v>299.21944444444443</v>
      </c>
    </row>
    <row r="28" spans="1:9" s="5" customFormat="1" x14ac:dyDescent="0.25">
      <c r="A28" s="46" t="str">
        <f>'Entry capacity'!A28</f>
        <v>AASS Serrablo</v>
      </c>
      <c r="B28" s="8" t="str">
        <f>'Entry capacity'!B28</f>
        <v>AA.SS / Storage facilities</v>
      </c>
      <c r="C28" s="53">
        <f>'Entry capacity'!C28</f>
        <v>11111.095698801691</v>
      </c>
      <c r="D28" s="53">
        <f>'Entry capacity'!D28</f>
        <v>12197.77826880718</v>
      </c>
      <c r="E28" s="53">
        <f>'Entry capacity'!E28</f>
        <v>14220.3847073124</v>
      </c>
      <c r="F28" s="53">
        <f>'Entry capacity'!F28</f>
        <v>17013.913585099148</v>
      </c>
      <c r="G28" s="53">
        <f>'Entry capacity'!G28</f>
        <v>18268.3570114701</v>
      </c>
      <c r="H28" s="53">
        <f>'Entry capacity'!H28</f>
        <v>18437.608238105226</v>
      </c>
      <c r="I28" s="65">
        <f>'Entry capacity'!I28</f>
        <v>18437.608238105226</v>
      </c>
    </row>
    <row r="29" spans="1:9" s="5" customFormat="1" x14ac:dyDescent="0.25">
      <c r="A29" s="46" t="str">
        <f>'Entry capacity'!A29</f>
        <v>AASS Gaviota</v>
      </c>
      <c r="B29" s="8" t="str">
        <f>'Entry capacity'!B29</f>
        <v>AA.SS / Storage facilities</v>
      </c>
      <c r="C29" s="53">
        <f>'Entry capacity'!C29</f>
        <v>8943.2517221181206</v>
      </c>
      <c r="D29" s="53">
        <f>'Entry capacity'!D29</f>
        <v>9817.9157542752237</v>
      </c>
      <c r="E29" s="53">
        <f>'Entry capacity'!E29</f>
        <v>11445.89907875328</v>
      </c>
      <c r="F29" s="53">
        <f>'Entry capacity'!F29</f>
        <v>13694.393072891718</v>
      </c>
      <c r="G29" s="53">
        <f>'Entry capacity'!G29</f>
        <v>14704.086773433033</v>
      </c>
      <c r="H29" s="53">
        <f>'Entry capacity'!H29</f>
        <v>14840.316031564473</v>
      </c>
      <c r="I29" s="65">
        <f>'Entry capacity'!I29</f>
        <v>14840.316031564473</v>
      </c>
    </row>
    <row r="30" spans="1:9" s="5" customFormat="1" ht="15.75" thickBot="1" x14ac:dyDescent="0.3">
      <c r="A30" s="46" t="str">
        <f>'Entry capacity'!A30</f>
        <v>AASS Yela</v>
      </c>
      <c r="B30" s="8" t="str">
        <f>'Entry capacity'!B30</f>
        <v>AA.SS / Storage facilities</v>
      </c>
      <c r="C30" s="53">
        <f>'Entry capacity'!C30</f>
        <v>3589.6395292620555</v>
      </c>
      <c r="D30" s="53">
        <f>'Entry capacity'!D30</f>
        <v>3940.7119000519574</v>
      </c>
      <c r="E30" s="53">
        <f>'Entry capacity'!E30</f>
        <v>4594.1513285847614</v>
      </c>
      <c r="F30" s="53">
        <f>'Entry capacity'!F30</f>
        <v>5496.6511321747757</v>
      </c>
      <c r="G30" s="53">
        <f>'Entry capacity'!G30</f>
        <v>5901.9216682758861</v>
      </c>
      <c r="H30" s="53">
        <f>'Entry capacity'!H30</f>
        <v>5956.6013245379654</v>
      </c>
      <c r="I30" s="65">
        <f>'Entry capacity'!I30</f>
        <v>5956.6013245379654</v>
      </c>
    </row>
    <row r="31" spans="1:9" ht="18.75" customHeight="1" thickBot="1" x14ac:dyDescent="0.3">
      <c r="A31" s="33" t="s">
        <v>7</v>
      </c>
      <c r="B31" s="34"/>
      <c r="C31" s="66">
        <f t="shared" ref="C31:I31" si="0">SUM(C12:C30)</f>
        <v>1168071.8292094676</v>
      </c>
      <c r="D31" s="66">
        <f t="shared" si="0"/>
        <v>1187132.7626797108</v>
      </c>
      <c r="E31" s="66">
        <f t="shared" si="0"/>
        <v>1219823.8821058422</v>
      </c>
      <c r="F31" s="66">
        <f t="shared" si="0"/>
        <v>1257681.1595560478</v>
      </c>
      <c r="G31" s="66">
        <f t="shared" si="0"/>
        <v>1279633.3499381866</v>
      </c>
      <c r="H31" s="66">
        <f t="shared" si="0"/>
        <v>1291923.1149229491</v>
      </c>
      <c r="I31" s="67">
        <f t="shared" si="0"/>
        <v>1315205.2865829905</v>
      </c>
    </row>
    <row r="32" spans="1:9" ht="9" customHeight="1" x14ac:dyDescent="0.25">
      <c r="C32" s="64">
        <f>C31-'Entry capacity'!C31</f>
        <v>0</v>
      </c>
      <c r="D32" s="64">
        <f>D31-'Entry capacity'!D31</f>
        <v>0</v>
      </c>
      <c r="E32" s="64">
        <f>E31-'Entry capacity'!E31</f>
        <v>0</v>
      </c>
      <c r="F32" s="64">
        <f>F31-'Entry capacity'!F31</f>
        <v>0</v>
      </c>
      <c r="G32" s="64">
        <f>G31-'Entry capacity'!G31</f>
        <v>0</v>
      </c>
      <c r="H32" s="64">
        <f>H31-'Entry capacity'!H31</f>
        <v>0</v>
      </c>
      <c r="I32" s="64">
        <f>I31-'Entry capacity'!I31</f>
        <v>0</v>
      </c>
    </row>
    <row r="33" spans="1:10" ht="27.75" customHeight="1" x14ac:dyDescent="0.25">
      <c r="A33" s="96" t="s">
        <v>341</v>
      </c>
      <c r="B33" s="23"/>
      <c r="C33" s="24"/>
      <c r="D33" s="24"/>
      <c r="E33" s="24"/>
      <c r="F33" s="24"/>
      <c r="G33" s="24"/>
      <c r="H33" s="24"/>
      <c r="I33" s="24"/>
    </row>
    <row r="34" spans="1:10" ht="5.0999999999999996" customHeight="1" thickBot="1" x14ac:dyDescent="0.3"/>
    <row r="35" spans="1:10" ht="15" customHeight="1" x14ac:dyDescent="0.25">
      <c r="A35" s="173" t="s">
        <v>319</v>
      </c>
      <c r="B35" s="171" t="s">
        <v>320</v>
      </c>
      <c r="C35" s="27" t="s">
        <v>13</v>
      </c>
      <c r="D35" s="28"/>
      <c r="E35" s="28"/>
      <c r="F35" s="28"/>
      <c r="G35" s="28"/>
      <c r="H35" s="28"/>
      <c r="I35" s="29"/>
    </row>
    <row r="36" spans="1:10" ht="33" customHeight="1" x14ac:dyDescent="0.25">
      <c r="A36" s="174"/>
      <c r="B36" s="172"/>
      <c r="C36" s="25">
        <v>2020</v>
      </c>
      <c r="D36" s="26" t="s">
        <v>64</v>
      </c>
      <c r="E36" s="26" t="s">
        <v>65</v>
      </c>
      <c r="F36" s="26" t="s">
        <v>66</v>
      </c>
      <c r="G36" s="26" t="s">
        <v>67</v>
      </c>
      <c r="H36" s="26" t="s">
        <v>68</v>
      </c>
      <c r="I36" s="30" t="s">
        <v>69</v>
      </c>
    </row>
    <row r="37" spans="1:10" s="5" customFormat="1" x14ac:dyDescent="0.25">
      <c r="A37" s="31" t="str">
        <f>A12</f>
        <v>CI Tarifa</v>
      </c>
      <c r="B37" s="4" t="str">
        <f t="shared" ref="B37:B55" si="1">B12</f>
        <v>CI Tarifa</v>
      </c>
      <c r="C37" s="52">
        <f>SUMPRODUCT('Distance Matrix_ex'!$B$12:$B$270,'Exit Capacity'!C$12:C$270)/(SUM('Exit Capacity'!C$12:C$270)-IFERROR(VLOOKUP($A37,'Exit Capacity'!$A$12:$I$270,3,FALSE),0))</f>
        <v>891.32812831646845</v>
      </c>
      <c r="D37" s="52">
        <f>SUMPRODUCT('Distance Matrix_ex'!$B$12:$B$270,'Exit Capacity'!D$12:D$270)/(SUM('Exit Capacity'!D$12:D$270)-IFERROR(VLOOKUP($A37,'Exit Capacity'!$A$12:$I$270,4,FALSE),0))</f>
        <v>890.88599811538609</v>
      </c>
      <c r="E37" s="52">
        <f>SUMPRODUCT('Distance Matrix_ex'!$B$12:$B$270,'Exit Capacity'!E$12:E$270)/(SUM('Exit Capacity'!E$12:E$270)-IFERROR(VLOOKUP($A37,'Exit Capacity'!$A$12:$I$270,5,FALSE),0))</f>
        <v>890.76387976704996</v>
      </c>
      <c r="F37" s="52">
        <f>SUMPRODUCT('Distance Matrix_ex'!$B$12:$B$270,'Exit Capacity'!F$12:F$270)/(SUM('Exit Capacity'!F$12:F$270)-IFERROR(VLOOKUP($A37,'Exit Capacity'!$A$12:$I$270,6,FALSE),0))</f>
        <v>890.00290990018539</v>
      </c>
      <c r="G37" s="52">
        <f>SUMPRODUCT('Distance Matrix_ex'!$B$12:$B$270,'Exit Capacity'!G$12:G$270)/(SUM('Exit Capacity'!G$12:G$270)-IFERROR(VLOOKUP($A37,'Exit Capacity'!$A$12:$I$270,7,FALSE),0))</f>
        <v>889.62009838762322</v>
      </c>
      <c r="H37" s="52">
        <f>SUMPRODUCT('Distance Matrix_ex'!$B$12:$B$270,'Exit Capacity'!H$12:H$270)/(SUM('Exit Capacity'!H$12:H$270)-IFERROR(VLOOKUP($A37,'Exit Capacity'!$A$12:$I$270,8,FALSE),0))</f>
        <v>889.39676859410531</v>
      </c>
      <c r="I37" s="57">
        <f>SUMPRODUCT('Distance Matrix_ex'!$B$12:$B$270,'Exit Capacity'!I$12:I$270)/(SUM('Exit Capacity'!I$12:I$270)-IFERROR(VLOOKUP($A37,'Exit Capacity'!$A$12:$I$270,9,FALSE),0))</f>
        <v>889.68717809279428</v>
      </c>
      <c r="J37" s="1"/>
    </row>
    <row r="38" spans="1:10" s="5" customFormat="1" x14ac:dyDescent="0.25">
      <c r="A38" s="46" t="str">
        <f t="shared" ref="A38" si="2">A13</f>
        <v>CI Almería</v>
      </c>
      <c r="B38" s="4" t="str">
        <f t="shared" si="1"/>
        <v>CI Almería</v>
      </c>
      <c r="C38" s="52">
        <f>SUMPRODUCT('Distance Matrix_ex'!$C$12:$C$270,'Exit Capacity'!C$12:C$270)/(SUM('Exit Capacity'!C$12:C$270)-IFERROR(VLOOKUP($A38,'Exit Capacity'!$A$12:$I$270,3,FALSE),0))</f>
        <v>803.96044318260965</v>
      </c>
      <c r="D38" s="53">
        <f>SUMPRODUCT('Distance Matrix_ex'!$C$12:$C$270,'Exit Capacity'!D$12:D$270)/(SUM('Exit Capacity'!D$12:D$270)-IFERROR(VLOOKUP($A38,'Exit Capacity'!$A$12:$I$270,4,FALSE),0))</f>
        <v>803.49900747509116</v>
      </c>
      <c r="E38" s="53">
        <f>SUMPRODUCT('Distance Matrix_ex'!$C$12:$C$270,'Exit Capacity'!E$12:E$270)/(SUM('Exit Capacity'!E$12:E$270)-IFERROR(VLOOKUP($A38,'Exit Capacity'!$A$12:$I$270,5,FALSE),0))</f>
        <v>803.48845144308007</v>
      </c>
      <c r="F38" s="53">
        <f>SUMPRODUCT('Distance Matrix_ex'!$C$12:$C$270,'Exit Capacity'!F$12:F$270)/(SUM('Exit Capacity'!F$12:F$270)-IFERROR(VLOOKUP($A38,'Exit Capacity'!$A$12:$I$270,6,FALSE),0))</f>
        <v>802.54581711012042</v>
      </c>
      <c r="G38" s="53">
        <f>SUMPRODUCT('Distance Matrix_ex'!$C$12:$C$270,'Exit Capacity'!G$12:G$270)/(SUM('Exit Capacity'!G$12:G$270)-IFERROR(VLOOKUP($A38,'Exit Capacity'!$A$12:$I$270,7,FALSE),0))</f>
        <v>802.07240590789991</v>
      </c>
      <c r="H38" s="53">
        <f>SUMPRODUCT('Distance Matrix_ex'!$C$12:$C$270,'Exit Capacity'!H$12:H$270)/(SUM('Exit Capacity'!H$12:H$270)-IFERROR(VLOOKUP($A38,'Exit Capacity'!$A$12:$I$270,8,FALSE),0))</f>
        <v>801.79543926997837</v>
      </c>
      <c r="I38" s="65">
        <f>SUMPRODUCT('Distance Matrix_ex'!$C$12:$C$270,'Exit Capacity'!I$12:I$270)/(SUM('Exit Capacity'!I$12:I$270)-IFERROR(VLOOKUP($A38,'Exit Capacity'!$A$12:$I$270,9,FALSE),0))</f>
        <v>802.19112351786782</v>
      </c>
      <c r="J38" s="1"/>
    </row>
    <row r="39" spans="1:10" s="5" customFormat="1" x14ac:dyDescent="0.25">
      <c r="A39" s="46" t="str">
        <f t="shared" ref="A39" si="3">A14</f>
        <v>Irún</v>
      </c>
      <c r="B39" s="4" t="str">
        <f t="shared" si="1"/>
        <v>VIP Pirineos</v>
      </c>
      <c r="C39" s="52">
        <f>SUMPRODUCT('Distance Matrix_ex'!$D$12:$D$270,'Exit Capacity'!C$12:C$270)/(SUM('Exit Capacity'!C$12:C$270)-IFERROR(VLOOKUP($A39,'Exit Capacity'!$A$12:$I$270,3,FALSE),0))</f>
        <v>658.66944816132388</v>
      </c>
      <c r="D39" s="53">
        <f>SUMPRODUCT('Distance Matrix_ex'!$D$12:$D$270,'Exit Capacity'!D$12:D$270)/(SUM('Exit Capacity'!D$12:D$270)-IFERROR(VLOOKUP($A39,'Exit Capacity'!$A$12:$I$270,4,FALSE),0))</f>
        <v>659.47138555321931</v>
      </c>
      <c r="E39" s="53">
        <f>SUMPRODUCT('Distance Matrix_ex'!$D$12:$D$270,'Exit Capacity'!E$12:E$270)/(SUM('Exit Capacity'!E$12:E$270)-IFERROR(VLOOKUP($A39,'Exit Capacity'!$A$12:$I$270,5,FALSE),0))</f>
        <v>659.72778715251525</v>
      </c>
      <c r="F39" s="53">
        <f>SUMPRODUCT('Distance Matrix_ex'!$D$12:$D$270,'Exit Capacity'!F$12:F$270)/(SUM('Exit Capacity'!F$12:F$270)-IFERROR(VLOOKUP($A39,'Exit Capacity'!$A$12:$I$270,6,FALSE),0))</f>
        <v>662.23026806838129</v>
      </c>
      <c r="G39" s="53">
        <f>SUMPRODUCT('Distance Matrix_ex'!$D$12:$D$270,'Exit Capacity'!G$12:G$270)/(SUM('Exit Capacity'!G$12:G$270)-IFERROR(VLOOKUP($A39,'Exit Capacity'!$A$12:$I$270,7,FALSE),0))</f>
        <v>663.30906658044569</v>
      </c>
      <c r="H39" s="53">
        <f>SUMPRODUCT('Distance Matrix_ex'!$D$12:$D$270,'Exit Capacity'!H$12:H$270)/(SUM('Exit Capacity'!H$12:H$270)-IFERROR(VLOOKUP($A39,'Exit Capacity'!$A$12:$I$270,8,FALSE),0))</f>
        <v>663.85904749836402</v>
      </c>
      <c r="I39" s="65">
        <f>SUMPRODUCT('Distance Matrix_ex'!$D$12:$D$270,'Exit Capacity'!I$12:I$270)/(SUM('Exit Capacity'!I$12:I$270)-IFERROR(VLOOKUP($A39,'Exit Capacity'!$A$12:$I$270,9,FALSE),0))</f>
        <v>662.57505015416416</v>
      </c>
      <c r="J39" s="1"/>
    </row>
    <row r="40" spans="1:10" s="5" customFormat="1" x14ac:dyDescent="0.25">
      <c r="A40" s="46" t="str">
        <f t="shared" ref="A40" si="4">A15</f>
        <v>Larrau</v>
      </c>
      <c r="B40" s="4" t="str">
        <f t="shared" si="1"/>
        <v>VIP Pirineos</v>
      </c>
      <c r="C40" s="52">
        <f>SUMPRODUCT('Distance Matrix_ex'!$E$12:$E$270,'Exit Capacity'!C$12:C$270)/(SUM('Exit Capacity'!C$12:C$270)-IFERROR(VLOOKUP($A40,'Exit Capacity'!$A$12:$I$270,3,FALSE),0))</f>
        <v>604.34454342661979</v>
      </c>
      <c r="D40" s="53">
        <f>SUMPRODUCT('Distance Matrix_ex'!$E$12:$E$270,'Exit Capacity'!D$12:D$270)/(SUM('Exit Capacity'!D$12:D$270)-IFERROR(VLOOKUP($A40,'Exit Capacity'!$A$12:$I$270,4,FALSE),0))</f>
        <v>604.94640084367165</v>
      </c>
      <c r="E40" s="53">
        <f>SUMPRODUCT('Distance Matrix_ex'!$E$12:$E$270,'Exit Capacity'!E$12:E$270)/(SUM('Exit Capacity'!E$12:E$270)-IFERROR(VLOOKUP($A40,'Exit Capacity'!$A$12:$I$270,5,FALSE),0))</f>
        <v>605.18638552567711</v>
      </c>
      <c r="F40" s="53">
        <f>SUMPRODUCT('Distance Matrix_ex'!$E$12:$E$270,'Exit Capacity'!F$12:F$270)/(SUM('Exit Capacity'!F$12:F$270)-IFERROR(VLOOKUP($A40,'Exit Capacity'!$A$12:$I$270,6,FALSE),0))</f>
        <v>607.07999694903492</v>
      </c>
      <c r="G40" s="53">
        <f>SUMPRODUCT('Distance Matrix_ex'!$E$12:$E$270,'Exit Capacity'!G$12:G$270)/(SUM('Exit Capacity'!G$12:G$270)-IFERROR(VLOOKUP($A40,'Exit Capacity'!$A$12:$I$270,7,FALSE),0))</f>
        <v>607.87916787713584</v>
      </c>
      <c r="H40" s="53">
        <f>SUMPRODUCT('Distance Matrix_ex'!$E$12:$E$270,'Exit Capacity'!H$12:H$270)/(SUM('Exit Capacity'!H$12:H$270)-IFERROR(VLOOKUP($A40,'Exit Capacity'!$A$12:$I$270,8,FALSE),0))</f>
        <v>608.27677754134572</v>
      </c>
      <c r="I40" s="65">
        <f>SUMPRODUCT('Distance Matrix_ex'!$E$12:$E$270,'Exit Capacity'!I$12:I$270)/(SUM('Exit Capacity'!I$12:I$270)-IFERROR(VLOOKUP($A40,'Exit Capacity'!$A$12:$I$270,9,FALSE),0))</f>
        <v>607.2847770158395</v>
      </c>
      <c r="J40" s="1"/>
    </row>
    <row r="41" spans="1:10" s="5" customFormat="1" x14ac:dyDescent="0.25">
      <c r="A41" s="46" t="str">
        <f t="shared" ref="A41" si="5">A16</f>
        <v>Badajoz</v>
      </c>
      <c r="B41" s="4" t="str">
        <f t="shared" si="1"/>
        <v>VIP Ibérico</v>
      </c>
      <c r="C41" s="52">
        <f>SUMPRODUCT('Distance Matrix_ex'!$F$12:$F$270,'Exit Capacity'!C$12:C$270)/(SUM('Exit Capacity'!C$12:C$270)-IFERROR(VLOOKUP($A41,'Exit Capacity'!$A$12:$I$270,3,FALSE),0))</f>
        <v>1024.4105861474136</v>
      </c>
      <c r="D41" s="53">
        <f>SUMPRODUCT('Distance Matrix_ex'!$F$12:$F$270,'Exit Capacity'!D$12:D$270)/(SUM('Exit Capacity'!D$12:D$270)-IFERROR(VLOOKUP($A41,'Exit Capacity'!$A$12:$I$270,4,FALSE),0))</f>
        <v>1025.0566018532245</v>
      </c>
      <c r="E41" s="53">
        <f>SUMPRODUCT('Distance Matrix_ex'!$F$12:$F$270,'Exit Capacity'!E$12:E$270)/(SUM('Exit Capacity'!E$12:E$270)-IFERROR(VLOOKUP($A41,'Exit Capacity'!$A$12:$I$270,5,FALSE),0))</f>
        <v>1025.9345823370716</v>
      </c>
      <c r="F41" s="53">
        <f>SUMPRODUCT('Distance Matrix_ex'!$F$12:$F$270,'Exit Capacity'!F$12:F$270)/(SUM('Exit Capacity'!F$12:F$270)-IFERROR(VLOOKUP($A41,'Exit Capacity'!$A$12:$I$270,6,FALSE),0))</f>
        <v>1028.3545454671396</v>
      </c>
      <c r="G41" s="53">
        <f>SUMPRODUCT('Distance Matrix_ex'!$F$12:$F$270,'Exit Capacity'!G$12:G$270)/(SUM('Exit Capacity'!G$12:G$270)-IFERROR(VLOOKUP($A41,'Exit Capacity'!$A$12:$I$270,7,FALSE),0))</f>
        <v>1029.3634134068359</v>
      </c>
      <c r="H41" s="53">
        <f>SUMPRODUCT('Distance Matrix_ex'!$F$12:$F$270,'Exit Capacity'!H$12:H$270)/(SUM('Exit Capacity'!H$12:H$270)-IFERROR(VLOOKUP($A41,'Exit Capacity'!$A$12:$I$270,8,FALSE),0))</f>
        <v>1029.8490552730614</v>
      </c>
      <c r="I41" s="65">
        <f>SUMPRODUCT('Distance Matrix_ex'!$F$12:$F$270,'Exit Capacity'!I$12:I$270)/(SUM('Exit Capacity'!I$12:I$270)-IFERROR(VLOOKUP($A41,'Exit Capacity'!$A$12:$I$270,9,FALSE),0))</f>
        <v>1028.7279957244687</v>
      </c>
      <c r="J41" s="1"/>
    </row>
    <row r="42" spans="1:10" s="5" customFormat="1" x14ac:dyDescent="0.25">
      <c r="A42" s="46" t="str">
        <f t="shared" ref="A42" si="6">A17</f>
        <v>Tuy</v>
      </c>
      <c r="B42" s="8" t="str">
        <f t="shared" si="1"/>
        <v>VIP Ibérico</v>
      </c>
      <c r="C42" s="53">
        <f>SUMPRODUCT('Distance Matrix_ex'!$G$12:$G$270,'Exit Capacity'!C$12:C$270)/(SUM('Exit Capacity'!C$12:C$270)-IFERROR(VLOOKUP($A42,'Exit Capacity'!$A$12:$I$270,3,FALSE),0))</f>
        <v>1152.2907606125066</v>
      </c>
      <c r="D42" s="53">
        <f>SUMPRODUCT('Distance Matrix_ex'!$G$12:$G$270,'Exit Capacity'!D$12:D$270)/(SUM('Exit Capacity'!D$12:D$270)-IFERROR(VLOOKUP($A42,'Exit Capacity'!$A$12:$I$270,4,FALSE),0))</f>
        <v>1153.0639397887524</v>
      </c>
      <c r="E42" s="53">
        <f>SUMPRODUCT('Distance Matrix_ex'!$G$12:$G$270,'Exit Capacity'!E$12:E$270)/(SUM('Exit Capacity'!E$12:E$270)-IFERROR(VLOOKUP($A42,'Exit Capacity'!$A$12:$I$270,5,FALSE),0))</f>
        <v>1154.1388430538714</v>
      </c>
      <c r="F42" s="53">
        <f>SUMPRODUCT('Distance Matrix_ex'!$G$12:$G$270,'Exit Capacity'!F$12:F$270)/(SUM('Exit Capacity'!F$12:F$270)-IFERROR(VLOOKUP($A42,'Exit Capacity'!$A$12:$I$270,6,FALSE),0))</f>
        <v>1156.98955588882</v>
      </c>
      <c r="G42" s="53">
        <f>SUMPRODUCT('Distance Matrix_ex'!$G$12:$G$270,'Exit Capacity'!G$12:G$270)/(SUM('Exit Capacity'!G$12:G$270)-IFERROR(VLOOKUP($A42,'Exit Capacity'!$A$12:$I$270,7,FALSE),0))</f>
        <v>1158.1744814268077</v>
      </c>
      <c r="H42" s="53">
        <f>SUMPRODUCT('Distance Matrix_ex'!$G$12:$G$270,'Exit Capacity'!H$12:H$270)/(SUM('Exit Capacity'!H$12:H$270)-IFERROR(VLOOKUP($A42,'Exit Capacity'!$A$12:$I$270,8,FALSE),0))</f>
        <v>1158.7432609030698</v>
      </c>
      <c r="I42" s="65">
        <f>SUMPRODUCT('Distance Matrix_ex'!$G$12:$G$270,'Exit Capacity'!I$12:I$270)/(SUM('Exit Capacity'!I$12:I$270)-IFERROR(VLOOKUP($A42,'Exit Capacity'!$A$12:$I$270,9,FALSE),0))</f>
        <v>1157.4285013456085</v>
      </c>
      <c r="J42" s="1"/>
    </row>
    <row r="43" spans="1:10" s="5" customFormat="1" x14ac:dyDescent="0.25">
      <c r="A43" s="46" t="str">
        <f t="shared" ref="A43" si="7">A18</f>
        <v>PR Barcelona</v>
      </c>
      <c r="B43" s="8" t="str">
        <f t="shared" si="1"/>
        <v>Planta GNL / LNG Plant</v>
      </c>
      <c r="C43" s="53">
        <f>SUMPRODUCT('Distance Matrix_ex'!$H$12:$H$270,'Exit Capacity'!C$12:C$270)/(SUM('Exit Capacity'!C$12:C$270)-IFERROR(VLOOKUP($A43,'Exit Capacity'!$A$12:$I$270,3,FALSE),0))</f>
        <v>611.02881896041879</v>
      </c>
      <c r="D43" s="53">
        <f>SUMPRODUCT('Distance Matrix_ex'!$H$12:$H$270,'Exit Capacity'!D$12:D$270)/(SUM('Exit Capacity'!D$12:D$270)-IFERROR(VLOOKUP($A43,'Exit Capacity'!$A$12:$I$270,4,FALSE),0))</f>
        <v>611.24358919776137</v>
      </c>
      <c r="E43" s="53">
        <f>SUMPRODUCT('Distance Matrix_ex'!$H$12:$H$270,'Exit Capacity'!E$12:E$270)/(SUM('Exit Capacity'!E$12:E$270)-IFERROR(VLOOKUP($A43,'Exit Capacity'!$A$12:$I$270,5,FALSE),0))</f>
        <v>611.60326393709101</v>
      </c>
      <c r="F43" s="53">
        <f>SUMPRODUCT('Distance Matrix_ex'!$H$12:$H$270,'Exit Capacity'!F$12:F$270)/(SUM('Exit Capacity'!F$12:F$270)-IFERROR(VLOOKUP($A43,'Exit Capacity'!$A$12:$I$270,6,FALSE),0))</f>
        <v>611.94651852822176</v>
      </c>
      <c r="G43" s="53">
        <f>SUMPRODUCT('Distance Matrix_ex'!$H$12:$H$270,'Exit Capacity'!G$12:G$270)/(SUM('Exit Capacity'!G$12:G$270)-IFERROR(VLOOKUP($A43,'Exit Capacity'!$A$12:$I$270,7,FALSE),0))</f>
        <v>612.10245164929654</v>
      </c>
      <c r="H43" s="53">
        <f>SUMPRODUCT('Distance Matrix_ex'!$H$12:$H$270,'Exit Capacity'!H$12:H$270)/(SUM('Exit Capacity'!H$12:H$270)-IFERROR(VLOOKUP($A43,'Exit Capacity'!$A$12:$I$270,8,FALSE),0))</f>
        <v>612.18011789299305</v>
      </c>
      <c r="I43" s="65">
        <f>SUMPRODUCT('Distance Matrix_ex'!$H$12:$H$270,'Exit Capacity'!I$12:I$270)/(SUM('Exit Capacity'!I$12:I$270)-IFERROR(VLOOKUP($A43,'Exit Capacity'!$A$12:$I$270,9,FALSE),0))</f>
        <v>612.0998740779371</v>
      </c>
      <c r="J43" s="1"/>
    </row>
    <row r="44" spans="1:10" s="5" customFormat="1" x14ac:dyDescent="0.25">
      <c r="A44" s="46" t="str">
        <f t="shared" ref="A44" si="8">A19</f>
        <v>PR Cartagena</v>
      </c>
      <c r="B44" s="8" t="str">
        <f t="shared" si="1"/>
        <v>Planta GNL / LNG Plant</v>
      </c>
      <c r="C44" s="53">
        <f>SUMPRODUCT('Distance Matrix_ex'!$I$12:$I$270,'Exit Capacity'!C$12:C$270)/(SUM('Exit Capacity'!C$12:C$270)-IFERROR(VLOOKUP($A44,'Exit Capacity'!$A$12:$I$270,3,FALSE),0))</f>
        <v>691.0117743994158</v>
      </c>
      <c r="D44" s="53">
        <f>SUMPRODUCT('Distance Matrix_ex'!$I$12:$I$270,'Exit Capacity'!D$12:D$270)/(SUM('Exit Capacity'!D$12:D$270)-IFERROR(VLOOKUP($A44,'Exit Capacity'!$A$12:$I$270,4,FALSE),0))</f>
        <v>690.45842611695775</v>
      </c>
      <c r="E44" s="53">
        <f>SUMPRODUCT('Distance Matrix_ex'!$I$12:$I$270,'Exit Capacity'!E$12:E$270)/(SUM('Exit Capacity'!E$12:E$270)-IFERROR(VLOOKUP($A44,'Exit Capacity'!$A$12:$I$270,5,FALSE),0))</f>
        <v>690.34487664334995</v>
      </c>
      <c r="F44" s="53">
        <f>SUMPRODUCT('Distance Matrix_ex'!$I$12:$I$270,'Exit Capacity'!F$12:F$270)/(SUM('Exit Capacity'!F$12:F$270)-IFERROR(VLOOKUP($A44,'Exit Capacity'!$A$12:$I$270,6,FALSE),0))</f>
        <v>689.00515490207272</v>
      </c>
      <c r="G44" s="53">
        <f>SUMPRODUCT('Distance Matrix_ex'!$I$12:$I$270,'Exit Capacity'!G$12:G$270)/(SUM('Exit Capacity'!G$12:G$270)-IFERROR(VLOOKUP($A44,'Exit Capacity'!$A$12:$I$270,7,FALSE),0))</f>
        <v>688.36547446855786</v>
      </c>
      <c r="H44" s="53">
        <f>SUMPRODUCT('Distance Matrix_ex'!$I$12:$I$270,'Exit Capacity'!H$12:H$270)/(SUM('Exit Capacity'!H$12:H$270)-IFERROR(VLOOKUP($A44,'Exit Capacity'!$A$12:$I$270,8,FALSE),0))</f>
        <v>688.0077625833826</v>
      </c>
      <c r="I44" s="65">
        <f>SUMPRODUCT('Distance Matrix_ex'!$I$12:$I$270,'Exit Capacity'!I$12:I$270)/(SUM('Exit Capacity'!I$12:I$270)-IFERROR(VLOOKUP($A44,'Exit Capacity'!$A$12:$I$270,9,FALSE),0))</f>
        <v>688.59460425404893</v>
      </c>
      <c r="J44" s="1"/>
    </row>
    <row r="45" spans="1:10" s="5" customFormat="1" x14ac:dyDescent="0.25">
      <c r="A45" s="46" t="str">
        <f t="shared" ref="A45" si="9">A20</f>
        <v>PR Huelva</v>
      </c>
      <c r="B45" s="8" t="str">
        <f t="shared" si="1"/>
        <v>Planta GNL / LNG Plant</v>
      </c>
      <c r="C45" s="53">
        <f>SUMPRODUCT('Distance Matrix_ex'!$J$12:$J$270,'Exit Capacity'!C$12:C$270)/(SUM('Exit Capacity'!C$12:C$270)-IFERROR(VLOOKUP($A45,'Exit Capacity'!$A$12:$I$270,3,FALSE),0))</f>
        <v>876.02909370091982</v>
      </c>
      <c r="D45" s="53">
        <f>SUMPRODUCT('Distance Matrix_ex'!$J$12:$J$270,'Exit Capacity'!D$12:D$270)/(SUM('Exit Capacity'!D$12:D$270)-IFERROR(VLOOKUP($A45,'Exit Capacity'!$A$12:$I$270,4,FALSE),0))</f>
        <v>875.78680490528529</v>
      </c>
      <c r="E45" s="53">
        <f>SUMPRODUCT('Distance Matrix_ex'!$J$12:$J$270,'Exit Capacity'!E$12:E$270)/(SUM('Exit Capacity'!E$12:E$270)-IFERROR(VLOOKUP($A45,'Exit Capacity'!$A$12:$I$270,5,FALSE),0))</f>
        <v>875.82329315749848</v>
      </c>
      <c r="F45" s="53">
        <f>SUMPRODUCT('Distance Matrix_ex'!$J$12:$J$270,'Exit Capacity'!F$12:F$270)/(SUM('Exit Capacity'!F$12:F$270)-IFERROR(VLOOKUP($A45,'Exit Capacity'!$A$12:$I$270,6,FALSE),0))</f>
        <v>875.75031899104442</v>
      </c>
      <c r="G45" s="53">
        <f>SUMPRODUCT('Distance Matrix_ex'!$J$12:$J$270,'Exit Capacity'!G$12:G$270)/(SUM('Exit Capacity'!G$12:G$270)-IFERROR(VLOOKUP($A45,'Exit Capacity'!$A$12:$I$270,7,FALSE),0))</f>
        <v>875.65709573766901</v>
      </c>
      <c r="H45" s="53">
        <f>SUMPRODUCT('Distance Matrix_ex'!$J$12:$J$270,'Exit Capacity'!H$12:H$270)/(SUM('Exit Capacity'!H$12:H$270)-IFERROR(VLOOKUP($A45,'Exit Capacity'!$A$12:$I$270,8,FALSE),0))</f>
        <v>875.57604426579394</v>
      </c>
      <c r="I45" s="65">
        <f>SUMPRODUCT('Distance Matrix_ex'!$J$12:$J$270,'Exit Capacity'!I$12:I$270)/(SUM('Exit Capacity'!I$12:I$270)-IFERROR(VLOOKUP($A45,'Exit Capacity'!$A$12:$I$270,9,FALSE),0))</f>
        <v>875.52723176308791</v>
      </c>
      <c r="J45" s="1"/>
    </row>
    <row r="46" spans="1:10" s="5" customFormat="1" x14ac:dyDescent="0.25">
      <c r="A46" s="46" t="str">
        <f t="shared" ref="A46" si="10">A21</f>
        <v>PR Bilbao</v>
      </c>
      <c r="B46" s="8" t="str">
        <f t="shared" si="1"/>
        <v>Planta GNL / LNG Plant</v>
      </c>
      <c r="C46" s="53">
        <f>SUMPRODUCT('Distance Matrix_ex'!$K$12:$K$270,'Exit Capacity'!C$12:C$270)/(SUM('Exit Capacity'!C$12:C$270)-IFERROR(VLOOKUP($A46,'Exit Capacity'!$A$12:$I$270,3,FALSE),0))</f>
        <v>594.8811808294638</v>
      </c>
      <c r="D46" s="53">
        <f>SUMPRODUCT('Distance Matrix_ex'!$K$12:$K$270,'Exit Capacity'!D$12:D$270)/(SUM('Exit Capacity'!D$12:D$270)-IFERROR(VLOOKUP($A46,'Exit Capacity'!$A$12:$I$270,4,FALSE),0))</f>
        <v>595.77345956437398</v>
      </c>
      <c r="E46" s="53">
        <f>SUMPRODUCT('Distance Matrix_ex'!$K$12:$K$270,'Exit Capacity'!E$12:E$270)/(SUM('Exit Capacity'!E$12:E$270)-IFERROR(VLOOKUP($A46,'Exit Capacity'!$A$12:$I$270,5,FALSE),0))</f>
        <v>596.12076246298022</v>
      </c>
      <c r="F46" s="53">
        <f>SUMPRODUCT('Distance Matrix_ex'!$K$12:$K$270,'Exit Capacity'!F$12:F$270)/(SUM('Exit Capacity'!F$12:F$270)-IFERROR(VLOOKUP($A46,'Exit Capacity'!$A$12:$I$270,6,FALSE),0))</f>
        <v>598.76368027624687</v>
      </c>
      <c r="G46" s="53">
        <f>SUMPRODUCT('Distance Matrix_ex'!$K$12:$K$270,'Exit Capacity'!G$12:G$270)/(SUM('Exit Capacity'!G$12:G$270)-IFERROR(VLOOKUP($A46,'Exit Capacity'!$A$12:$I$270,7,FALSE),0))</f>
        <v>599.92663568838498</v>
      </c>
      <c r="H46" s="53">
        <f>SUMPRODUCT('Distance Matrix_ex'!$K$12:$K$270,'Exit Capacity'!H$12:H$270)/(SUM('Exit Capacity'!H$12:H$270)-IFERROR(VLOOKUP($A46,'Exit Capacity'!$A$12:$I$270,8,FALSE),0))</f>
        <v>600.53075482372412</v>
      </c>
      <c r="I46" s="65">
        <f>SUMPRODUCT('Distance Matrix_ex'!$K$12:$K$270,'Exit Capacity'!I$12:I$270)/(SUM('Exit Capacity'!I$12:I$270)-IFERROR(VLOOKUP($A46,'Exit Capacity'!$A$12:$I$270,9,FALSE),0))</f>
        <v>599.23369327423109</v>
      </c>
      <c r="J46" s="1"/>
    </row>
    <row r="47" spans="1:10" s="5" customFormat="1" x14ac:dyDescent="0.25">
      <c r="A47" s="46" t="str">
        <f t="shared" ref="A47" si="11">A22</f>
        <v>PR Sagunto</v>
      </c>
      <c r="B47" s="8" t="str">
        <f t="shared" si="1"/>
        <v>Planta GNL / LNG Plant</v>
      </c>
      <c r="C47" s="53">
        <f>SUMPRODUCT('Distance Matrix_ex'!$L$12:$L$270,'Exit Capacity'!C$12:C$270)/(SUM('Exit Capacity'!C$12:C$270)-IFERROR(VLOOKUP($A47,'Exit Capacity'!$A$12:$I$270,3,FALSE),0))</f>
        <v>531.22070217898693</v>
      </c>
      <c r="D47" s="53">
        <f>SUMPRODUCT('Distance Matrix_ex'!$L$12:$L$270,'Exit Capacity'!D$12:D$270)/(SUM('Exit Capacity'!D$12:D$270)-IFERROR(VLOOKUP($A47,'Exit Capacity'!$A$12:$I$270,4,FALSE),0))</f>
        <v>530.9440555981987</v>
      </c>
      <c r="E47" s="53">
        <f>SUMPRODUCT('Distance Matrix_ex'!$L$12:$L$270,'Exit Capacity'!E$12:E$270)/(SUM('Exit Capacity'!E$12:E$270)-IFERROR(VLOOKUP($A47,'Exit Capacity'!$A$12:$I$270,5,FALSE),0))</f>
        <v>530.84355467146997</v>
      </c>
      <c r="F47" s="53">
        <f>SUMPRODUCT('Distance Matrix_ex'!$L$12:$L$270,'Exit Capacity'!F$12:F$270)/(SUM('Exit Capacity'!F$12:F$270)-IFERROR(VLOOKUP($A47,'Exit Capacity'!$A$12:$I$270,6,FALSE),0))</f>
        <v>530.09677125273367</v>
      </c>
      <c r="G47" s="53">
        <f>SUMPRODUCT('Distance Matrix_ex'!$L$12:$L$270,'Exit Capacity'!G$12:G$270)/(SUM('Exit Capacity'!G$12:G$270)-IFERROR(VLOOKUP($A47,'Exit Capacity'!$A$12:$I$270,7,FALSE),0))</f>
        <v>529.73585375492007</v>
      </c>
      <c r="H47" s="53">
        <f>SUMPRODUCT('Distance Matrix_ex'!$L$12:$L$270,'Exit Capacity'!H$12:H$270)/(SUM('Exit Capacity'!H$12:H$270)-IFERROR(VLOOKUP($A47,'Exit Capacity'!$A$12:$I$270,8,FALSE),0))</f>
        <v>529.53434259470032</v>
      </c>
      <c r="I47" s="65">
        <f>SUMPRODUCT('Distance Matrix_ex'!$L$12:$L$270,'Exit Capacity'!I$12:I$270)/(SUM('Exit Capacity'!I$12:I$270)-IFERROR(VLOOKUP($A47,'Exit Capacity'!$A$12:$I$270,9,FALSE),0))</f>
        <v>529.84331742688835</v>
      </c>
      <c r="J47" s="1"/>
    </row>
    <row r="48" spans="1:10" s="5" customFormat="1" x14ac:dyDescent="0.25">
      <c r="A48" s="46" t="str">
        <f t="shared" ref="A48" si="12">A23</f>
        <v>PR Mugardos</v>
      </c>
      <c r="B48" s="8" t="str">
        <f t="shared" si="1"/>
        <v>Planta GNL / LNG Plant</v>
      </c>
      <c r="C48" s="53">
        <f>SUMPRODUCT('Distance Matrix_ex'!$M$12:$M$270,'Exit Capacity'!C$12:C$270)/(SUM('Exit Capacity'!C$12:C$270)-IFERROR(VLOOKUP($A48,'Exit Capacity'!$A$12:$I$270,3,FALSE),0))</f>
        <v>1007.3304997903813</v>
      </c>
      <c r="D48" s="53">
        <f>SUMPRODUCT('Distance Matrix_ex'!$M$12:$M$270,'Exit Capacity'!D$12:D$270)/(SUM('Exit Capacity'!D$12:D$270)-IFERROR(VLOOKUP($A48,'Exit Capacity'!$A$12:$I$270,4,FALSE),0))</f>
        <v>1008.1067287210182</v>
      </c>
      <c r="E48" s="53">
        <f>SUMPRODUCT('Distance Matrix_ex'!$M$12:$M$270,'Exit Capacity'!E$12:E$270)/(SUM('Exit Capacity'!E$12:E$270)-IFERROR(VLOOKUP($A48,'Exit Capacity'!$A$12:$I$270,5,FALSE),0))</f>
        <v>1009.1679276287357</v>
      </c>
      <c r="F48" s="53">
        <f>SUMPRODUCT('Distance Matrix_ex'!$M$12:$M$270,'Exit Capacity'!F$12:F$270)/(SUM('Exit Capacity'!F$12:F$270)-IFERROR(VLOOKUP($A48,'Exit Capacity'!$A$12:$I$270,6,FALSE),0))</f>
        <v>1011.9758338151638</v>
      </c>
      <c r="G48" s="53">
        <f>SUMPRODUCT('Distance Matrix_ex'!$M$12:$M$270,'Exit Capacity'!G$12:G$270)/(SUM('Exit Capacity'!G$12:G$270)-IFERROR(VLOOKUP($A48,'Exit Capacity'!$A$12:$I$270,7,FALSE),0))</f>
        <v>1013.1484427508335</v>
      </c>
      <c r="H48" s="53">
        <f>SUMPRODUCT('Distance Matrix_ex'!$M$12:$M$270,'Exit Capacity'!H$12:H$270)/(SUM('Exit Capacity'!H$12:H$270)-IFERROR(VLOOKUP($A48,'Exit Capacity'!$A$12:$I$270,8,FALSE),0))</f>
        <v>1013.7140750213749</v>
      </c>
      <c r="I48" s="65">
        <f>SUMPRODUCT('Distance Matrix_ex'!$M$12:$M$270,'Exit Capacity'!I$12:I$270)/(SUM('Exit Capacity'!I$12:I$270)-IFERROR(VLOOKUP($A48,'Exit Capacity'!$A$12:$I$270,9,FALSE),0))</f>
        <v>1012.4280115202607</v>
      </c>
      <c r="J48" s="1"/>
    </row>
    <row r="49" spans="1:10" s="5" customFormat="1" ht="30" x14ac:dyDescent="0.25">
      <c r="A49" s="46" t="str">
        <f t="shared" ref="A49" si="13">A24</f>
        <v>Marismas</v>
      </c>
      <c r="B49" s="8" t="str">
        <f t="shared" si="1"/>
        <v>YAC Marismas / AASS - Storage facilities</v>
      </c>
      <c r="C49" s="53">
        <f>SUMPRODUCT('Distance Matrix_ex'!$N$12:$N$270,'Exit Capacity'!C$12:C$270)/(SUM('Exit Capacity'!C$12:C$270)-IFERROR(VLOOKUP($A49,'Exit Capacity'!$A$12:$I$270,3,FALSE),0))</f>
        <v>837.48038696502761</v>
      </c>
      <c r="D49" s="53">
        <f>SUMPRODUCT('Distance Matrix_ex'!$N$12:$N$270,'Exit Capacity'!D$12:D$270)/(SUM('Exit Capacity'!D$12:D$270)-IFERROR(VLOOKUP($A49,'Exit Capacity'!$A$12:$I$270,4,FALSE),0))</f>
        <v>837.21623882210315</v>
      </c>
      <c r="E49" s="53">
        <f>SUMPRODUCT('Distance Matrix_ex'!$N$12:$N$270,'Exit Capacity'!E$12:E$270)/(SUM('Exit Capacity'!E$12:E$270)-IFERROR(VLOOKUP($A49,'Exit Capacity'!$A$12:$I$270,5,FALSE),0))</f>
        <v>837.47480909365913</v>
      </c>
      <c r="F49" s="53">
        <f>SUMPRODUCT('Distance Matrix_ex'!$N$12:$N$270,'Exit Capacity'!F$12:F$270)/(SUM('Exit Capacity'!F$12:F$270)-IFERROR(VLOOKUP($A49,'Exit Capacity'!$A$12:$I$270,6,FALSE),0))</f>
        <v>837.45826839290271</v>
      </c>
      <c r="G49" s="53">
        <f>SUMPRODUCT('Distance Matrix_ex'!$N$12:$N$270,'Exit Capacity'!G$12:G$270)/(SUM('Exit Capacity'!G$12:G$270)-IFERROR(VLOOKUP($A49,'Exit Capacity'!$A$12:$I$270,7,FALSE),0))</f>
        <v>837.37552527188666</v>
      </c>
      <c r="H49" s="53">
        <f>SUMPRODUCT('Distance Matrix_ex'!$N$12:$N$270,'Exit Capacity'!H$12:H$270)/(SUM('Exit Capacity'!H$12:H$270)-IFERROR(VLOOKUP($A49,'Exit Capacity'!$A$12:$I$270,8,FALSE),0))</f>
        <v>837.28995833806107</v>
      </c>
      <c r="I49" s="65">
        <f>SUMPRODUCT('Distance Matrix_ex'!$N$12:$N$270,'Exit Capacity'!I$12:I$270)/(SUM('Exit Capacity'!I$12:I$270)-IFERROR(VLOOKUP($A49,'Exit Capacity'!$A$12:$I$270,9,FALSE),0))</f>
        <v>837.25100183502207</v>
      </c>
      <c r="J49" s="1"/>
    </row>
    <row r="50" spans="1:10" s="5" customFormat="1" x14ac:dyDescent="0.25">
      <c r="A50" s="46" t="str">
        <f t="shared" ref="A50" si="14">A25</f>
        <v>YAC Poseidón</v>
      </c>
      <c r="B50" s="8" t="str">
        <f t="shared" si="1"/>
        <v>YAC Poseidón</v>
      </c>
      <c r="C50" s="53">
        <f>SUMPRODUCT('Distance Matrix_ex'!$O$12:$O$270,'Exit Capacity'!C$12:C$270)/(SUM('Exit Capacity'!C$12:C$270)-IFERROR(VLOOKUP($A50,'Exit Capacity'!$A$12:$I$270,3,FALSE),0))</f>
        <v>863.21449285585686</v>
      </c>
      <c r="D50" s="53">
        <f>SUMPRODUCT('Distance Matrix_ex'!$O$12:$O$270,'Exit Capacity'!D$12:D$270)/(SUM('Exit Capacity'!D$12:D$270)-IFERROR(VLOOKUP($A50,'Exit Capacity'!$A$12:$I$270,4,FALSE),0))</f>
        <v>862.97286536084982</v>
      </c>
      <c r="E50" s="53">
        <f>SUMPRODUCT('Distance Matrix_ex'!$O$12:$O$270,'Exit Capacity'!E$12:E$270)/(SUM('Exit Capacity'!E$12:E$270)-IFERROR(VLOOKUP($A50,'Exit Capacity'!$A$12:$I$270,5,FALSE),0))</f>
        <v>863.0082335272507</v>
      </c>
      <c r="F50" s="53">
        <f>SUMPRODUCT('Distance Matrix_ex'!$O$12:$O$270,'Exit Capacity'!F$12:F$270)/(SUM('Exit Capacity'!F$12:F$270)-IFERROR(VLOOKUP($A50,'Exit Capacity'!$A$12:$I$270,6,FALSE),0))</f>
        <v>862.9348527219297</v>
      </c>
      <c r="G50" s="53">
        <f>SUMPRODUCT('Distance Matrix_ex'!$O$12:$O$270,'Exit Capacity'!G$12:G$270)/(SUM('Exit Capacity'!G$12:G$270)-IFERROR(VLOOKUP($A50,'Exit Capacity'!$A$12:$I$270,7,FALSE),0))</f>
        <v>862.84165153325273</v>
      </c>
      <c r="H50" s="53">
        <f>SUMPRODUCT('Distance Matrix_ex'!$O$12:$O$270,'Exit Capacity'!H$12:H$270)/(SUM('Exit Capacity'!H$12:H$270)-IFERROR(VLOOKUP($A50,'Exit Capacity'!$A$12:$I$270,8,FALSE),0))</f>
        <v>862.7607297328027</v>
      </c>
      <c r="I50" s="65">
        <f>SUMPRODUCT('Distance Matrix_ex'!$O$12:$O$270,'Exit Capacity'!I$12:I$270)/(SUM('Exit Capacity'!I$12:I$270)-IFERROR(VLOOKUP($A50,'Exit Capacity'!$A$12:$I$270,9,FALSE),0))</f>
        <v>862.71225668933494</v>
      </c>
      <c r="J50" s="1"/>
    </row>
    <row r="51" spans="1:10" s="5" customFormat="1" x14ac:dyDescent="0.25">
      <c r="A51" s="46" t="str">
        <f t="shared" ref="A51" si="15">A26</f>
        <v>YAC Viura</v>
      </c>
      <c r="B51" s="8" t="str">
        <f t="shared" si="1"/>
        <v>YAC Viura</v>
      </c>
      <c r="C51" s="53">
        <f>SUMPRODUCT('Distance Matrix_ex'!$P$12:$P$270,'Exit Capacity'!C$12:C$270)/(SUM('Exit Capacity'!C$12:C$270)-IFERROR(VLOOKUP($A51,'Exit Capacity'!$A$12:$I$270,3,FALSE),0))</f>
        <v>470.1483798061401</v>
      </c>
      <c r="D51" s="53">
        <f>SUMPRODUCT('Distance Matrix_ex'!$P$12:$P$270,'Exit Capacity'!D$12:D$270)/(SUM('Exit Capacity'!D$12:D$270)-IFERROR(VLOOKUP($A51,'Exit Capacity'!$A$12:$I$270,4,FALSE),0))</f>
        <v>470.96809046293225</v>
      </c>
      <c r="E51" s="53">
        <f>SUMPRODUCT('Distance Matrix_ex'!$P$12:$P$270,'Exit Capacity'!E$12:E$270)/(SUM('Exit Capacity'!E$12:E$270)-IFERROR(VLOOKUP($A51,'Exit Capacity'!$A$12:$I$270,5,FALSE),0))</f>
        <v>471.56236164348132</v>
      </c>
      <c r="F51" s="53">
        <f>SUMPRODUCT('Distance Matrix_ex'!$P$12:$P$270,'Exit Capacity'!F$12:F$270)/(SUM('Exit Capacity'!F$12:F$270)-IFERROR(VLOOKUP($A51,'Exit Capacity'!$A$12:$I$270,6,FALSE),0))</f>
        <v>474.0003405288129</v>
      </c>
      <c r="G51" s="53">
        <f>SUMPRODUCT('Distance Matrix_ex'!$P$12:$P$270,'Exit Capacity'!G$12:G$270)/(SUM('Exit Capacity'!G$12:G$270)-IFERROR(VLOOKUP($A51,'Exit Capacity'!$A$12:$I$270,7,FALSE),0))</f>
        <v>475.06933042250699</v>
      </c>
      <c r="H51" s="53">
        <f>SUMPRODUCT('Distance Matrix_ex'!$P$12:$P$270,'Exit Capacity'!H$12:H$270)/(SUM('Exit Capacity'!H$12:H$270)-IFERROR(VLOOKUP($A51,'Exit Capacity'!$A$12:$I$270,8,FALSE),0))</f>
        <v>475.61897366679256</v>
      </c>
      <c r="I51" s="65">
        <f>SUMPRODUCT('Distance Matrix_ex'!$P$12:$P$270,'Exit Capacity'!I$12:I$270)/(SUM('Exit Capacity'!I$12:I$270)-IFERROR(VLOOKUP($A51,'Exit Capacity'!$A$12:$I$270,9,FALSE),0))</f>
        <v>474.49110581396354</v>
      </c>
      <c r="J51" s="1"/>
    </row>
    <row r="52" spans="1:10" s="5" customFormat="1" x14ac:dyDescent="0.25">
      <c r="A52" s="46" t="str">
        <f t="shared" ref="A52" si="16">A27</f>
        <v>BI Madrid</v>
      </c>
      <c r="B52" s="8" t="str">
        <f t="shared" si="1"/>
        <v>BI Madrid</v>
      </c>
      <c r="C52" s="53">
        <f>SUMPRODUCT('Distance Matrix_ex'!$Q$12:$Q$270,'Exit Capacity'!C$12:C$270)/(SUM('Exit Capacity'!C$12:C$270)-IFERROR(VLOOKUP($A52,'Exit Capacity'!$A$12:$I$270,3,FALSE),0))</f>
        <v>500.63132568079874</v>
      </c>
      <c r="D52" s="53">
        <f>SUMPRODUCT('Distance Matrix_ex'!$Q$12:$Q$270,'Exit Capacity'!D$12:D$270)/(SUM('Exit Capacity'!D$12:D$270)-IFERROR(VLOOKUP($A52,'Exit Capacity'!$A$12:$I$270,4,FALSE),0))</f>
        <v>500.89205749869012</v>
      </c>
      <c r="E52" s="53">
        <f>SUMPRODUCT('Distance Matrix_ex'!$Q$12:$Q$270,'Exit Capacity'!E$12:E$270)/(SUM('Exit Capacity'!E$12:E$270)-IFERROR(VLOOKUP($A52,'Exit Capacity'!$A$12:$I$270,5,FALSE),0))</f>
        <v>501.35995081790082</v>
      </c>
      <c r="F52" s="53">
        <f>SUMPRODUCT('Distance Matrix_ex'!$Q$12:$Q$270,'Exit Capacity'!F$12:F$270)/(SUM('Exit Capacity'!F$12:F$270)-IFERROR(VLOOKUP($A52,'Exit Capacity'!$A$12:$I$270,6,FALSE),0))</f>
        <v>502.60500121705832</v>
      </c>
      <c r="G52" s="53">
        <f>SUMPRODUCT('Distance Matrix_ex'!$Q$12:$Q$270,'Exit Capacity'!G$12:G$270)/(SUM('Exit Capacity'!G$12:G$270)-IFERROR(VLOOKUP($A52,'Exit Capacity'!$A$12:$I$270,7,FALSE),0))</f>
        <v>503.10827618974588</v>
      </c>
      <c r="H52" s="53">
        <f>SUMPRODUCT('Distance Matrix_ex'!$Q$12:$Q$270,'Exit Capacity'!H$12:H$270)/(SUM('Exit Capacity'!H$12:H$270)-IFERROR(VLOOKUP($A52,'Exit Capacity'!$A$12:$I$270,8,FALSE),0))</f>
        <v>503.34082108369648</v>
      </c>
      <c r="I52" s="65">
        <f>SUMPRODUCT('Distance Matrix_ex'!$Q$12:$Q$270,'Exit Capacity'!I$12:I$270)/(SUM('Exit Capacity'!I$12:I$270)-IFERROR(VLOOKUP($A52,'Exit Capacity'!$A$12:$I$270,9,FALSE),0))</f>
        <v>502.74354977140371</v>
      </c>
      <c r="J52" s="1"/>
    </row>
    <row r="53" spans="1:10" s="5" customFormat="1" x14ac:dyDescent="0.25">
      <c r="A53" s="46" t="str">
        <f t="shared" ref="A53" si="17">A28</f>
        <v>AASS Serrablo</v>
      </c>
      <c r="B53" s="8" t="str">
        <f t="shared" si="1"/>
        <v>AA.SS / Storage facilities</v>
      </c>
      <c r="C53" s="53">
        <f>SUMPRODUCT('Distance Matrix_ex'!$R$12:$R$270,'Exit Capacity'!C$12:C$270)/(SUM('Exit Capacity'!C$12:C$270)-IFERROR(VLOOKUP($A53,'Exit Capacity'!$A$12:$I$270,3,FALSE),0))</f>
        <v>604.06567454031597</v>
      </c>
      <c r="D53" s="53">
        <f>SUMPRODUCT('Distance Matrix_ex'!$R$12:$R$270,'Exit Capacity'!D$12:D$270)/(SUM('Exit Capacity'!D$12:D$270)-IFERROR(VLOOKUP($A53,'Exit Capacity'!$A$12:$I$270,4,FALSE),0))</f>
        <v>604.64710293505016</v>
      </c>
      <c r="E53" s="53">
        <f>SUMPRODUCT('Distance Matrix_ex'!$R$12:$R$270,'Exit Capacity'!E$12:E$270)/(SUM('Exit Capacity'!E$12:E$270)-IFERROR(VLOOKUP($A53,'Exit Capacity'!$A$12:$I$270,5,FALSE),0))</f>
        <v>605.40479861409267</v>
      </c>
      <c r="F53" s="53">
        <f>SUMPRODUCT('Distance Matrix_ex'!$R$12:$R$270,'Exit Capacity'!F$12:F$270)/(SUM('Exit Capacity'!F$12:F$270)-IFERROR(VLOOKUP($A53,'Exit Capacity'!$A$12:$I$270,6,FALSE),0))</f>
        <v>607.13553933194987</v>
      </c>
      <c r="G53" s="53">
        <f>SUMPRODUCT('Distance Matrix_ex'!$R$12:$R$270,'Exit Capacity'!G$12:G$270)/(SUM('Exit Capacity'!G$12:G$270)-IFERROR(VLOOKUP($A53,'Exit Capacity'!$A$12:$I$270,7,FALSE),0))</f>
        <v>607.87865132378397</v>
      </c>
      <c r="H53" s="53">
        <f>SUMPRODUCT('Distance Matrix_ex'!$R$12:$R$270,'Exit Capacity'!H$12:H$270)/(SUM('Exit Capacity'!H$12:H$270)-IFERROR(VLOOKUP($A53,'Exit Capacity'!$A$12:$I$270,8,FALSE),0))</f>
        <v>608.24888709794163</v>
      </c>
      <c r="I53" s="65">
        <f>SUMPRODUCT('Distance Matrix_ex'!$R$12:$R$270,'Exit Capacity'!I$12:I$270)/(SUM('Exit Capacity'!I$12:I$270)-IFERROR(VLOOKUP($A53,'Exit Capacity'!$A$12:$I$270,9,FALSE),0))</f>
        <v>607.50741173949859</v>
      </c>
      <c r="J53" s="1"/>
    </row>
    <row r="54" spans="1:10" s="5" customFormat="1" x14ac:dyDescent="0.25">
      <c r="A54" s="46" t="str">
        <f t="shared" ref="A54" si="18">A29</f>
        <v>AASS Gaviota</v>
      </c>
      <c r="B54" s="8" t="str">
        <f t="shared" si="1"/>
        <v>AA.SS / Storage facilities</v>
      </c>
      <c r="C54" s="53">
        <f>SUMPRODUCT('Distance Matrix_ex'!$S$12:$S$270,'Exit Capacity'!C$12:C$270)/(SUM('Exit Capacity'!C$12:C$270)-IFERROR(VLOOKUP($A54,'Exit Capacity'!$A$12:$I$270,3,FALSE),0))</f>
        <v>586.5774683185316</v>
      </c>
      <c r="D54" s="53">
        <f>SUMPRODUCT('Distance Matrix_ex'!$S$12:$S$270,'Exit Capacity'!D$12:D$270)/(SUM('Exit Capacity'!D$12:D$270)-IFERROR(VLOOKUP($A54,'Exit Capacity'!$A$12:$I$270,4,FALSE),0))</f>
        <v>587.37010890273336</v>
      </c>
      <c r="E54" s="53">
        <f>SUMPRODUCT('Distance Matrix_ex'!$S$12:$S$270,'Exit Capacity'!E$12:E$270)/(SUM('Exit Capacity'!E$12:E$270)-IFERROR(VLOOKUP($A54,'Exit Capacity'!$A$12:$I$270,5,FALSE),0))</f>
        <v>588.78415915826326</v>
      </c>
      <c r="F54" s="53">
        <f>SUMPRODUCT('Distance Matrix_ex'!$S$12:$S$270,'Exit Capacity'!F$12:F$270)/(SUM('Exit Capacity'!F$12:F$270)-IFERROR(VLOOKUP($A54,'Exit Capacity'!$A$12:$I$270,6,FALSE),0))</f>
        <v>591.73125155313801</v>
      </c>
      <c r="G54" s="53">
        <f>SUMPRODUCT('Distance Matrix_ex'!$S$12:$S$270,'Exit Capacity'!G$12:G$270)/(SUM('Exit Capacity'!G$12:G$270)-IFERROR(VLOOKUP($A54,'Exit Capacity'!$A$12:$I$270,7,FALSE),0))</f>
        <v>592.95916474226624</v>
      </c>
      <c r="H54" s="53">
        <f>SUMPRODUCT('Distance Matrix_ex'!$S$12:$S$270,'Exit Capacity'!H$12:H$270)/(SUM('Exit Capacity'!H$12:H$270)-IFERROR(VLOOKUP($A54,'Exit Capacity'!$A$12:$I$270,8,FALSE),0))</f>
        <v>593.54860244105669</v>
      </c>
      <c r="I54" s="65">
        <f>SUMPRODUCT('Distance Matrix_ex'!$S$12:$S$270,'Exit Capacity'!I$12:I$270)/(SUM('Exit Capacity'!I$12:I$270)-IFERROR(VLOOKUP($A54,'Exit Capacity'!$A$12:$I$270,9,FALSE),0))</f>
        <v>592.28028697158356</v>
      </c>
      <c r="J54" s="1"/>
    </row>
    <row r="55" spans="1:10" s="5" customFormat="1" ht="15.75" thickBot="1" x14ac:dyDescent="0.3">
      <c r="A55" s="46" t="str">
        <f t="shared" ref="A55" si="19">A30</f>
        <v>AASS Yela</v>
      </c>
      <c r="B55" s="8" t="str">
        <f t="shared" si="1"/>
        <v>AA.SS / Storage facilities</v>
      </c>
      <c r="C55" s="53">
        <f>SUMPRODUCT('Distance Matrix_ex'!$T$12:$T$270,'Exit Capacity'!C$12:C$270)/(SUM('Exit Capacity'!C$12:C$270)-IFERROR(VLOOKUP($A55,'Exit Capacity'!$A$12:$I$270,3,FALSE),0))</f>
        <v>507.19855302712637</v>
      </c>
      <c r="D55" s="53">
        <f>SUMPRODUCT('Distance Matrix_ex'!$T$12:$T$270,'Exit Capacity'!D$12:D$270)/(SUM('Exit Capacity'!D$12:D$270)-IFERROR(VLOOKUP($A55,'Exit Capacity'!$A$12:$I$270,4,FALSE),0))</f>
        <v>507.63577387018</v>
      </c>
      <c r="E55" s="53">
        <f>SUMPRODUCT('Distance Matrix_ex'!$T$12:$T$270,'Exit Capacity'!E$12:E$270)/(SUM('Exit Capacity'!E$12:E$270)-IFERROR(VLOOKUP($A55,'Exit Capacity'!$A$12:$I$270,5,FALSE),0))</f>
        <v>508.33332172868461</v>
      </c>
      <c r="F55" s="53">
        <f>SUMPRODUCT('Distance Matrix_ex'!$T$12:$T$270,'Exit Capacity'!F$12:F$270)/(SUM('Exit Capacity'!F$12:F$270)-IFERROR(VLOOKUP($A55,'Exit Capacity'!$A$12:$I$270,6,FALSE),0))</f>
        <v>509.85420054096733</v>
      </c>
      <c r="G55" s="53">
        <f>SUMPRODUCT('Distance Matrix_ex'!$T$12:$T$270,'Exit Capacity'!G$12:G$270)/(SUM('Exit Capacity'!G$12:G$270)-IFERROR(VLOOKUP($A55,'Exit Capacity'!$A$12:$I$270,7,FALSE),0))</f>
        <v>510.504899886918</v>
      </c>
      <c r="H55" s="53">
        <f>SUMPRODUCT('Distance Matrix_ex'!$T$12:$T$270,'Exit Capacity'!H$12:H$270)/(SUM('Exit Capacity'!H$12:H$270)-IFERROR(VLOOKUP($A55,'Exit Capacity'!$A$12:$I$270,8,FALSE),0))</f>
        <v>510.82417895156607</v>
      </c>
      <c r="I55" s="65">
        <f>SUMPRODUCT('Distance Matrix_ex'!$T$12:$T$270,'Exit Capacity'!I$12:I$270)/(SUM('Exit Capacity'!I$12:I$270)-IFERROR(VLOOKUP($A55,'Exit Capacity'!$A$12:$I$270,9,FALSE),0))</f>
        <v>510.18326181925335</v>
      </c>
      <c r="J55" s="1"/>
    </row>
    <row r="56" spans="1:10" ht="18.75" customHeight="1" thickBot="1" x14ac:dyDescent="0.3">
      <c r="A56" s="33" t="s">
        <v>7</v>
      </c>
      <c r="B56" s="34"/>
      <c r="C56" s="66">
        <f t="shared" ref="C56:I56" si="20">SUM(C37:C55)</f>
        <v>13815.822260900326</v>
      </c>
      <c r="D56" s="66">
        <f>SUM(D37:D55)</f>
        <v>13820.93863558548</v>
      </c>
      <c r="E56" s="66">
        <f t="shared" si="20"/>
        <v>13829.071242363725</v>
      </c>
      <c r="F56" s="66">
        <f t="shared" si="20"/>
        <v>13850.460825435925</v>
      </c>
      <c r="G56" s="66">
        <f t="shared" si="20"/>
        <v>13859.092087006771</v>
      </c>
      <c r="H56" s="66">
        <f t="shared" si="20"/>
        <v>13863.095597573812</v>
      </c>
      <c r="I56" s="67">
        <f t="shared" si="20"/>
        <v>13852.790232807256</v>
      </c>
    </row>
    <row r="57" spans="1:10" ht="9" customHeight="1" x14ac:dyDescent="0.25">
      <c r="C57" s="64"/>
      <c r="D57" s="64"/>
      <c r="E57" s="64"/>
      <c r="F57" s="64"/>
      <c r="G57" s="64"/>
      <c r="H57" s="64"/>
      <c r="I57" s="64"/>
    </row>
    <row r="58" spans="1:10" ht="27.75" customHeight="1" x14ac:dyDescent="0.25">
      <c r="A58" s="96" t="s">
        <v>342</v>
      </c>
      <c r="B58" s="23"/>
      <c r="C58" s="24"/>
      <c r="D58" s="24"/>
      <c r="E58" s="24"/>
      <c r="F58" s="24"/>
      <c r="G58" s="24"/>
      <c r="H58" s="24"/>
      <c r="I58" s="24"/>
    </row>
    <row r="59" spans="1:10" ht="5.0999999999999996" customHeight="1" thickBot="1" x14ac:dyDescent="0.3"/>
    <row r="60" spans="1:10" ht="15" customHeight="1" x14ac:dyDescent="0.25">
      <c r="A60" s="173" t="s">
        <v>319</v>
      </c>
      <c r="B60" s="171" t="s">
        <v>320</v>
      </c>
      <c r="C60" s="27" t="s">
        <v>13</v>
      </c>
      <c r="D60" s="28"/>
      <c r="E60" s="28"/>
      <c r="F60" s="28"/>
      <c r="G60" s="28"/>
      <c r="H60" s="28"/>
      <c r="I60" s="29"/>
    </row>
    <row r="61" spans="1:10" ht="33" customHeight="1" x14ac:dyDescent="0.25">
      <c r="A61" s="174"/>
      <c r="B61" s="172"/>
      <c r="C61" s="25">
        <v>2020</v>
      </c>
      <c r="D61" s="26" t="s">
        <v>64</v>
      </c>
      <c r="E61" s="26" t="s">
        <v>65</v>
      </c>
      <c r="F61" s="26" t="s">
        <v>66</v>
      </c>
      <c r="G61" s="26" t="s">
        <v>67</v>
      </c>
      <c r="H61" s="26" t="s">
        <v>68</v>
      </c>
      <c r="I61" s="30" t="s">
        <v>69</v>
      </c>
    </row>
    <row r="62" spans="1:10" s="5" customFormat="1" x14ac:dyDescent="0.25">
      <c r="A62" s="31" t="str">
        <f>A37</f>
        <v>CI Tarifa</v>
      </c>
      <c r="B62" s="4" t="str">
        <f t="shared" ref="B62:B80" si="21">B37</f>
        <v>CI Tarifa</v>
      </c>
      <c r="C62" s="74">
        <f>C12*C37/SUMPRODUCT(C$12:C$30,C$37:C$55)</f>
        <v>0.2119096072453274</v>
      </c>
      <c r="D62" s="74">
        <f t="shared" ref="D62:I62" si="22">D12*D37/SUMPRODUCT(D$12:D$30,D$37:D$55)</f>
        <v>0.20872335145215493</v>
      </c>
      <c r="E62" s="74">
        <f t="shared" si="22"/>
        <v>0.20358252028085055</v>
      </c>
      <c r="F62" s="74">
        <f t="shared" si="22"/>
        <v>0.1978090250083043</v>
      </c>
      <c r="G62" s="74">
        <f t="shared" si="22"/>
        <v>0.19460200311947853</v>
      </c>
      <c r="H62" s="74">
        <f t="shared" si="22"/>
        <v>0.19282135383811905</v>
      </c>
      <c r="I62" s="75">
        <f t="shared" si="22"/>
        <v>0.18970089307164809</v>
      </c>
      <c r="J62" s="64"/>
    </row>
    <row r="63" spans="1:10" s="5" customFormat="1" x14ac:dyDescent="0.25">
      <c r="A63" s="46" t="str">
        <f t="shared" ref="A63" si="23">A38</f>
        <v>CI Almería</v>
      </c>
      <c r="B63" s="4" t="str">
        <f t="shared" si="21"/>
        <v>CI Almería</v>
      </c>
      <c r="C63" s="74">
        <f t="shared" ref="C63:I63" si="24">C13*C38/SUMPRODUCT(C$12:C$30,C$37:C$55)</f>
        <v>0.23771075771678385</v>
      </c>
      <c r="D63" s="76">
        <f t="shared" si="24"/>
        <v>0.23411830540464812</v>
      </c>
      <c r="E63" s="76">
        <f t="shared" si="24"/>
        <v>0.22838030483239635</v>
      </c>
      <c r="F63" s="76">
        <f t="shared" si="24"/>
        <v>0.22183273427113875</v>
      </c>
      <c r="G63" s="76">
        <f t="shared" si="24"/>
        <v>0.21820134170251648</v>
      </c>
      <c r="H63" s="76">
        <f t="shared" si="24"/>
        <v>0.21618436584777193</v>
      </c>
      <c r="I63" s="77">
        <f t="shared" si="24"/>
        <v>0.21272131881539427</v>
      </c>
      <c r="J63" s="64"/>
    </row>
    <row r="64" spans="1:10" s="5" customFormat="1" x14ac:dyDescent="0.25">
      <c r="A64" s="46" t="str">
        <f t="shared" ref="A64" si="25">A39</f>
        <v>Irún</v>
      </c>
      <c r="B64" s="4" t="str">
        <f t="shared" si="21"/>
        <v>VIP Pirineos</v>
      </c>
      <c r="C64" s="74">
        <f t="shared" ref="C64:I64" si="26">C14*C39/SUMPRODUCT(C$12:C$30,C$37:C$55)</f>
        <v>3.8681439763557979E-2</v>
      </c>
      <c r="D64" s="76">
        <f t="shared" si="26"/>
        <v>3.8165146975125706E-2</v>
      </c>
      <c r="E64" s="76">
        <f t="shared" si="26"/>
        <v>3.7244722384970133E-2</v>
      </c>
      <c r="F64" s="76">
        <f t="shared" si="26"/>
        <v>3.6356810722835239E-2</v>
      </c>
      <c r="G64" s="76">
        <f t="shared" si="26"/>
        <v>3.5841050519343796E-2</v>
      </c>
      <c r="H64" s="76">
        <f t="shared" si="26"/>
        <v>3.5551467776203043E-2</v>
      </c>
      <c r="I64" s="77">
        <f t="shared" si="26"/>
        <v>3.48970887953204E-2</v>
      </c>
      <c r="J64" s="64"/>
    </row>
    <row r="65" spans="1:10" s="5" customFormat="1" x14ac:dyDescent="0.25">
      <c r="A65" s="46" t="str">
        <f t="shared" ref="A65" si="27">A40</f>
        <v>Larrau</v>
      </c>
      <c r="B65" s="4" t="str">
        <f t="shared" si="21"/>
        <v>VIP Pirineos</v>
      </c>
      <c r="C65" s="74">
        <f t="shared" ref="C65:I65" si="28">C15*C40/SUMPRODUCT(C$12:C$30,C$37:C$55)</f>
        <v>9.7600582621803933E-2</v>
      </c>
      <c r="D65" s="76">
        <f t="shared" si="28"/>
        <v>9.6276562132390414E-2</v>
      </c>
      <c r="E65" s="76">
        <f t="shared" si="28"/>
        <v>9.3955413486101341E-2</v>
      </c>
      <c r="F65" s="76">
        <f t="shared" si="28"/>
        <v>9.1654832796233696E-2</v>
      </c>
      <c r="G65" s="76">
        <f t="shared" si="28"/>
        <v>9.0326410302385987E-2</v>
      </c>
      <c r="H65" s="76">
        <f t="shared" si="28"/>
        <v>8.9580934277354168E-2</v>
      </c>
      <c r="I65" s="77">
        <f t="shared" si="28"/>
        <v>8.7958782408501801E-2</v>
      </c>
      <c r="J65" s="64"/>
    </row>
    <row r="66" spans="1:10" s="5" customFormat="1" x14ac:dyDescent="0.25">
      <c r="A66" s="46" t="str">
        <f t="shared" ref="A66" si="29">A41</f>
        <v>Badajoz</v>
      </c>
      <c r="B66" s="4" t="str">
        <f t="shared" si="21"/>
        <v>VIP Ibérico</v>
      </c>
      <c r="C66" s="74">
        <f t="shared" ref="C66:I66" si="30">C16*C41/SUMPRODUCT(C$12:C$30,C$37:C$55)</f>
        <v>2.4694723172482013E-2</v>
      </c>
      <c r="D66" s="76">
        <f t="shared" si="30"/>
        <v>2.4350833052796526E-2</v>
      </c>
      <c r="E66" s="76">
        <f t="shared" si="30"/>
        <v>2.3774677113916204E-2</v>
      </c>
      <c r="F66" s="76">
        <f t="shared" si="30"/>
        <v>2.3174726510343028E-2</v>
      </c>
      <c r="G66" s="76">
        <f t="shared" si="30"/>
        <v>2.2831188426227854E-2</v>
      </c>
      <c r="H66" s="76">
        <f t="shared" si="30"/>
        <v>2.2638634370839964E-2</v>
      </c>
      <c r="I66" s="77">
        <f t="shared" si="30"/>
        <v>2.2240762500339208E-2</v>
      </c>
      <c r="J66" s="64"/>
    </row>
    <row r="67" spans="1:10" s="5" customFormat="1" x14ac:dyDescent="0.25">
      <c r="A67" s="46" t="str">
        <f t="shared" ref="A67" si="31">A42</f>
        <v>Tuy</v>
      </c>
      <c r="B67" s="8" t="str">
        <f t="shared" si="21"/>
        <v>VIP Ibérico</v>
      </c>
      <c r="C67" s="76">
        <f t="shared" ref="C67:I67" si="32">C17*C42/SUMPRODUCT(C$12:C$30,C$37:C$55)</f>
        <v>0</v>
      </c>
      <c r="D67" s="76">
        <f t="shared" si="32"/>
        <v>0</v>
      </c>
      <c r="E67" s="76">
        <f t="shared" si="32"/>
        <v>0</v>
      </c>
      <c r="F67" s="76">
        <f t="shared" si="32"/>
        <v>0</v>
      </c>
      <c r="G67" s="76">
        <f t="shared" si="32"/>
        <v>0</v>
      </c>
      <c r="H67" s="76">
        <f t="shared" si="32"/>
        <v>0</v>
      </c>
      <c r="I67" s="77">
        <f t="shared" si="32"/>
        <v>0</v>
      </c>
      <c r="J67" s="64"/>
    </row>
    <row r="68" spans="1:10" s="5" customFormat="1" x14ac:dyDescent="0.25">
      <c r="A68" s="46" t="str">
        <f t="shared" ref="A68" si="33">A43</f>
        <v>PR Barcelona</v>
      </c>
      <c r="B68" s="8" t="str">
        <f t="shared" si="21"/>
        <v>Planta GNL / LNG Plant</v>
      </c>
      <c r="C68" s="76">
        <f t="shared" ref="C68:I68" si="34">C18*C43/SUMPRODUCT(C$12:C$30,C$37:C$55)</f>
        <v>0.1036721322368591</v>
      </c>
      <c r="D68" s="76">
        <f t="shared" si="34"/>
        <v>0.10215707149291116</v>
      </c>
      <c r="E68" s="76">
        <f t="shared" si="34"/>
        <v>0.10052956974639665</v>
      </c>
      <c r="F68" s="76">
        <f t="shared" si="34"/>
        <v>9.8747153067309634E-2</v>
      </c>
      <c r="G68" s="76">
        <f t="shared" si="34"/>
        <v>9.9413520025944307E-2</v>
      </c>
      <c r="H68" s="76">
        <f t="shared" si="34"/>
        <v>0.10065686139501261</v>
      </c>
      <c r="I68" s="77">
        <f t="shared" si="34"/>
        <v>0.10305814517651188</v>
      </c>
      <c r="J68" s="64"/>
    </row>
    <row r="69" spans="1:10" s="5" customFormat="1" x14ac:dyDescent="0.25">
      <c r="A69" s="46" t="str">
        <f t="shared" ref="A69" si="35">A44</f>
        <v>PR Cartagena</v>
      </c>
      <c r="B69" s="8" t="str">
        <f t="shared" si="21"/>
        <v>Planta GNL / LNG Plant</v>
      </c>
      <c r="C69" s="76">
        <f t="shared" ref="C69:I69" si="36">C19*C44/SUMPRODUCT(C$12:C$30,C$37:C$55)</f>
        <v>3.162377676093172E-2</v>
      </c>
      <c r="D69" s="76">
        <f t="shared" si="36"/>
        <v>4.2036754949605112E-2</v>
      </c>
      <c r="E69" s="76">
        <f t="shared" si="36"/>
        <v>5.6647492645394162E-2</v>
      </c>
      <c r="F69" s="76">
        <f t="shared" si="36"/>
        <v>7.1872653102535655E-2</v>
      </c>
      <c r="G69" s="76">
        <f t="shared" si="36"/>
        <v>7.6450712556405315E-2</v>
      </c>
      <c r="H69" s="76">
        <f t="shared" si="36"/>
        <v>7.7356823365788502E-2</v>
      </c>
      <c r="I69" s="77">
        <f t="shared" si="36"/>
        <v>7.9280206414943627E-2</v>
      </c>
      <c r="J69" s="64"/>
    </row>
    <row r="70" spans="1:10" s="5" customFormat="1" x14ac:dyDescent="0.25">
      <c r="A70" s="46" t="str">
        <f t="shared" ref="A70" si="37">A45</f>
        <v>PR Huelva</v>
      </c>
      <c r="B70" s="8" t="str">
        <f t="shared" si="21"/>
        <v>Planta GNL / LNG Plant</v>
      </c>
      <c r="C70" s="76">
        <f t="shared" ref="C70:I70" si="38">C20*C45/SUMPRODUCT(C$12:C$30,C$37:C$55)</f>
        <v>0.10566397568164169</v>
      </c>
      <c r="D70" s="76">
        <f t="shared" si="38"/>
        <v>0.10689816890507269</v>
      </c>
      <c r="E70" s="76">
        <f t="shared" si="38"/>
        <v>0.1091291200952815</v>
      </c>
      <c r="F70" s="76">
        <f t="shared" si="38"/>
        <v>0.11140015547126354</v>
      </c>
      <c r="G70" s="76">
        <f t="shared" si="38"/>
        <v>0.11320362802387417</v>
      </c>
      <c r="H70" s="76">
        <f t="shared" si="38"/>
        <v>0.11459428952373106</v>
      </c>
      <c r="I70" s="77">
        <f t="shared" si="38"/>
        <v>0.11733690593981916</v>
      </c>
      <c r="J70" s="64"/>
    </row>
    <row r="71" spans="1:10" s="5" customFormat="1" x14ac:dyDescent="0.25">
      <c r="A71" s="46" t="str">
        <f t="shared" ref="A71" si="39">A46</f>
        <v>PR Bilbao</v>
      </c>
      <c r="B71" s="8" t="str">
        <f t="shared" si="21"/>
        <v>Planta GNL / LNG Plant</v>
      </c>
      <c r="C71" s="76">
        <f t="shared" ref="C71:I71" si="40">C21*C46/SUMPRODUCT(C$12:C$30,C$37:C$55)</f>
        <v>6.9135487311738422E-2</v>
      </c>
      <c r="D71" s="76">
        <f t="shared" si="40"/>
        <v>6.0430090197333419E-2</v>
      </c>
      <c r="E71" s="76">
        <f t="shared" si="40"/>
        <v>4.8550561476321571E-2</v>
      </c>
      <c r="F71" s="76">
        <f t="shared" si="40"/>
        <v>3.6129642492806611E-2</v>
      </c>
      <c r="G71" s="76">
        <f t="shared" si="40"/>
        <v>3.3427988073053791E-2</v>
      </c>
      <c r="H71" s="76">
        <f t="shared" si="40"/>
        <v>3.3875848285331356E-2</v>
      </c>
      <c r="I71" s="77">
        <f t="shared" si="40"/>
        <v>3.4613619714862542E-2</v>
      </c>
      <c r="J71" s="64"/>
    </row>
    <row r="72" spans="1:10" s="5" customFormat="1" x14ac:dyDescent="0.25">
      <c r="A72" s="46" t="str">
        <f t="shared" ref="A72" si="41">A47</f>
        <v>PR Sagunto</v>
      </c>
      <c r="B72" s="8" t="str">
        <f t="shared" si="21"/>
        <v>Planta GNL / LNG Plant</v>
      </c>
      <c r="C72" s="76">
        <f t="shared" ref="C72:I72" si="42">C22*C47/SUMPRODUCT(C$12:C$30,C$37:C$55)</f>
        <v>2.1770514786870251E-2</v>
      </c>
      <c r="D72" s="76">
        <f t="shared" si="42"/>
        <v>2.8232750802519281E-2</v>
      </c>
      <c r="E72" s="76">
        <f t="shared" si="42"/>
        <v>3.7302384947162967E-2</v>
      </c>
      <c r="F72" s="76">
        <f t="shared" si="42"/>
        <v>4.6774112105414933E-2</v>
      </c>
      <c r="G72" s="76">
        <f t="shared" si="42"/>
        <v>4.9651557404063296E-2</v>
      </c>
      <c r="H72" s="76">
        <f t="shared" si="42"/>
        <v>5.0247038478701982E-2</v>
      </c>
      <c r="I72" s="77">
        <f t="shared" si="42"/>
        <v>5.1482504695762189E-2</v>
      </c>
      <c r="J72" s="64"/>
    </row>
    <row r="73" spans="1:10" s="5" customFormat="1" x14ac:dyDescent="0.25">
      <c r="A73" s="46" t="str">
        <f t="shared" ref="A73" si="43">A48</f>
        <v>PR Mugardos</v>
      </c>
      <c r="B73" s="8" t="str">
        <f t="shared" si="21"/>
        <v>Planta GNL / LNG Plant</v>
      </c>
      <c r="C73" s="76">
        <f t="shared" ref="C73:I73" si="44">C23*C48/SUMPRODUCT(C$12:C$30,C$37:C$55)</f>
        <v>3.5206323513467183E-2</v>
      </c>
      <c r="D73" s="76">
        <f t="shared" si="44"/>
        <v>3.4785944652516033E-2</v>
      </c>
      <c r="E73" s="76">
        <f t="shared" si="44"/>
        <v>3.4359466410976085E-2</v>
      </c>
      <c r="F73" s="76">
        <f t="shared" si="44"/>
        <v>3.3945299807174208E-2</v>
      </c>
      <c r="G73" s="76">
        <f t="shared" si="44"/>
        <v>3.423597985233439E-2</v>
      </c>
      <c r="H73" s="76">
        <f t="shared" si="44"/>
        <v>3.4679113622650776E-2</v>
      </c>
      <c r="I73" s="77">
        <f t="shared" si="44"/>
        <v>3.5466026364739126E-2</v>
      </c>
      <c r="J73" s="64"/>
    </row>
    <row r="74" spans="1:10" s="5" customFormat="1" ht="30" x14ac:dyDescent="0.25">
      <c r="A74" s="46" t="str">
        <f t="shared" ref="A74" si="45">A49</f>
        <v>Marismas</v>
      </c>
      <c r="B74" s="8" t="str">
        <f t="shared" si="21"/>
        <v>YAC Marismas / AASS - Storage facilities</v>
      </c>
      <c r="C74" s="76">
        <f t="shared" ref="C74:I74" si="46">C24*C49/SUMPRODUCT(C$12:C$30,C$37:C$55)</f>
        <v>2.955501272075741E-3</v>
      </c>
      <c r="D74" s="76">
        <f t="shared" si="46"/>
        <v>3.179776770984119E-3</v>
      </c>
      <c r="E74" s="76">
        <f t="shared" si="46"/>
        <v>3.5899347599482267E-3</v>
      </c>
      <c r="F74" s="76">
        <f t="shared" si="46"/>
        <v>4.1452556876012117E-3</v>
      </c>
      <c r="G74" s="76">
        <f t="shared" si="46"/>
        <v>4.3685123537479179E-3</v>
      </c>
      <c r="H74" s="76">
        <f t="shared" si="46"/>
        <v>4.3678400882264084E-3</v>
      </c>
      <c r="I74" s="77">
        <f t="shared" si="46"/>
        <v>4.2955520545178176E-3</v>
      </c>
      <c r="J74" s="64"/>
    </row>
    <row r="75" spans="1:10" s="5" customFormat="1" x14ac:dyDescent="0.25">
      <c r="A75" s="46" t="str">
        <f t="shared" ref="A75" si="47">A50</f>
        <v>YAC Poseidón</v>
      </c>
      <c r="B75" s="8" t="str">
        <f t="shared" si="21"/>
        <v>YAC Poseidón</v>
      </c>
      <c r="C75" s="76">
        <f t="shared" ref="C75:I75" si="48">C25*C50/SUMPRODUCT(C$12:C$30,C$37:C$55)</f>
        <v>2.8213134995956949E-4</v>
      </c>
      <c r="D75" s="76">
        <f t="shared" si="48"/>
        <v>2.7794933274377567E-4</v>
      </c>
      <c r="E75" s="76">
        <f t="shared" si="48"/>
        <v>2.7115175304074182E-4</v>
      </c>
      <c r="F75" s="76">
        <f t="shared" si="48"/>
        <v>2.6366487326625357E-4</v>
      </c>
      <c r="G75" s="76">
        <f t="shared" si="48"/>
        <v>2.5947373954600964E-4</v>
      </c>
      <c r="H75" s="76">
        <f t="shared" si="48"/>
        <v>2.5713994037401735E-4</v>
      </c>
      <c r="I75" s="77">
        <f t="shared" si="48"/>
        <v>2.5288181570863995E-4</v>
      </c>
      <c r="J75" s="64"/>
    </row>
    <row r="76" spans="1:10" s="5" customFormat="1" x14ac:dyDescent="0.25">
      <c r="A76" s="46" t="str">
        <f t="shared" ref="A76" si="49">A51</f>
        <v>YAC Viura</v>
      </c>
      <c r="B76" s="8" t="str">
        <f t="shared" si="21"/>
        <v>YAC Viura</v>
      </c>
      <c r="C76" s="76">
        <f t="shared" ref="C76:I76" si="50">C26*C51/SUMPRODUCT(C$12:C$30,C$37:C$55)</f>
        <v>3.0684899470201804E-3</v>
      </c>
      <c r="D76" s="76">
        <f t="shared" si="50"/>
        <v>3.029124447927438E-3</v>
      </c>
      <c r="E76" s="76">
        <f t="shared" si="50"/>
        <v>2.958651065830928E-3</v>
      </c>
      <c r="F76" s="76">
        <f t="shared" si="50"/>
        <v>2.8920783605251377E-3</v>
      </c>
      <c r="G76" s="76">
        <f t="shared" si="50"/>
        <v>2.8528336005681945E-3</v>
      </c>
      <c r="H76" s="76">
        <f t="shared" si="50"/>
        <v>2.8307106478616365E-3</v>
      </c>
      <c r="I76" s="77">
        <f t="shared" si="50"/>
        <v>2.7773898652009624E-3</v>
      </c>
      <c r="J76" s="64"/>
    </row>
    <row r="77" spans="1:10" s="5" customFormat="1" x14ac:dyDescent="0.25">
      <c r="A77" s="46" t="str">
        <f t="shared" ref="A77" si="51">A52</f>
        <v>BI Madrid</v>
      </c>
      <c r="B77" s="8" t="str">
        <f t="shared" si="21"/>
        <v>BI Madrid</v>
      </c>
      <c r="C77" s="76">
        <f t="shared" ref="C77:I77" si="52">C27*C52/SUMPRODUCT(C$12:C$30,C$37:C$55)</f>
        <v>1.723450675158191E-4</v>
      </c>
      <c r="D77" s="76">
        <f t="shared" si="52"/>
        <v>1.6992639919888731E-4</v>
      </c>
      <c r="E77" s="76">
        <f t="shared" si="52"/>
        <v>1.659186977693608E-4</v>
      </c>
      <c r="F77" s="76">
        <f t="shared" si="52"/>
        <v>1.6175186045817269E-4</v>
      </c>
      <c r="G77" s="76">
        <f t="shared" si="52"/>
        <v>1.5935730812816385E-4</v>
      </c>
      <c r="H77" s="76">
        <f t="shared" si="52"/>
        <v>1.5801180600772514E-4</v>
      </c>
      <c r="I77" s="77">
        <f t="shared" si="52"/>
        <v>1.5521952644786016E-4</v>
      </c>
      <c r="J77" s="64"/>
    </row>
    <row r="78" spans="1:10" s="5" customFormat="1" x14ac:dyDescent="0.25">
      <c r="A78" s="46" t="str">
        <f t="shared" ref="A78" si="53">A53</f>
        <v>AASS Serrablo</v>
      </c>
      <c r="B78" s="8" t="str">
        <f t="shared" si="21"/>
        <v>AA.SS / Storage facilities</v>
      </c>
      <c r="C78" s="76">
        <f t="shared" ref="C78:I78" si="54">C28*C53/SUMPRODUCT(C$12:C$30,C$37:C$55)</f>
        <v>7.7220404367333226E-3</v>
      </c>
      <c r="D78" s="76">
        <f t="shared" si="54"/>
        <v>8.3619893095985935E-3</v>
      </c>
      <c r="E78" s="76">
        <f t="shared" si="54"/>
        <v>9.5216690789908034E-3</v>
      </c>
      <c r="F78" s="76">
        <f t="shared" si="54"/>
        <v>1.1110217083599775E-2</v>
      </c>
      <c r="G78" s="76">
        <f t="shared" si="54"/>
        <v>1.1755391372992016E-2</v>
      </c>
      <c r="H78" s="76">
        <f t="shared" si="54"/>
        <v>1.1765854602645986E-2</v>
      </c>
      <c r="I78" s="77">
        <f t="shared" si="54"/>
        <v>1.1557561105496569E-2</v>
      </c>
      <c r="J78" s="64"/>
    </row>
    <row r="79" spans="1:10" s="5" customFormat="1" x14ac:dyDescent="0.25">
      <c r="A79" s="46" t="str">
        <f t="shared" ref="A79" si="55">A54</f>
        <v>AASS Gaviota</v>
      </c>
      <c r="B79" s="8" t="str">
        <f t="shared" si="21"/>
        <v>AA.SS / Storage facilities</v>
      </c>
      <c r="C79" s="76">
        <f t="shared" ref="C79:I79" si="56">C29*C54/SUMPRODUCT(C$12:C$30,C$37:C$55)</f>
        <v>6.0354805808490279E-3</v>
      </c>
      <c r="D79" s="76">
        <f t="shared" si="56"/>
        <v>6.5381975710864983E-3</v>
      </c>
      <c r="E79" s="76">
        <f t="shared" si="56"/>
        <v>7.4535283642509827E-3</v>
      </c>
      <c r="F79" s="76">
        <f t="shared" si="56"/>
        <v>8.7156536294285096E-3</v>
      </c>
      <c r="G79" s="76">
        <f t="shared" si="56"/>
        <v>9.2296143322794372E-3</v>
      </c>
      <c r="H79" s="76">
        <f t="shared" si="56"/>
        <v>9.2413838125476096E-3</v>
      </c>
      <c r="I79" s="77">
        <f t="shared" si="56"/>
        <v>9.0694397966620474E-3</v>
      </c>
      <c r="J79" s="64"/>
    </row>
    <row r="80" spans="1:10" s="5" customFormat="1" ht="15.75" thickBot="1" x14ac:dyDescent="0.3">
      <c r="A80" s="46" t="str">
        <f t="shared" ref="A80" si="57">A55</f>
        <v>AASS Yela</v>
      </c>
      <c r="B80" s="8" t="str">
        <f t="shared" si="21"/>
        <v>AA.SS / Storage facilities</v>
      </c>
      <c r="C80" s="76">
        <f t="shared" ref="C80:I80" si="58">C30*C55/SUMPRODUCT(C$12:C$30,C$37:C$55)</f>
        <v>2.0946905343828177E-3</v>
      </c>
      <c r="D80" s="76">
        <f t="shared" si="58"/>
        <v>2.2680561513872804E-3</v>
      </c>
      <c r="E80" s="76">
        <f t="shared" si="58"/>
        <v>2.582912860401518E-3</v>
      </c>
      <c r="F80" s="76">
        <f t="shared" si="58"/>
        <v>3.0142331497612284E-3</v>
      </c>
      <c r="G80" s="76">
        <f t="shared" si="58"/>
        <v>3.1894372871105218E-3</v>
      </c>
      <c r="H80" s="76">
        <f t="shared" si="58"/>
        <v>3.1923283208320926E-3</v>
      </c>
      <c r="I80" s="77">
        <f t="shared" si="58"/>
        <v>3.1357019381240379E-3</v>
      </c>
      <c r="J80" s="64"/>
    </row>
    <row r="81" spans="1:10" ht="18.75" customHeight="1" thickBot="1" x14ac:dyDescent="0.3">
      <c r="A81" s="33" t="s">
        <v>7</v>
      </c>
      <c r="B81" s="34"/>
      <c r="C81" s="78">
        <f t="shared" ref="C81:I81" si="59">SUM(C62:C80)</f>
        <v>1</v>
      </c>
      <c r="D81" s="78">
        <f t="shared" si="59"/>
        <v>1</v>
      </c>
      <c r="E81" s="78">
        <f t="shared" si="59"/>
        <v>1</v>
      </c>
      <c r="F81" s="78">
        <f t="shared" si="59"/>
        <v>0.99999999999999989</v>
      </c>
      <c r="G81" s="78">
        <f t="shared" si="59"/>
        <v>1.0000000000000002</v>
      </c>
      <c r="H81" s="78">
        <f t="shared" si="59"/>
        <v>0.99999999999999989</v>
      </c>
      <c r="I81" s="79">
        <f t="shared" si="59"/>
        <v>1.0000000000000002</v>
      </c>
    </row>
    <row r="82" spans="1:10" ht="9" customHeight="1" x14ac:dyDescent="0.25">
      <c r="C82" s="64"/>
      <c r="D82" s="64"/>
      <c r="E82" s="64"/>
      <c r="F82" s="64"/>
      <c r="G82" s="64"/>
      <c r="H82" s="64"/>
      <c r="I82" s="64"/>
    </row>
    <row r="83" spans="1:10" ht="27.75" customHeight="1" x14ac:dyDescent="0.25">
      <c r="A83" s="96" t="s">
        <v>343</v>
      </c>
      <c r="B83" s="23"/>
      <c r="C83" s="24"/>
      <c r="D83" s="24"/>
      <c r="E83" s="24"/>
      <c r="F83" s="24"/>
      <c r="G83" s="24"/>
      <c r="H83" s="24"/>
      <c r="I83" s="24"/>
    </row>
    <row r="84" spans="1:10" ht="5.0999999999999996" customHeight="1" thickBot="1" x14ac:dyDescent="0.3"/>
    <row r="85" spans="1:10" ht="15" customHeight="1" x14ac:dyDescent="0.25">
      <c r="A85" s="173" t="s">
        <v>319</v>
      </c>
      <c r="B85" s="171" t="s">
        <v>320</v>
      </c>
      <c r="C85" s="27" t="s">
        <v>13</v>
      </c>
      <c r="D85" s="28"/>
      <c r="E85" s="28"/>
      <c r="F85" s="28"/>
      <c r="G85" s="28"/>
      <c r="H85" s="28"/>
      <c r="I85" s="29"/>
    </row>
    <row r="86" spans="1:10" ht="33" customHeight="1" x14ac:dyDescent="0.25">
      <c r="A86" s="174"/>
      <c r="B86" s="172"/>
      <c r="C86" s="25">
        <v>2020</v>
      </c>
      <c r="D86" s="26" t="s">
        <v>64</v>
      </c>
      <c r="E86" s="26" t="s">
        <v>65</v>
      </c>
      <c r="F86" s="26" t="s">
        <v>66</v>
      </c>
      <c r="G86" s="26" t="s">
        <v>67</v>
      </c>
      <c r="H86" s="26" t="s">
        <v>68</v>
      </c>
      <c r="I86" s="30" t="s">
        <v>69</v>
      </c>
    </row>
    <row r="87" spans="1:10" s="5" customFormat="1" x14ac:dyDescent="0.25">
      <c r="A87" s="31" t="str">
        <f>A62</f>
        <v>CI Tarifa</v>
      </c>
      <c r="B87" s="4" t="str">
        <f t="shared" ref="B87:B105" si="60">B62</f>
        <v>CI Tarifa</v>
      </c>
      <c r="C87" s="52">
        <f>Input!C$12*Input!C$138*C62</f>
        <v>59005859.51834248</v>
      </c>
      <c r="D87" s="52">
        <f>Input!D$12*Input!D$138*D62</f>
        <v>50848831.77339685</v>
      </c>
      <c r="E87" s="52">
        <f>Input!E$12*Input!E$138*E62</f>
        <v>43297896.302166037</v>
      </c>
      <c r="F87" s="52">
        <f>Input!F$12*Input!F$138*F62</f>
        <v>38188114.545132428</v>
      </c>
      <c r="G87" s="52">
        <f>Input!G$12*Input!G$138*G62</f>
        <v>33741665.445084922</v>
      </c>
      <c r="H87" s="52">
        <f>Input!H$12*Input!H$138*H62</f>
        <v>29159186.767229442</v>
      </c>
      <c r="I87" s="57">
        <f>Input!I$12*Input!I$138*I62</f>
        <v>27920560.461289406</v>
      </c>
      <c r="J87" s="64"/>
    </row>
    <row r="88" spans="1:10" s="5" customFormat="1" x14ac:dyDescent="0.25">
      <c r="A88" s="46" t="str">
        <f t="shared" ref="A88" si="61">A63</f>
        <v>CI Almería</v>
      </c>
      <c r="B88" s="4" t="str">
        <f t="shared" si="60"/>
        <v>CI Almería</v>
      </c>
      <c r="C88" s="52">
        <f>Input!C$12*Input!C$138*C63</f>
        <v>66190144.742220379</v>
      </c>
      <c r="D88" s="53">
        <f>Input!D$12*Input!D$138*D63</f>
        <v>57035507.736768812</v>
      </c>
      <c r="E88" s="53">
        <f>Input!E$12*Input!E$138*E63</f>
        <v>48571884.965608671</v>
      </c>
      <c r="F88" s="53">
        <f>Input!F$12*Input!F$138*F63</f>
        <v>42826023.058606803</v>
      </c>
      <c r="G88" s="53">
        <f>Input!G$12*Input!G$138*G63</f>
        <v>37833509.179628924</v>
      </c>
      <c r="H88" s="53">
        <f>Input!H$12*Input!H$138*H63</f>
        <v>32692231.303398531</v>
      </c>
      <c r="I88" s="65">
        <f>Input!I$12*Input!I$138*I63</f>
        <v>31308753.202059112</v>
      </c>
      <c r="J88" s="64"/>
    </row>
    <row r="89" spans="1:10" s="5" customFormat="1" x14ac:dyDescent="0.25">
      <c r="A89" s="46" t="str">
        <f t="shared" ref="A89" si="62">A64</f>
        <v>Irún</v>
      </c>
      <c r="B89" s="4" t="str">
        <f t="shared" si="60"/>
        <v>VIP Pirineos</v>
      </c>
      <c r="C89" s="52">
        <f>Input!C$12*Input!C$138*C64</f>
        <v>10770779.250293082</v>
      </c>
      <c r="D89" s="53">
        <f>Input!D$12*Input!D$138*D64</f>
        <v>9297728.9059580043</v>
      </c>
      <c r="E89" s="53">
        <f>Input!E$12*Input!E$138*E64</f>
        <v>7921201.3163150027</v>
      </c>
      <c r="F89" s="53">
        <f>Input!F$12*Input!F$138*F64</f>
        <v>7018881.2280988907</v>
      </c>
      <c r="G89" s="53">
        <f>Input!G$12*Input!G$138*G64</f>
        <v>6214410.5221856162</v>
      </c>
      <c r="H89" s="53">
        <f>Input!H$12*Input!H$138*H64</f>
        <v>5376229.6970788455</v>
      </c>
      <c r="I89" s="65">
        <f>Input!I$12*Input!I$138*I64</f>
        <v>5136223.988490806</v>
      </c>
      <c r="J89" s="64"/>
    </row>
    <row r="90" spans="1:10" s="5" customFormat="1" x14ac:dyDescent="0.25">
      <c r="A90" s="46" t="str">
        <f t="shared" ref="A90" si="63">A65</f>
        <v>Larrau</v>
      </c>
      <c r="B90" s="4" t="str">
        <f t="shared" si="60"/>
        <v>VIP Pirineos</v>
      </c>
      <c r="C90" s="52">
        <f>Input!C$12*Input!C$138*C65</f>
        <v>27176711.53258922</v>
      </c>
      <c r="D90" s="53">
        <f>Input!D$12*Input!D$138*D65</f>
        <v>23454734.113509588</v>
      </c>
      <c r="E90" s="53">
        <f>Input!E$12*Input!E$138*E65</f>
        <v>19982421.597572692</v>
      </c>
      <c r="F90" s="53">
        <f>Input!F$12*Input!F$138*F65</f>
        <v>17694466.939971987</v>
      </c>
      <c r="G90" s="53">
        <f>Input!G$12*Input!G$138*G65</f>
        <v>15661521.815925831</v>
      </c>
      <c r="H90" s="53">
        <f>Input!H$12*Input!H$138*H65</f>
        <v>13546773.432413718</v>
      </c>
      <c r="I90" s="65">
        <f>Input!I$12*Input!I$138*I65</f>
        <v>12945951.189646855</v>
      </c>
      <c r="J90" s="64"/>
    </row>
    <row r="91" spans="1:10" s="5" customFormat="1" x14ac:dyDescent="0.25">
      <c r="A91" s="46" t="str">
        <f t="shared" ref="A91" si="64">A66</f>
        <v>Badajoz</v>
      </c>
      <c r="B91" s="4" t="str">
        <f t="shared" si="60"/>
        <v>VIP Ibérico</v>
      </c>
      <c r="C91" s="52">
        <f>Input!C$12*Input!C$138*C66</f>
        <v>6876202.4775635088</v>
      </c>
      <c r="D91" s="53">
        <f>Input!D$12*Input!D$138*D66</f>
        <v>5932308.9861728</v>
      </c>
      <c r="E91" s="53">
        <f>Input!E$12*Input!E$138*E66</f>
        <v>5056394.3450338114</v>
      </c>
      <c r="F91" s="53">
        <f>Input!F$12*Input!F$138*F66</f>
        <v>4474007.748089063</v>
      </c>
      <c r="G91" s="53">
        <f>Input!G$12*Input!G$138*G66</f>
        <v>3958655.6625447515</v>
      </c>
      <c r="H91" s="53">
        <f>Input!H$12*Input!H$138*H66</f>
        <v>3423501.363487687</v>
      </c>
      <c r="I91" s="65">
        <f>Input!I$12*Input!I$138*I66</f>
        <v>3273440.3304119566</v>
      </c>
      <c r="J91" s="64"/>
    </row>
    <row r="92" spans="1:10" s="5" customFormat="1" x14ac:dyDescent="0.25">
      <c r="A92" s="46" t="str">
        <f t="shared" ref="A92" si="65">A67</f>
        <v>Tuy</v>
      </c>
      <c r="B92" s="8" t="str">
        <f t="shared" si="60"/>
        <v>VIP Ibérico</v>
      </c>
      <c r="C92" s="53">
        <f>Input!C$12*Input!C$138*C67</f>
        <v>0</v>
      </c>
      <c r="D92" s="53">
        <f>Input!D$12*Input!D$138*D67</f>
        <v>0</v>
      </c>
      <c r="E92" s="53">
        <f>Input!E$12*Input!E$138*E67</f>
        <v>0</v>
      </c>
      <c r="F92" s="53">
        <f>Input!F$12*Input!F$138*F67</f>
        <v>0</v>
      </c>
      <c r="G92" s="53">
        <f>Input!G$12*Input!G$138*G67</f>
        <v>0</v>
      </c>
      <c r="H92" s="53">
        <f>Input!H$12*Input!H$138*H67</f>
        <v>0</v>
      </c>
      <c r="I92" s="65">
        <f>Input!I$12*Input!I$138*I67</f>
        <v>0</v>
      </c>
      <c r="J92" s="64"/>
    </row>
    <row r="93" spans="1:10" s="5" customFormat="1" x14ac:dyDescent="0.25">
      <c r="A93" s="46" t="str">
        <f t="shared" ref="A93" si="66">A68</f>
        <v>PR Barcelona</v>
      </c>
      <c r="B93" s="8" t="str">
        <f t="shared" si="60"/>
        <v>Planta GNL / LNG Plant</v>
      </c>
      <c r="C93" s="53">
        <f>Input!C$12*Input!C$138*C68</f>
        <v>28867323.904070038</v>
      </c>
      <c r="D93" s="53">
        <f>Input!D$12*Input!D$138*D68</f>
        <v>24887333.911925282</v>
      </c>
      <c r="E93" s="53">
        <f>Input!E$12*Input!E$138*E68</f>
        <v>21380612.049482901</v>
      </c>
      <c r="F93" s="53">
        <f>Input!F$12*Input!F$138*F68</f>
        <v>19063678.172327247</v>
      </c>
      <c r="G93" s="53">
        <f>Input!G$12*Input!G$138*G68</f>
        <v>17237118.219046272</v>
      </c>
      <c r="H93" s="53">
        <f>Input!H$12*Input!H$138*H68</f>
        <v>15221717.731970733</v>
      </c>
      <c r="I93" s="65">
        <f>Input!I$12*Input!I$138*I68</f>
        <v>15168305.888482882</v>
      </c>
      <c r="J93" s="64"/>
    </row>
    <row r="94" spans="1:10" s="5" customFormat="1" x14ac:dyDescent="0.25">
      <c r="A94" s="46" t="str">
        <f t="shared" ref="A94" si="67">A69</f>
        <v>PR Cartagena</v>
      </c>
      <c r="B94" s="8" t="str">
        <f t="shared" si="60"/>
        <v>Planta GNL / LNG Plant</v>
      </c>
      <c r="C94" s="53">
        <f>Input!C$12*Input!C$138*C69</f>
        <v>8805585.3307052255</v>
      </c>
      <c r="D94" s="53">
        <f>Input!D$12*Input!D$138*D69</f>
        <v>10240923.528012415</v>
      </c>
      <c r="E94" s="53">
        <f>Input!E$12*Input!E$138*E69</f>
        <v>12047779.244280718</v>
      </c>
      <c r="F94" s="53">
        <f>Input!F$12*Input!F$138*F69</f>
        <v>13875408.916387782</v>
      </c>
      <c r="G94" s="53">
        <f>Input!G$12*Input!G$138*G69</f>
        <v>13255641.384805357</v>
      </c>
      <c r="H94" s="53">
        <f>Input!H$12*Input!H$138*H69</f>
        <v>11698196.363335986</v>
      </c>
      <c r="I94" s="65">
        <f>Input!I$12*Input!I$138*I69</f>
        <v>11668620.852279821</v>
      </c>
      <c r="J94" s="64"/>
    </row>
    <row r="95" spans="1:10" s="5" customFormat="1" x14ac:dyDescent="0.25">
      <c r="A95" s="46" t="str">
        <f t="shared" ref="A95" si="68">A70</f>
        <v>PR Huelva</v>
      </c>
      <c r="B95" s="8" t="str">
        <f t="shared" si="60"/>
        <v>Planta GNL / LNG Plant</v>
      </c>
      <c r="C95" s="53">
        <f>Input!C$12*Input!C$138*C70</f>
        <v>29421949.22763693</v>
      </c>
      <c r="D95" s="53">
        <f>Input!D$12*Input!D$138*D70</f>
        <v>26042352.088162024</v>
      </c>
      <c r="E95" s="53">
        <f>Input!E$12*Input!E$138*E70</f>
        <v>23209562.976790462</v>
      </c>
      <c r="F95" s="53">
        <f>Input!F$12*Input!F$138*F70</f>
        <v>21506409.514447469</v>
      </c>
      <c r="G95" s="53">
        <f>Input!G$12*Input!G$138*G70</f>
        <v>19628158.409069706</v>
      </c>
      <c r="H95" s="53">
        <f>Input!H$12*Input!H$138*H70</f>
        <v>17329389.220478851</v>
      </c>
      <c r="I95" s="65">
        <f>Input!I$12*Input!I$138*I70</f>
        <v>17269882.727415495</v>
      </c>
      <c r="J95" s="64"/>
    </row>
    <row r="96" spans="1:10" s="5" customFormat="1" x14ac:dyDescent="0.25">
      <c r="A96" s="46" t="str">
        <f t="shared" ref="A96" si="69">A71</f>
        <v>PR Bilbao</v>
      </c>
      <c r="B96" s="8" t="str">
        <f t="shared" si="60"/>
        <v>Planta GNL / LNG Plant</v>
      </c>
      <c r="C96" s="53">
        <f>Input!C$12*Input!C$138*C71</f>
        <v>19250655.527504578</v>
      </c>
      <c r="D96" s="53">
        <f>Input!D$12*Input!D$138*D71</f>
        <v>14721876.920416228</v>
      </c>
      <c r="E96" s="53">
        <f>Input!E$12*Input!E$138*E71</f>
        <v>10325725.279919529</v>
      </c>
      <c r="F96" s="53">
        <f>Input!F$12*Input!F$138*F71</f>
        <v>6975025.1583923437</v>
      </c>
      <c r="G96" s="53">
        <f>Input!G$12*Input!G$138*G71</f>
        <v>5796014.2854787093</v>
      </c>
      <c r="H96" s="53">
        <f>Input!H$12*Input!H$138*H71</f>
        <v>5122836.0728117069</v>
      </c>
      <c r="I96" s="65">
        <f>Input!I$12*Input!I$138*I71</f>
        <v>5094502.436885667</v>
      </c>
      <c r="J96" s="64"/>
    </row>
    <row r="97" spans="1:10" s="5" customFormat="1" x14ac:dyDescent="0.25">
      <c r="A97" s="46" t="str">
        <f t="shared" ref="A97" si="70">A72</f>
        <v>PR Sagunto</v>
      </c>
      <c r="B97" s="8" t="str">
        <f t="shared" si="60"/>
        <v>Planta GNL / LNG Plant</v>
      </c>
      <c r="C97" s="53">
        <f>Input!C$12*Input!C$138*C72</f>
        <v>6061961.7668815665</v>
      </c>
      <c r="D97" s="53">
        <f>Input!D$12*Input!D$138*D72</f>
        <v>6878015.2583292378</v>
      </c>
      <c r="E97" s="53">
        <f>Input!E$12*Input!E$138*E72</f>
        <v>7933464.9803805528</v>
      </c>
      <c r="F97" s="53">
        <f>Input!F$12*Input!F$138*F72</f>
        <v>9029998.2559110373</v>
      </c>
      <c r="G97" s="53">
        <f>Input!G$12*Input!G$138*G72</f>
        <v>8608987.6357888449</v>
      </c>
      <c r="H97" s="53">
        <f>Input!H$12*Input!H$138*H72</f>
        <v>7598550.4216026617</v>
      </c>
      <c r="I97" s="65">
        <f>Input!I$12*Input!I$138*I72</f>
        <v>7577298.9878004687</v>
      </c>
      <c r="J97" s="64"/>
    </row>
    <row r="98" spans="1:10" s="5" customFormat="1" x14ac:dyDescent="0.25">
      <c r="A98" s="46" t="str">
        <f t="shared" ref="A98" si="71">A73</f>
        <v>PR Mugardos</v>
      </c>
      <c r="B98" s="8" t="str">
        <f t="shared" si="60"/>
        <v>Planta GNL / LNG Plant</v>
      </c>
      <c r="C98" s="53">
        <f>Input!C$12*Input!C$138*C73</f>
        <v>9803139.2082567718</v>
      </c>
      <c r="D98" s="53">
        <f>Input!D$12*Input!D$138*D73</f>
        <v>8474493.3205039315</v>
      </c>
      <c r="E98" s="53">
        <f>Input!E$12*Input!E$138*E73</f>
        <v>7307565.55920354</v>
      </c>
      <c r="F98" s="53">
        <f>Input!F$12*Input!F$138*F73</f>
        <v>6553325.8517947271</v>
      </c>
      <c r="G98" s="53">
        <f>Input!G$12*Input!G$138*G73</f>
        <v>5936110.419443612</v>
      </c>
      <c r="H98" s="53">
        <f>Input!H$12*Input!H$138*H73</f>
        <v>5244308.9466833565</v>
      </c>
      <c r="I98" s="65">
        <f>Input!I$12*Input!I$138*I73</f>
        <v>5219961.3686814988</v>
      </c>
      <c r="J98" s="64"/>
    </row>
    <row r="99" spans="1:10" s="5" customFormat="1" ht="30" x14ac:dyDescent="0.25">
      <c r="A99" s="46" t="str">
        <f t="shared" ref="A99" si="72">A74</f>
        <v>Marismas</v>
      </c>
      <c r="B99" s="8" t="str">
        <f t="shared" si="60"/>
        <v>YAC Marismas / AASS - Storage facilities</v>
      </c>
      <c r="C99" s="53">
        <f>Input!C$12*Input!C$138*C74</f>
        <v>822954.16018817143</v>
      </c>
      <c r="D99" s="53">
        <f>Input!D$12*Input!D$138*D74</f>
        <v>774651.8680339884</v>
      </c>
      <c r="E99" s="53">
        <f>Input!E$12*Input!E$138*E74</f>
        <v>763506.72323610284</v>
      </c>
      <c r="F99" s="53">
        <f>Input!F$12*Input!F$138*F74</f>
        <v>800264.29031906463</v>
      </c>
      <c r="G99" s="53">
        <f>Input!G$12*Input!G$138*G74</f>
        <v>757447.91918911517</v>
      </c>
      <c r="H99" s="53">
        <f>Input!H$12*Input!H$138*H74</f>
        <v>660521.57796232274</v>
      </c>
      <c r="I99" s="65">
        <f>Input!I$12*Input!I$138*I74</f>
        <v>632228.0243956612</v>
      </c>
      <c r="J99" s="64"/>
    </row>
    <row r="100" spans="1:10" s="5" customFormat="1" x14ac:dyDescent="0.25">
      <c r="A100" s="46" t="str">
        <f t="shared" ref="A100" si="73">A75</f>
        <v>YAC Poseidón</v>
      </c>
      <c r="B100" s="8" t="str">
        <f t="shared" si="60"/>
        <v>YAC Poseidón</v>
      </c>
      <c r="C100" s="53">
        <f>Input!C$12*Input!C$138*C75</f>
        <v>78558.98096286878</v>
      </c>
      <c r="D100" s="53">
        <f>Input!D$12*Input!D$138*D75</f>
        <v>67713.548886052231</v>
      </c>
      <c r="E100" s="53">
        <f>Input!E$12*Input!E$138*E75</f>
        <v>57668.509404011413</v>
      </c>
      <c r="F100" s="53">
        <f>Input!F$12*Input!F$138*F75</f>
        <v>50901.946366687822</v>
      </c>
      <c r="G100" s="53">
        <f>Input!G$12*Input!G$138*G75</f>
        <v>44989.650523644712</v>
      </c>
      <c r="H100" s="53">
        <f>Input!H$12*Input!H$138*H75</f>
        <v>38885.690808783904</v>
      </c>
      <c r="I100" s="65">
        <f>Input!I$12*Input!I$138*I75</f>
        <v>37219.656221581463</v>
      </c>
      <c r="J100" s="64"/>
    </row>
    <row r="101" spans="1:10" s="5" customFormat="1" x14ac:dyDescent="0.25">
      <c r="A101" s="46" t="str">
        <f t="shared" ref="A101" si="74">A76</f>
        <v>YAC Viura</v>
      </c>
      <c r="B101" s="8" t="str">
        <f t="shared" si="60"/>
        <v>YAC Viura</v>
      </c>
      <c r="C101" s="53">
        <f>Input!C$12*Input!C$138*C76</f>
        <v>854415.65911500819</v>
      </c>
      <c r="D101" s="53">
        <f>Input!D$12*Input!D$138*D76</f>
        <v>737950.20251317287</v>
      </c>
      <c r="E101" s="53">
        <f>Input!E$12*Input!E$138*E76</f>
        <v>629245.41294565285</v>
      </c>
      <c r="F101" s="53">
        <f>Input!F$12*Input!F$138*F76</f>
        <v>558331.55085111107</v>
      </c>
      <c r="G101" s="53">
        <f>Input!G$12*Input!G$138*G76</f>
        <v>494647.30772462452</v>
      </c>
      <c r="H101" s="53">
        <f>Input!H$12*Input!H$138*H76</f>
        <v>428070.95180069655</v>
      </c>
      <c r="I101" s="65">
        <f>Input!I$12*Input!I$138*I76</f>
        <v>408781.84809929947</v>
      </c>
      <c r="J101" s="64"/>
    </row>
    <row r="102" spans="1:10" s="5" customFormat="1" x14ac:dyDescent="0.25">
      <c r="A102" s="46" t="str">
        <f t="shared" ref="A102" si="75">A77</f>
        <v>BI Madrid</v>
      </c>
      <c r="B102" s="8" t="str">
        <f t="shared" si="60"/>
        <v>BI Madrid</v>
      </c>
      <c r="C102" s="53">
        <f>Input!C$12*Input!C$138*C77</f>
        <v>47989.182627027432</v>
      </c>
      <c r="D102" s="53">
        <f>Input!D$12*Input!D$138*D77</f>
        <v>41397.183528379428</v>
      </c>
      <c r="E102" s="53">
        <f>Input!E$12*Input!E$138*E77</f>
        <v>35287.560841164952</v>
      </c>
      <c r="F102" s="53">
        <f>Input!F$12*Input!F$138*F77</f>
        <v>31227.081650120141</v>
      </c>
      <c r="G102" s="53">
        <f>Input!G$12*Input!G$138*G77</f>
        <v>27630.655856037341</v>
      </c>
      <c r="H102" s="53">
        <f>Input!H$12*Input!H$138*H77</f>
        <v>23895.153057968128</v>
      </c>
      <c r="I102" s="65">
        <f>Input!I$12*Input!I$138*I77</f>
        <v>22845.523301376084</v>
      </c>
      <c r="J102" s="64"/>
    </row>
    <row r="103" spans="1:10" s="5" customFormat="1" x14ac:dyDescent="0.25">
      <c r="A103" s="46" t="str">
        <f t="shared" ref="A103" si="76">A78</f>
        <v>AASS Serrablo</v>
      </c>
      <c r="B103" s="8" t="str">
        <f t="shared" si="60"/>
        <v>AA.SS / Storage facilities</v>
      </c>
      <c r="C103" s="53">
        <f>Input!C$12*Input!C$138*C78</f>
        <v>2150188.6541526467</v>
      </c>
      <c r="D103" s="53">
        <f>Input!D$12*Input!D$138*D78</f>
        <v>2037133.7693482204</v>
      </c>
      <c r="E103" s="53">
        <f>Input!E$12*Input!E$138*E78</f>
        <v>2025066.9843213623</v>
      </c>
      <c r="F103" s="53">
        <f>Input!F$12*Input!F$138*F78</f>
        <v>2144888.1950253965</v>
      </c>
      <c r="G103" s="53">
        <f>Input!G$12*Input!G$138*G78</f>
        <v>2038244.6045018747</v>
      </c>
      <c r="H103" s="53">
        <f>Input!H$12*Input!H$138*H78</f>
        <v>1779277.7874729147</v>
      </c>
      <c r="I103" s="65">
        <f>Input!I$12*Input!I$138*I78</f>
        <v>1701065.1790088606</v>
      </c>
      <c r="J103" s="64"/>
    </row>
    <row r="104" spans="1:10" s="5" customFormat="1" x14ac:dyDescent="0.25">
      <c r="A104" s="46" t="str">
        <f t="shared" ref="A104" si="77">A79</f>
        <v>AASS Gaviota</v>
      </c>
      <c r="B104" s="8" t="str">
        <f t="shared" si="60"/>
        <v>AA.SS / Storage facilities</v>
      </c>
      <c r="C104" s="53">
        <f>Input!C$12*Input!C$138*C79</f>
        <v>1680569.0119890231</v>
      </c>
      <c r="D104" s="53">
        <f>Input!D$12*Input!D$138*D79</f>
        <v>1592824.693932811</v>
      </c>
      <c r="E104" s="53">
        <f>Input!E$12*Input!E$138*E79</f>
        <v>1585215.1636367589</v>
      </c>
      <c r="F104" s="53">
        <f>Input!F$12*Input!F$138*F79</f>
        <v>1682604.6188860303</v>
      </c>
      <c r="G104" s="53">
        <f>Input!G$12*Input!G$138*G79</f>
        <v>1600305.0019774539</v>
      </c>
      <c r="H104" s="53">
        <f>Input!H$12*Input!H$138*H79</f>
        <v>1397517.604839338</v>
      </c>
      <c r="I104" s="65">
        <f>Input!I$12*Input!I$138*I79</f>
        <v>1334858.4610884616</v>
      </c>
      <c r="J104" s="64"/>
    </row>
    <row r="105" spans="1:10" s="5" customFormat="1" ht="15.75" thickBot="1" x14ac:dyDescent="0.3">
      <c r="A105" s="46" t="str">
        <f t="shared" ref="A105" si="78">A80</f>
        <v>AASS Yela</v>
      </c>
      <c r="B105" s="8" t="str">
        <f t="shared" si="60"/>
        <v>AA.SS / Storage facilities</v>
      </c>
      <c r="C105" s="53">
        <f>Input!C$12*Input!C$138*C80</f>
        <v>583262.9157917503</v>
      </c>
      <c r="D105" s="53">
        <f>Input!D$12*Input!D$138*D80</f>
        <v>552540.02435346111</v>
      </c>
      <c r="E105" s="53">
        <f>Input!E$12*Input!E$138*E80</f>
        <v>549333.47437154909</v>
      </c>
      <c r="F105" s="53">
        <f>Input!F$12*Input!F$138*F80</f>
        <v>581914.20125540125</v>
      </c>
      <c r="G105" s="53">
        <f>Input!G$12*Input!G$138*G80</f>
        <v>553010.37078066263</v>
      </c>
      <c r="H105" s="53">
        <f>Input!H$12*Input!H$138*H80</f>
        <v>482756.16718057054</v>
      </c>
      <c r="I105" s="65">
        <f>Input!I$12*Input!I$138*I80</f>
        <v>461518.94244856096</v>
      </c>
      <c r="J105" s="64"/>
    </row>
    <row r="106" spans="1:10" ht="18.75" customHeight="1" thickBot="1" x14ac:dyDescent="0.3">
      <c r="A106" s="33" t="s">
        <v>7</v>
      </c>
      <c r="B106" s="34"/>
      <c r="C106" s="66">
        <f t="shared" ref="C106:I106" si="79">SUM(C87:C105)</f>
        <v>278448251.05089027</v>
      </c>
      <c r="D106" s="66">
        <f t="shared" si="79"/>
        <v>243618317.83375129</v>
      </c>
      <c r="E106" s="66">
        <f t="shared" si="79"/>
        <v>212679832.44551051</v>
      </c>
      <c r="F106" s="66">
        <f t="shared" si="79"/>
        <v>193055471.27351359</v>
      </c>
      <c r="G106" s="66">
        <f t="shared" si="79"/>
        <v>173388068.48955598</v>
      </c>
      <c r="H106" s="66">
        <f t="shared" si="79"/>
        <v>151223846.25361404</v>
      </c>
      <c r="I106" s="67">
        <f t="shared" si="79"/>
        <v>147182019.06800774</v>
      </c>
    </row>
    <row r="107" spans="1:10" ht="9" customHeight="1" x14ac:dyDescent="0.25">
      <c r="C107" s="134">
        <f>C106-(Input!C$12*Input!C$138)</f>
        <v>0</v>
      </c>
      <c r="D107" s="134">
        <f>D106-(Input!D$12*Input!D$138)</f>
        <v>0</v>
      </c>
      <c r="E107" s="134">
        <f>E106-(Input!E$12*Input!E$138)</f>
        <v>0</v>
      </c>
      <c r="F107" s="134">
        <f>F106-(Input!F$12*Input!F$138)</f>
        <v>0</v>
      </c>
      <c r="G107" s="134">
        <f>G106-(Input!G$12*Input!G$138)</f>
        <v>0</v>
      </c>
      <c r="H107" s="134">
        <f>H106-(Input!H$12*Input!H$138)</f>
        <v>0</v>
      </c>
      <c r="I107" s="134">
        <f>I106-(Input!I$12*Input!I$138)</f>
        <v>0</v>
      </c>
    </row>
    <row r="108" spans="1:10" ht="27.75" customHeight="1" x14ac:dyDescent="0.25">
      <c r="A108" s="96" t="s">
        <v>447</v>
      </c>
      <c r="B108" s="23"/>
      <c r="C108" s="24"/>
      <c r="D108" s="24"/>
      <c r="E108" s="24"/>
      <c r="F108" s="24"/>
      <c r="G108" s="24"/>
      <c r="H108" s="24"/>
      <c r="I108" s="24"/>
    </row>
    <row r="109" spans="1:10" ht="5.0999999999999996" customHeight="1" thickBot="1" x14ac:dyDescent="0.3"/>
    <row r="110" spans="1:10" ht="15" customHeight="1" x14ac:dyDescent="0.25">
      <c r="A110" s="173" t="s">
        <v>319</v>
      </c>
      <c r="B110" s="171" t="s">
        <v>320</v>
      </c>
      <c r="C110" s="27" t="s">
        <v>13</v>
      </c>
      <c r="D110" s="28"/>
      <c r="E110" s="28"/>
      <c r="F110" s="28"/>
      <c r="G110" s="28"/>
      <c r="H110" s="28"/>
      <c r="I110" s="29"/>
    </row>
    <row r="111" spans="1:10" ht="33" customHeight="1" x14ac:dyDescent="0.25">
      <c r="A111" s="174"/>
      <c r="B111" s="172"/>
      <c r="C111" s="25">
        <v>2020</v>
      </c>
      <c r="D111" s="26" t="s">
        <v>64</v>
      </c>
      <c r="E111" s="26" t="s">
        <v>65</v>
      </c>
      <c r="F111" s="26" t="s">
        <v>66</v>
      </c>
      <c r="G111" s="26" t="s">
        <v>67</v>
      </c>
      <c r="H111" s="26" t="s">
        <v>68</v>
      </c>
      <c r="I111" s="30" t="s">
        <v>69</v>
      </c>
    </row>
    <row r="112" spans="1:10" s="5" customFormat="1" x14ac:dyDescent="0.25">
      <c r="A112" s="31" t="str">
        <f>A87</f>
        <v>CI Tarifa</v>
      </c>
      <c r="B112" s="4" t="str">
        <f t="shared" ref="B112:B130" si="80">B87</f>
        <v>CI Tarifa</v>
      </c>
      <c r="C112" s="68">
        <f>IF(C12=0,"",C87/C12)</f>
        <v>285.54406102751238</v>
      </c>
      <c r="D112" s="68">
        <f t="shared" ref="D112:I112" si="81">IF(D12=0,"",D87/D12)</f>
        <v>246.07017068477757</v>
      </c>
      <c r="E112" s="68">
        <f t="shared" si="81"/>
        <v>209.52931191901908</v>
      </c>
      <c r="F112" s="68">
        <f t="shared" si="81"/>
        <v>184.80180441759694</v>
      </c>
      <c r="G112" s="68">
        <f t="shared" si="81"/>
        <v>163.28432897458592</v>
      </c>
      <c r="H112" s="68">
        <f t="shared" si="81"/>
        <v>141.10857250009406</v>
      </c>
      <c r="I112" s="69">
        <f t="shared" si="81"/>
        <v>135.11455108627703</v>
      </c>
      <c r="J112" s="80"/>
    </row>
    <row r="113" spans="1:10" s="5" customFormat="1" x14ac:dyDescent="0.25">
      <c r="A113" s="46" t="str">
        <f t="shared" ref="A113" si="82">A88</f>
        <v>CI Almería</v>
      </c>
      <c r="B113" s="4" t="str">
        <f t="shared" si="80"/>
        <v>CI Almería</v>
      </c>
      <c r="C113" s="68">
        <f t="shared" ref="C113:I113" si="83">IF(C13=0,"",C88/C13)</f>
        <v>257.5551276334599</v>
      </c>
      <c r="D113" s="70">
        <f t="shared" si="83"/>
        <v>221.93315231432905</v>
      </c>
      <c r="E113" s="70">
        <f t="shared" si="83"/>
        <v>189.00001020447115</v>
      </c>
      <c r="F113" s="70">
        <f t="shared" si="83"/>
        <v>166.64205642471245</v>
      </c>
      <c r="G113" s="70">
        <f t="shared" si="83"/>
        <v>147.21548537973678</v>
      </c>
      <c r="H113" s="70">
        <f t="shared" si="83"/>
        <v>127.21005277691357</v>
      </c>
      <c r="I113" s="71">
        <f t="shared" si="83"/>
        <v>121.82674563419198</v>
      </c>
      <c r="J113" s="80"/>
    </row>
    <row r="114" spans="1:10" s="5" customFormat="1" x14ac:dyDescent="0.25">
      <c r="A114" s="46" t="str">
        <f t="shared" ref="A114" si="84">A89</f>
        <v>Irún</v>
      </c>
      <c r="B114" s="4" t="str">
        <f t="shared" si="80"/>
        <v>VIP Pirineos</v>
      </c>
      <c r="C114" s="68">
        <f t="shared" ref="C114:I114" si="85">IF(C14=0,"",C89/C14)</f>
        <v>211.01000083771277</v>
      </c>
      <c r="D114" s="70">
        <f t="shared" si="85"/>
        <v>182.15151741984124</v>
      </c>
      <c r="E114" s="70">
        <f t="shared" si="85"/>
        <v>155.18400828295117</v>
      </c>
      <c r="F114" s="70">
        <f t="shared" si="85"/>
        <v>137.50668353737291</v>
      </c>
      <c r="G114" s="70">
        <f t="shared" si="85"/>
        <v>121.74632299298088</v>
      </c>
      <c r="H114" s="70">
        <f t="shared" si="85"/>
        <v>105.32554855336716</v>
      </c>
      <c r="I114" s="71">
        <f t="shared" si="85"/>
        <v>100.62360419137124</v>
      </c>
      <c r="J114" s="80"/>
    </row>
    <row r="115" spans="1:10" s="5" customFormat="1" x14ac:dyDescent="0.25">
      <c r="A115" s="46" t="str">
        <f t="shared" ref="A115" si="86">A90</f>
        <v>Larrau</v>
      </c>
      <c r="B115" s="4" t="str">
        <f t="shared" si="80"/>
        <v>VIP Pirineos</v>
      </c>
      <c r="C115" s="68">
        <f t="shared" ref="C115:I115" si="87">IF(C15=0,"",C90/C15)</f>
        <v>193.60658517060111</v>
      </c>
      <c r="D115" s="70">
        <f t="shared" si="87"/>
        <v>167.09126019002053</v>
      </c>
      <c r="E115" s="70">
        <f t="shared" si="87"/>
        <v>142.35454515186993</v>
      </c>
      <c r="F115" s="70">
        <f t="shared" si="87"/>
        <v>126.05518208316087</v>
      </c>
      <c r="G115" s="70">
        <f t="shared" si="87"/>
        <v>111.57250404340536</v>
      </c>
      <c r="H115" s="70">
        <f t="shared" si="87"/>
        <v>96.50706050967031</v>
      </c>
      <c r="I115" s="71">
        <f t="shared" si="87"/>
        <v>92.226809656761034</v>
      </c>
      <c r="J115" s="80"/>
    </row>
    <row r="116" spans="1:10" s="5" customFormat="1" x14ac:dyDescent="0.25">
      <c r="A116" s="46" t="str">
        <f t="shared" ref="A116" si="88">A91</f>
        <v>Badajoz</v>
      </c>
      <c r="B116" s="4" t="str">
        <f t="shared" si="80"/>
        <v>VIP Ibérico</v>
      </c>
      <c r="C116" s="68">
        <f t="shared" ref="C116:I116" si="89">IF(C16=0,"",C91/C16)</f>
        <v>328.17808575233113</v>
      </c>
      <c r="D116" s="70">
        <f t="shared" si="89"/>
        <v>283.12921463932571</v>
      </c>
      <c r="E116" s="70">
        <f t="shared" si="89"/>
        <v>241.32474609009682</v>
      </c>
      <c r="F116" s="70">
        <f t="shared" si="89"/>
        <v>213.52938677995837</v>
      </c>
      <c r="G116" s="70">
        <f t="shared" si="89"/>
        <v>188.93335990694928</v>
      </c>
      <c r="H116" s="70">
        <f t="shared" si="89"/>
        <v>163.39223978727114</v>
      </c>
      <c r="I116" s="71">
        <f t="shared" si="89"/>
        <v>156.23032988983886</v>
      </c>
      <c r="J116" s="80"/>
    </row>
    <row r="117" spans="1:10" s="5" customFormat="1" x14ac:dyDescent="0.25">
      <c r="A117" s="46" t="str">
        <f t="shared" ref="A117" si="90">A92</f>
        <v>Tuy</v>
      </c>
      <c r="B117" s="8" t="str">
        <f t="shared" si="80"/>
        <v>VIP Ibérico</v>
      </c>
      <c r="C117" s="70" t="str">
        <f t="shared" ref="C117:I117" si="91">IF(C17=0,"",C92/C17)</f>
        <v/>
      </c>
      <c r="D117" s="70" t="str">
        <f t="shared" si="91"/>
        <v/>
      </c>
      <c r="E117" s="70" t="str">
        <f t="shared" si="91"/>
        <v/>
      </c>
      <c r="F117" s="70" t="str">
        <f t="shared" si="91"/>
        <v/>
      </c>
      <c r="G117" s="70" t="str">
        <f t="shared" si="91"/>
        <v/>
      </c>
      <c r="H117" s="70" t="str">
        <f t="shared" si="91"/>
        <v/>
      </c>
      <c r="I117" s="71" t="str">
        <f t="shared" si="91"/>
        <v/>
      </c>
      <c r="J117" s="80"/>
    </row>
    <row r="118" spans="1:10" s="5" customFormat="1" x14ac:dyDescent="0.25">
      <c r="A118" s="46" t="str">
        <f t="shared" ref="A118" si="92">A93</f>
        <v>PR Barcelona</v>
      </c>
      <c r="B118" s="8" t="str">
        <f t="shared" si="80"/>
        <v>Planta GNL / LNG Plant</v>
      </c>
      <c r="C118" s="70">
        <f t="shared" ref="C118:I118" si="93">IF(C18=0,"",C93/C18)</f>
        <v>195.74794604580751</v>
      </c>
      <c r="D118" s="70">
        <f t="shared" si="93"/>
        <v>168.83059633000147</v>
      </c>
      <c r="E118" s="70">
        <f t="shared" si="93"/>
        <v>143.86395089760262</v>
      </c>
      <c r="F118" s="70">
        <f t="shared" si="93"/>
        <v>127.06567537376344</v>
      </c>
      <c r="G118" s="70">
        <f t="shared" si="93"/>
        <v>112.34766195413195</v>
      </c>
      <c r="H118" s="70">
        <f t="shared" si="93"/>
        <v>97.126350802206048</v>
      </c>
      <c r="I118" s="71">
        <f t="shared" si="93"/>
        <v>92.958066320903171</v>
      </c>
      <c r="J118" s="80"/>
    </row>
    <row r="119" spans="1:10" s="5" customFormat="1" x14ac:dyDescent="0.25">
      <c r="A119" s="46" t="str">
        <f t="shared" ref="A119" si="94">A94</f>
        <v>PR Cartagena</v>
      </c>
      <c r="B119" s="8" t="str">
        <f t="shared" si="80"/>
        <v>Planta GNL / LNG Plant</v>
      </c>
      <c r="C119" s="70">
        <f t="shared" ref="C119:I119" si="95">IF(C19=0,"",C94/C19)</f>
        <v>221.37112249842457</v>
      </c>
      <c r="D119" s="70">
        <f t="shared" si="95"/>
        <v>190.71039742992721</v>
      </c>
      <c r="E119" s="70">
        <f t="shared" si="95"/>
        <v>162.38589178956045</v>
      </c>
      <c r="F119" s="70">
        <f t="shared" si="95"/>
        <v>143.0662691801862</v>
      </c>
      <c r="G119" s="70">
        <f t="shared" si="95"/>
        <v>126.34527343928839</v>
      </c>
      <c r="H119" s="70">
        <f t="shared" si="95"/>
        <v>109.15689900761375</v>
      </c>
      <c r="I119" s="71">
        <f t="shared" si="95"/>
        <v>104.57512834304826</v>
      </c>
      <c r="J119" s="80"/>
    </row>
    <row r="120" spans="1:10" s="5" customFormat="1" x14ac:dyDescent="0.25">
      <c r="A120" s="46" t="str">
        <f t="shared" ref="A120" si="96">A95</f>
        <v>PR Huelva</v>
      </c>
      <c r="B120" s="8" t="str">
        <f t="shared" si="80"/>
        <v>Planta GNL / LNG Plant</v>
      </c>
      <c r="C120" s="70">
        <f t="shared" ref="C120:I120" si="97">IF(C20=0,"",C95/C20)</f>
        <v>280.64289350554094</v>
      </c>
      <c r="D120" s="70">
        <f t="shared" si="97"/>
        <v>241.89964711804541</v>
      </c>
      <c r="E120" s="70">
        <f t="shared" si="97"/>
        <v>206.01492286141101</v>
      </c>
      <c r="F120" s="70">
        <f t="shared" si="97"/>
        <v>181.84237081537367</v>
      </c>
      <c r="G120" s="70">
        <f t="shared" si="97"/>
        <v>160.72150522285145</v>
      </c>
      <c r="H120" s="70">
        <f t="shared" si="97"/>
        <v>138.9158248426362</v>
      </c>
      <c r="I120" s="71">
        <f t="shared" si="97"/>
        <v>132.96411569858788</v>
      </c>
      <c r="J120" s="80"/>
    </row>
    <row r="121" spans="1:10" s="5" customFormat="1" x14ac:dyDescent="0.25">
      <c r="A121" s="46" t="str">
        <f t="shared" ref="A121" si="98">A96</f>
        <v>PR Bilbao</v>
      </c>
      <c r="B121" s="8" t="str">
        <f t="shared" si="80"/>
        <v>Planta GNL / LNG Plant</v>
      </c>
      <c r="C121" s="70">
        <f t="shared" ref="C121:I121" si="99">IF(C21=0,"",C96/C21)</f>
        <v>190.57492163264939</v>
      </c>
      <c r="D121" s="70">
        <f t="shared" si="99"/>
        <v>164.55761701788276</v>
      </c>
      <c r="E121" s="70">
        <f t="shared" si="99"/>
        <v>140.22209029420233</v>
      </c>
      <c r="F121" s="70">
        <f t="shared" si="99"/>
        <v>124.3283671366662</v>
      </c>
      <c r="G121" s="70">
        <f t="shared" si="99"/>
        <v>110.11286539040904</v>
      </c>
      <c r="H121" s="70">
        <f t="shared" si="99"/>
        <v>95.278103707899319</v>
      </c>
      <c r="I121" s="71">
        <f t="shared" si="99"/>
        <v>91.004111845337704</v>
      </c>
      <c r="J121" s="80"/>
    </row>
    <row r="122" spans="1:10" s="5" customFormat="1" x14ac:dyDescent="0.25">
      <c r="A122" s="46" t="str">
        <f t="shared" ref="A122" si="100">A97</f>
        <v>PR Sagunto</v>
      </c>
      <c r="B122" s="8" t="str">
        <f t="shared" si="80"/>
        <v>Planta GNL / LNG Plant</v>
      </c>
      <c r="C122" s="70">
        <f t="shared" ref="C122:I122" si="101">IF(C22=0,"",C97/C22)</f>
        <v>170.18078054888645</v>
      </c>
      <c r="D122" s="70">
        <f t="shared" si="101"/>
        <v>146.65119292647731</v>
      </c>
      <c r="E122" s="70">
        <f t="shared" si="101"/>
        <v>124.8673046509779</v>
      </c>
      <c r="F122" s="70">
        <f t="shared" si="101"/>
        <v>110.07024668541131</v>
      </c>
      <c r="G122" s="70">
        <f t="shared" si="101"/>
        <v>97.229776587694602</v>
      </c>
      <c r="H122" s="70">
        <f t="shared" si="101"/>
        <v>84.014061903360471</v>
      </c>
      <c r="I122" s="71">
        <f t="shared" si="101"/>
        <v>80.465970222997882</v>
      </c>
      <c r="J122" s="80"/>
    </row>
    <row r="123" spans="1:10" s="5" customFormat="1" x14ac:dyDescent="0.25">
      <c r="A123" s="46" t="str">
        <f t="shared" ref="A123" si="102">A98</f>
        <v>PR Mugardos</v>
      </c>
      <c r="B123" s="8" t="str">
        <f t="shared" si="80"/>
        <v>Planta GNL / LNG Plant</v>
      </c>
      <c r="C123" s="70">
        <f t="shared" ref="C123:I123" si="103">IF(C23=0,"",C98/C23)</f>
        <v>322.70634412750502</v>
      </c>
      <c r="D123" s="70">
        <f t="shared" si="103"/>
        <v>278.44751778523823</v>
      </c>
      <c r="E123" s="70">
        <f t="shared" si="103"/>
        <v>237.38082143843701</v>
      </c>
      <c r="F123" s="70">
        <f t="shared" si="103"/>
        <v>210.12848164397391</v>
      </c>
      <c r="G123" s="70">
        <f t="shared" si="103"/>
        <v>185.95720119863475</v>
      </c>
      <c r="H123" s="70">
        <f t="shared" si="103"/>
        <v>160.832320400301</v>
      </c>
      <c r="I123" s="71">
        <f t="shared" si="103"/>
        <v>153.75489233977086</v>
      </c>
      <c r="J123" s="80"/>
    </row>
    <row r="124" spans="1:10" s="5" customFormat="1" ht="30" x14ac:dyDescent="0.25">
      <c r="A124" s="46" t="str">
        <f t="shared" ref="A124" si="104">A99</f>
        <v>Marismas</v>
      </c>
      <c r="B124" s="8" t="str">
        <f t="shared" si="80"/>
        <v>YAC Marismas / AASS - Storage facilities</v>
      </c>
      <c r="C124" s="70">
        <f t="shared" ref="C124:I124" si="105">IF(C24=0,"",C99/C24)</f>
        <v>268.29350844852962</v>
      </c>
      <c r="D124" s="70">
        <f t="shared" si="105"/>
        <v>231.2461338744038</v>
      </c>
      <c r="E124" s="70">
        <f t="shared" si="105"/>
        <v>196.99442746241141</v>
      </c>
      <c r="F124" s="70">
        <f t="shared" si="105"/>
        <v>173.89134058089934</v>
      </c>
      <c r="G124" s="70">
        <f t="shared" si="105"/>
        <v>153.69515705813743</v>
      </c>
      <c r="H124" s="70">
        <f t="shared" si="105"/>
        <v>132.84148870532573</v>
      </c>
      <c r="I124" s="71">
        <f t="shared" si="105"/>
        <v>127.15120105695824</v>
      </c>
      <c r="J124" s="80"/>
    </row>
    <row r="125" spans="1:10" s="5" customFormat="1" x14ac:dyDescent="0.25">
      <c r="A125" s="46" t="str">
        <f t="shared" ref="A125" si="106">A100</f>
        <v>YAC Poseidón</v>
      </c>
      <c r="B125" s="8" t="str">
        <f t="shared" si="80"/>
        <v>YAC Poseidón</v>
      </c>
      <c r="C125" s="70">
        <f t="shared" ref="C125:I125" si="107">IF(C25=0,"",C100/C25)</f>
        <v>276.53763411845392</v>
      </c>
      <c r="D125" s="70">
        <f t="shared" si="107"/>
        <v>238.3603297446509</v>
      </c>
      <c r="E125" s="70">
        <f t="shared" si="107"/>
        <v>203.0005094040207</v>
      </c>
      <c r="F125" s="70">
        <f t="shared" si="107"/>
        <v>179.18134435732438</v>
      </c>
      <c r="G125" s="70">
        <f t="shared" si="107"/>
        <v>158.36930880640134</v>
      </c>
      <c r="H125" s="70">
        <f t="shared" si="107"/>
        <v>136.88259197768141</v>
      </c>
      <c r="I125" s="71">
        <f t="shared" si="107"/>
        <v>131.01793770827027</v>
      </c>
      <c r="J125" s="80"/>
    </row>
    <row r="126" spans="1:10" s="5" customFormat="1" x14ac:dyDescent="0.25">
      <c r="A126" s="46" t="str">
        <f t="shared" ref="A126" si="108">A101</f>
        <v>YAC Viura</v>
      </c>
      <c r="B126" s="8" t="str">
        <f t="shared" si="80"/>
        <v>YAC Viura</v>
      </c>
      <c r="C126" s="70">
        <f t="shared" ref="C126:I126" si="109">IF(C26=0,"",C101/C26)</f>
        <v>150.61577593082018</v>
      </c>
      <c r="D126" s="70">
        <f t="shared" si="109"/>
        <v>130.08532927047693</v>
      </c>
      <c r="E126" s="70">
        <f t="shared" si="109"/>
        <v>110.92292739564809</v>
      </c>
      <c r="F126" s="70">
        <f t="shared" si="109"/>
        <v>98.422282949731041</v>
      </c>
      <c r="G126" s="70">
        <f t="shared" si="109"/>
        <v>87.19607051935742</v>
      </c>
      <c r="H126" s="70">
        <f t="shared" si="109"/>
        <v>75.460038531700306</v>
      </c>
      <c r="I126" s="71">
        <f t="shared" si="109"/>
        <v>72.059769248240329</v>
      </c>
      <c r="J126" s="80"/>
    </row>
    <row r="127" spans="1:10" s="5" customFormat="1" x14ac:dyDescent="0.25">
      <c r="A127" s="46" t="str">
        <f t="shared" ref="A127" si="110">A102</f>
        <v>BI Madrid</v>
      </c>
      <c r="B127" s="8" t="str">
        <f t="shared" si="80"/>
        <v>BI Madrid</v>
      </c>
      <c r="C127" s="70">
        <f t="shared" ref="C127:I127" si="111">IF(C27=0,"",C102/C27)</f>
        <v>160.38123029112668</v>
      </c>
      <c r="D127" s="70">
        <f t="shared" si="111"/>
        <v>138.35057947267052</v>
      </c>
      <c r="E127" s="70">
        <f t="shared" si="111"/>
        <v>117.93204451229015</v>
      </c>
      <c r="F127" s="70">
        <f t="shared" si="111"/>
        <v>104.36180612559762</v>
      </c>
      <c r="G127" s="70">
        <f t="shared" si="111"/>
        <v>92.342447554966569</v>
      </c>
      <c r="H127" s="70">
        <f t="shared" si="111"/>
        <v>79.858289631991809</v>
      </c>
      <c r="I127" s="71">
        <f t="shared" si="111"/>
        <v>76.350396759117615</v>
      </c>
      <c r="J127" s="80"/>
    </row>
    <row r="128" spans="1:10" s="5" customFormat="1" x14ac:dyDescent="0.25">
      <c r="A128" s="46" t="str">
        <f t="shared" ref="A128" si="112">A103</f>
        <v>AASS Serrablo</v>
      </c>
      <c r="B128" s="8" t="str">
        <f t="shared" si="80"/>
        <v>AA.SS / Storage facilities</v>
      </c>
      <c r="C128" s="70">
        <f t="shared" ref="C128:I128" si="113">IF(C28=0,"",C103/C28)</f>
        <v>193.51724730303062</v>
      </c>
      <c r="D128" s="70">
        <f t="shared" si="113"/>
        <v>167.0085916021026</v>
      </c>
      <c r="E128" s="70">
        <f t="shared" si="113"/>
        <v>142.40592121815337</v>
      </c>
      <c r="F128" s="70">
        <f t="shared" si="113"/>
        <v>126.06671500341332</v>
      </c>
      <c r="G128" s="70">
        <f t="shared" si="113"/>
        <v>111.5724092331964</v>
      </c>
      <c r="H128" s="70">
        <f t="shared" si="113"/>
        <v>96.502635509721912</v>
      </c>
      <c r="I128" s="71">
        <f t="shared" si="113"/>
        <v>92.260620631544214</v>
      </c>
      <c r="J128" s="80"/>
    </row>
    <row r="129" spans="1:10" s="5" customFormat="1" x14ac:dyDescent="0.25">
      <c r="A129" s="46" t="str">
        <f t="shared" ref="A129" si="114">A104</f>
        <v>AASS Gaviota</v>
      </c>
      <c r="B129" s="8" t="str">
        <f t="shared" si="80"/>
        <v>AA.SS / Storage facilities</v>
      </c>
      <c r="C129" s="70">
        <f t="shared" ref="C129:I129" si="115">IF(C29=0,"",C104/C29)</f>
        <v>187.91476123082856</v>
      </c>
      <c r="D129" s="70">
        <f t="shared" si="115"/>
        <v>162.23654121692923</v>
      </c>
      <c r="E129" s="70">
        <f t="shared" si="115"/>
        <v>138.4963429023546</v>
      </c>
      <c r="F129" s="70">
        <f t="shared" si="115"/>
        <v>122.86814099244562</v>
      </c>
      <c r="G129" s="70">
        <f t="shared" si="115"/>
        <v>108.83402870478457</v>
      </c>
      <c r="H129" s="70">
        <f t="shared" si="115"/>
        <v>94.170339894844616</v>
      </c>
      <c r="I129" s="71">
        <f t="shared" si="115"/>
        <v>89.948115542101448</v>
      </c>
      <c r="J129" s="80"/>
    </row>
    <row r="130" spans="1:10" s="5" customFormat="1" ht="15.75" thickBot="1" x14ac:dyDescent="0.3">
      <c r="A130" s="46" t="str">
        <f t="shared" ref="A130" si="116">A105</f>
        <v>AASS Yela</v>
      </c>
      <c r="B130" s="8" t="str">
        <f t="shared" si="80"/>
        <v>AA.SS / Storage facilities</v>
      </c>
      <c r="C130" s="70">
        <f t="shared" ref="C130:I130" si="117">IF(C30=0,"",C105/C30)</f>
        <v>162.48509384775338</v>
      </c>
      <c r="D130" s="70">
        <f t="shared" si="117"/>
        <v>140.21325038914313</v>
      </c>
      <c r="E130" s="70">
        <f t="shared" si="117"/>
        <v>119.57235081778913</v>
      </c>
      <c r="F130" s="70">
        <f t="shared" si="117"/>
        <v>105.86704290711718</v>
      </c>
      <c r="G130" s="70">
        <f t="shared" si="117"/>
        <v>93.700052603750024</v>
      </c>
      <c r="H130" s="70">
        <f t="shared" si="117"/>
        <v>81.045572949775419</v>
      </c>
      <c r="I130" s="71">
        <f t="shared" si="117"/>
        <v>77.480247091131204</v>
      </c>
      <c r="J130" s="80"/>
    </row>
    <row r="131" spans="1:10" ht="18.75" customHeight="1" thickBot="1" x14ac:dyDescent="0.3">
      <c r="A131" s="33" t="s">
        <v>7</v>
      </c>
      <c r="B131" s="34"/>
      <c r="C131" s="72">
        <f t="shared" ref="C131:I131" si="118">IF(C31=0,"",C106/C31)</f>
        <v>238.38281524119932</v>
      </c>
      <c r="D131" s="72">
        <f t="shared" si="118"/>
        <v>205.21573112330967</v>
      </c>
      <c r="E131" s="72">
        <f t="shared" si="118"/>
        <v>174.35290091086821</v>
      </c>
      <c r="F131" s="72">
        <f t="shared" si="118"/>
        <v>153.5011237201492</v>
      </c>
      <c r="G131" s="72">
        <f t="shared" si="118"/>
        <v>135.49824135009578</v>
      </c>
      <c r="H131" s="72">
        <f t="shared" si="118"/>
        <v>117.05328630383171</v>
      </c>
      <c r="I131" s="73">
        <f t="shared" si="118"/>
        <v>111.90801966010835</v>
      </c>
    </row>
    <row r="132" spans="1:10" ht="9" customHeight="1" x14ac:dyDescent="0.25">
      <c r="C132" s="134"/>
      <c r="D132" s="134"/>
      <c r="E132" s="134"/>
      <c r="F132" s="134"/>
      <c r="G132" s="134"/>
      <c r="H132" s="134"/>
      <c r="I132" s="134"/>
    </row>
  </sheetData>
  <mergeCells count="10">
    <mergeCell ref="A85:A86"/>
    <mergeCell ref="B85:B86"/>
    <mergeCell ref="A110:A111"/>
    <mergeCell ref="B110:B111"/>
    <mergeCell ref="A10:A11"/>
    <mergeCell ref="B10:B11"/>
    <mergeCell ref="A35:A36"/>
    <mergeCell ref="B35:B36"/>
    <mergeCell ref="A60:A61"/>
    <mergeCell ref="B60:B61"/>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rowBreaks count="4" manualBreakCount="4">
    <brk id="32" max="16383" man="1"/>
    <brk id="57" max="16383" man="1"/>
    <brk id="82" max="16383" man="1"/>
    <brk id="10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32"/>
  <sheetViews>
    <sheetView showGridLines="0" zoomScaleNormal="100" workbookViewId="0"/>
  </sheetViews>
  <sheetFormatPr baseColWidth="10" defaultRowHeight="15" x14ac:dyDescent="0.25"/>
  <cols>
    <col min="1" max="1" width="26.28515625" style="1" customWidth="1"/>
    <col min="2" max="2" width="30.42578125" style="1" customWidth="1"/>
    <col min="3" max="3" width="15.5703125" style="5" bestFit="1" customWidth="1"/>
    <col min="4" max="9" width="14.57031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45" customHeight="1" thickBot="1" x14ac:dyDescent="0.3">
      <c r="A6" s="37" t="s">
        <v>347</v>
      </c>
      <c r="B6" s="38"/>
      <c r="C6" s="39"/>
      <c r="D6" s="39"/>
      <c r="E6" s="39"/>
      <c r="F6" s="39"/>
      <c r="G6" s="39"/>
      <c r="H6" s="39"/>
      <c r="I6" s="40"/>
    </row>
    <row r="7" spans="1:9" ht="5.0999999999999996" customHeight="1" x14ac:dyDescent="0.25"/>
    <row r="8" spans="1:9" ht="27.75" customHeight="1" x14ac:dyDescent="0.25">
      <c r="A8" s="96" t="s">
        <v>340</v>
      </c>
      <c r="B8" s="23"/>
      <c r="C8" s="24"/>
      <c r="D8" s="24"/>
      <c r="E8" s="24"/>
      <c r="F8" s="24"/>
      <c r="G8" s="24"/>
      <c r="H8" s="24"/>
      <c r="I8" s="24"/>
    </row>
    <row r="9" spans="1:9" ht="5.0999999999999996" customHeight="1" thickBot="1" x14ac:dyDescent="0.3"/>
    <row r="10" spans="1:9" ht="15" customHeight="1" x14ac:dyDescent="0.25">
      <c r="A10" s="173" t="s">
        <v>319</v>
      </c>
      <c r="B10" s="171" t="s">
        <v>320</v>
      </c>
      <c r="C10" s="27" t="s">
        <v>13</v>
      </c>
      <c r="D10" s="28"/>
      <c r="E10" s="28"/>
      <c r="F10" s="28"/>
      <c r="G10" s="28"/>
      <c r="H10" s="28"/>
      <c r="I10" s="29"/>
    </row>
    <row r="11" spans="1:9" ht="33" customHeight="1" x14ac:dyDescent="0.25">
      <c r="A11" s="174"/>
      <c r="B11" s="172"/>
      <c r="C11" s="25">
        <v>2020</v>
      </c>
      <c r="D11" s="26" t="s">
        <v>64</v>
      </c>
      <c r="E11" s="26" t="s">
        <v>65</v>
      </c>
      <c r="F11" s="26" t="s">
        <v>66</v>
      </c>
      <c r="G11" s="26" t="s">
        <v>67</v>
      </c>
      <c r="H11" s="26" t="s">
        <v>68</v>
      </c>
      <c r="I11" s="30" t="s">
        <v>69</v>
      </c>
    </row>
    <row r="12" spans="1:9" s="5" customFormat="1" x14ac:dyDescent="0.25">
      <c r="A12" s="31" t="str">
        <f>'Entry capacity'!A12</f>
        <v>CI Tarifa</v>
      </c>
      <c r="B12" s="4" t="str">
        <f>'Entry capacity'!B12</f>
        <v>CI Tarifa</v>
      </c>
      <c r="C12" s="52">
        <f>IF('Entry Tariff_2'!C28=0,1,'Entry capacity'!C12)</f>
        <v>206643.62377565689</v>
      </c>
      <c r="D12" s="52">
        <f>IF('Entry Tariff_2'!D28=0,1,'Entry capacity'!D12)</f>
        <v>206643.62377565689</v>
      </c>
      <c r="E12" s="52">
        <f>IF('Entry Tariff_2'!E28=0,1,'Entry capacity'!E12)</f>
        <v>206643.62377565689</v>
      </c>
      <c r="F12" s="52">
        <f>IF('Entry Tariff_2'!F28=0,1,'Entry capacity'!F12)</f>
        <v>206643.62377565689</v>
      </c>
      <c r="G12" s="52">
        <f>IF('Entry Tariff_2'!G28=0,1,'Entry capacity'!G12)</f>
        <v>206643.62377565689</v>
      </c>
      <c r="H12" s="52">
        <f>IF('Entry Tariff_2'!H28=0,1,'Entry capacity'!H12)</f>
        <v>206643.62377565689</v>
      </c>
      <c r="I12" s="57">
        <f>IF('Entry Tariff_2'!I28=0,1,'Entry capacity'!I12)</f>
        <v>206643.62377565689</v>
      </c>
    </row>
    <row r="13" spans="1:9" s="5" customFormat="1" x14ac:dyDescent="0.25">
      <c r="A13" s="46" t="str">
        <f>'Entry capacity'!A13</f>
        <v>CI Almería</v>
      </c>
      <c r="B13" s="4" t="str">
        <f>'Entry capacity'!B13</f>
        <v>CI Almería</v>
      </c>
      <c r="C13" s="52">
        <f>IF('Entry Tariff_2'!C29=0,1,'Entry capacity'!C13)</f>
        <v>256994.08647153401</v>
      </c>
      <c r="D13" s="53">
        <f>IF('Entry Tariff_2'!D29=0,1,'Entry capacity'!D13)</f>
        <v>256994.08647153401</v>
      </c>
      <c r="E13" s="53">
        <f>IF('Entry Tariff_2'!E29=0,1,'Entry capacity'!E13)</f>
        <v>256994.08647153401</v>
      </c>
      <c r="F13" s="53">
        <f>IF('Entry Tariff_2'!F29=0,1,'Entry capacity'!F13)</f>
        <v>256994.08647153401</v>
      </c>
      <c r="G13" s="53">
        <f>IF('Entry Tariff_2'!G29=0,1,'Entry capacity'!G13)</f>
        <v>256994.08647153401</v>
      </c>
      <c r="H13" s="53">
        <f>IF('Entry Tariff_2'!H29=0,1,'Entry capacity'!H13)</f>
        <v>256994.08647153401</v>
      </c>
      <c r="I13" s="65">
        <f>IF('Entry Tariff_2'!I29=0,1,'Entry capacity'!I13)</f>
        <v>256994.08647153401</v>
      </c>
    </row>
    <row r="14" spans="1:9" s="5" customFormat="1" x14ac:dyDescent="0.25">
      <c r="A14" s="46" t="str">
        <f>'Entry capacity'!A14</f>
        <v>Irún</v>
      </c>
      <c r="B14" s="4" t="str">
        <f>'Entry capacity'!B14</f>
        <v>VIP Pirineos</v>
      </c>
      <c r="C14" s="52">
        <f>IF('Entry Tariff_2'!C$30=0,1,'Entry capacity'!C14)</f>
        <v>51043.927811634196</v>
      </c>
      <c r="D14" s="53">
        <f>IF('Entry Tariff_2'!D$30=0,1,'Entry capacity'!D14)</f>
        <v>51043.927811634196</v>
      </c>
      <c r="E14" s="53">
        <f>IF('Entry Tariff_2'!E$30=0,1,'Entry capacity'!E14)</f>
        <v>51043.927811634196</v>
      </c>
      <c r="F14" s="53">
        <f>IF('Entry Tariff_2'!F$30=0,1,'Entry capacity'!F14)</f>
        <v>51043.927811634196</v>
      </c>
      <c r="G14" s="53">
        <f>IF('Entry Tariff_2'!G$30=0,1,'Entry capacity'!G14)</f>
        <v>51043.927811634196</v>
      </c>
      <c r="H14" s="53">
        <f>IF('Entry Tariff_2'!H$30=0,1,'Entry capacity'!H14)</f>
        <v>51043.927811634196</v>
      </c>
      <c r="I14" s="65">
        <f>IF('Entry Tariff_2'!I$30=0,1,'Entry capacity'!I14)</f>
        <v>51043.927811634196</v>
      </c>
    </row>
    <row r="15" spans="1:9" s="5" customFormat="1" x14ac:dyDescent="0.25">
      <c r="A15" s="46" t="str">
        <f>'Entry capacity'!A15</f>
        <v>Larrau</v>
      </c>
      <c r="B15" s="4" t="str">
        <f>'Entry capacity'!B15</f>
        <v>VIP Pirineos</v>
      </c>
      <c r="C15" s="52">
        <f>IF('Entry Tariff_2'!C$30=0,1,'Entry capacity'!C15)</f>
        <v>140370.80148199404</v>
      </c>
      <c r="D15" s="53">
        <f>IF('Entry Tariff_2'!D$30=0,1,'Entry capacity'!D15)</f>
        <v>140370.80148199404</v>
      </c>
      <c r="E15" s="53">
        <f>IF('Entry Tariff_2'!E$30=0,1,'Entry capacity'!E15)</f>
        <v>140370.80148199404</v>
      </c>
      <c r="F15" s="53">
        <f>IF('Entry Tariff_2'!F$30=0,1,'Entry capacity'!F15)</f>
        <v>140370.80148199404</v>
      </c>
      <c r="G15" s="53">
        <f>IF('Entry Tariff_2'!G$30=0,1,'Entry capacity'!G15)</f>
        <v>140370.80148199404</v>
      </c>
      <c r="H15" s="53">
        <f>IF('Entry Tariff_2'!H$30=0,1,'Entry capacity'!H15)</f>
        <v>140370.80148199404</v>
      </c>
      <c r="I15" s="65">
        <f>IF('Entry Tariff_2'!I$30=0,1,'Entry capacity'!I15)</f>
        <v>140370.80148199404</v>
      </c>
    </row>
    <row r="16" spans="1:9" s="5" customFormat="1" x14ac:dyDescent="0.25">
      <c r="A16" s="46" t="str">
        <f>'Entry capacity'!A16</f>
        <v>Badajoz</v>
      </c>
      <c r="B16" s="4" t="str">
        <f>'Entry capacity'!B16</f>
        <v>VIP Ibérico</v>
      </c>
      <c r="C16" s="52">
        <f>IF('Entry Tariff_2'!C$31=0,1,'Entry capacity'!C16)</f>
        <v>20952.655817344334</v>
      </c>
      <c r="D16" s="53">
        <f>IF('Entry Tariff_2'!D$31=0,1,'Entry capacity'!D16)</f>
        <v>20952.655817344334</v>
      </c>
      <c r="E16" s="53">
        <f>IF('Entry Tariff_2'!E$31=0,1,'Entry capacity'!E16)</f>
        <v>20952.655817344334</v>
      </c>
      <c r="F16" s="53">
        <f>IF('Entry Tariff_2'!F$31=0,1,'Entry capacity'!F16)</f>
        <v>20952.655817344334</v>
      </c>
      <c r="G16" s="53">
        <f>IF('Entry Tariff_2'!G$31=0,1,'Entry capacity'!G16)</f>
        <v>20952.655817344334</v>
      </c>
      <c r="H16" s="53">
        <f>IF('Entry Tariff_2'!H$31=0,1,'Entry capacity'!H16)</f>
        <v>20952.655817344334</v>
      </c>
      <c r="I16" s="65">
        <f>IF('Entry Tariff_2'!I$31=0,1,'Entry capacity'!I16)</f>
        <v>20952.655817344334</v>
      </c>
    </row>
    <row r="17" spans="1:9" s="5" customFormat="1" x14ac:dyDescent="0.25">
      <c r="A17" s="46" t="str">
        <f>'Entry capacity'!A17</f>
        <v>Tuy</v>
      </c>
      <c r="B17" s="8" t="str">
        <f>'Entry capacity'!B17</f>
        <v>VIP Ibérico</v>
      </c>
      <c r="C17" s="53">
        <f>IF('Entry Tariff_2'!C$31=0,1,'Entry capacity'!C17)</f>
        <v>0</v>
      </c>
      <c r="D17" s="53">
        <f>IF('Entry Tariff_2'!D$31=0,1,'Entry capacity'!D17)</f>
        <v>0</v>
      </c>
      <c r="E17" s="53">
        <f>IF('Entry Tariff_2'!E$31=0,1,'Entry capacity'!E17)</f>
        <v>0</v>
      </c>
      <c r="F17" s="53">
        <f>IF('Entry Tariff_2'!F$31=0,1,'Entry capacity'!F17)</f>
        <v>0</v>
      </c>
      <c r="G17" s="53">
        <f>IF('Entry Tariff_2'!G$31=0,1,'Entry capacity'!G17)</f>
        <v>0</v>
      </c>
      <c r="H17" s="53">
        <f>IF('Entry Tariff_2'!H$31=0,1,'Entry capacity'!H17)</f>
        <v>0</v>
      </c>
      <c r="I17" s="65">
        <f>IF('Entry Tariff_2'!I$31=0,1,'Entry capacity'!I17)</f>
        <v>0</v>
      </c>
    </row>
    <row r="18" spans="1:9" s="5" customFormat="1" x14ac:dyDescent="0.25">
      <c r="A18" s="46" t="str">
        <f>'Entry capacity'!A18</f>
        <v>PR Barcelona</v>
      </c>
      <c r="B18" s="8" t="str">
        <f>'Entry capacity'!B18</f>
        <v>Planta GNL / LNG Plant</v>
      </c>
      <c r="C18" s="53">
        <f>IF('Entry Tariff_2'!C$32=0,1,'Entry capacity'!C18)</f>
        <v>147471.91215643569</v>
      </c>
      <c r="D18" s="53">
        <f>IF('Entry Tariff_2'!D$32=0,1,'Entry capacity'!D18)</f>
        <v>147410.09303360948</v>
      </c>
      <c r="E18" s="53">
        <f>IF('Entry Tariff_2'!E$32=0,1,'Entry capacity'!E18)</f>
        <v>148616.8836326543</v>
      </c>
      <c r="F18" s="53">
        <f>IF('Entry Tariff_2'!F$32=0,1,'Entry capacity'!F18)</f>
        <v>150030.11723072713</v>
      </c>
      <c r="G18" s="53">
        <f>IF('Entry Tariff_2'!G$32=0,1,'Entry capacity'!G18)</f>
        <v>153426.58600304162</v>
      </c>
      <c r="H18" s="53">
        <f>IF('Entry Tariff_2'!H$32=0,1,'Entry capacity'!H18)</f>
        <v>156720.78283852295</v>
      </c>
      <c r="I18" s="65">
        <f>IF('Entry Tariff_2'!I$32=0,1,'Entry capacity'!I18)</f>
        <v>163173.63827384214</v>
      </c>
    </row>
    <row r="19" spans="1:9" s="5" customFormat="1" x14ac:dyDescent="0.25">
      <c r="A19" s="46" t="str">
        <f>'Entry capacity'!A19</f>
        <v>PR Cartagena</v>
      </c>
      <c r="B19" s="8" t="str">
        <f>'Entry capacity'!B19</f>
        <v>Planta GNL / LNG Plant</v>
      </c>
      <c r="C19" s="53">
        <f>IF('Entry Tariff_2'!C$32=0,1,'Entry capacity'!C19)</f>
        <v>39777.479697099574</v>
      </c>
      <c r="D19" s="53">
        <f>IF('Entry Tariff_2'!D$32=0,1,'Entry capacity'!D19)</f>
        <v>53698.821176098914</v>
      </c>
      <c r="E19" s="53">
        <f>IF('Entry Tariff_2'!E$32=0,1,'Entry capacity'!E19)</f>
        <v>74192.278106854923</v>
      </c>
      <c r="F19" s="53">
        <f>IF('Entry Tariff_2'!F$32=0,1,'Entry capacity'!F19)</f>
        <v>96985.886302188141</v>
      </c>
      <c r="G19" s="53">
        <f>IF('Entry Tariff_2'!G$32=0,1,'Entry capacity'!G19)</f>
        <v>104916.00535555433</v>
      </c>
      <c r="H19" s="53">
        <f>IF('Entry Tariff_2'!H$32=0,1,'Entry capacity'!H19)</f>
        <v>107168.6395426095</v>
      </c>
      <c r="I19" s="65">
        <f>IF('Entry Tariff_2'!I$32=0,1,'Entry capacity'!I19)</f>
        <v>111581.22430413928</v>
      </c>
    </row>
    <row r="20" spans="1:9" s="5" customFormat="1" x14ac:dyDescent="0.25">
      <c r="A20" s="46" t="str">
        <f>'Entry capacity'!A20</f>
        <v>PR Huelva</v>
      </c>
      <c r="B20" s="8" t="str">
        <f>'Entry capacity'!B20</f>
        <v>Planta GNL / LNG Plant</v>
      </c>
      <c r="C20" s="53">
        <f>IF('Entry Tariff_2'!C$32=0,1,'Entry capacity'!C20)</f>
        <v>104837.67773387795</v>
      </c>
      <c r="D20" s="53">
        <f>IF('Entry Tariff_2'!D$32=0,1,'Entry capacity'!D20)</f>
        <v>107657.66878301204</v>
      </c>
      <c r="E20" s="53">
        <f>IF('Entry Tariff_2'!E$32=0,1,'Entry capacity'!E20)</f>
        <v>112659.62025675124</v>
      </c>
      <c r="F20" s="53">
        <f>IF('Entry Tariff_2'!F$32=0,1,'Entry capacity'!F20)</f>
        <v>118269.51781377255</v>
      </c>
      <c r="G20" s="53">
        <f>IF('Entry Tariff_2'!G$32=0,1,'Entry capacity'!G20)</f>
        <v>122125.27739740808</v>
      </c>
      <c r="H20" s="53">
        <f>IF('Entry Tariff_2'!H$32=0,1,'Entry capacity'!H20)</f>
        <v>124747.40901628435</v>
      </c>
      <c r="I20" s="65">
        <f>IF('Entry Tariff_2'!I$32=0,1,'Entry capacity'!I20)</f>
        <v>129883.78583710542</v>
      </c>
    </row>
    <row r="21" spans="1:9" s="5" customFormat="1" x14ac:dyDescent="0.25">
      <c r="A21" s="46" t="str">
        <f>'Entry capacity'!A21</f>
        <v>PR Bilbao</v>
      </c>
      <c r="B21" s="8" t="str">
        <f>'Entry capacity'!B21</f>
        <v>Planta GNL / LNG Plant</v>
      </c>
      <c r="C21" s="53">
        <f>IF('Entry Tariff_2'!C$32=0,1,'Entry capacity'!C21)</f>
        <v>101013.58228346529</v>
      </c>
      <c r="D21" s="53">
        <f>IF('Entry Tariff_2'!D$32=0,1,'Entry capacity'!D21)</f>
        <v>89463.357498768208</v>
      </c>
      <c r="E21" s="53">
        <f>IF('Entry Tariff_2'!E$32=0,1,'Entry capacity'!E21)</f>
        <v>73638.363671907544</v>
      </c>
      <c r="F21" s="53">
        <f>IF('Entry Tariff_2'!F$32=0,1,'Entry capacity'!F21)</f>
        <v>56101.638902127183</v>
      </c>
      <c r="G21" s="53">
        <f>IF('Entry Tariff_2'!G$32=0,1,'Entry capacity'!G21)</f>
        <v>52637.030785900781</v>
      </c>
      <c r="H21" s="53">
        <f>IF('Entry Tariff_2'!H$32=0,1,'Entry capacity'!H21)</f>
        <v>53767.191762308161</v>
      </c>
      <c r="I21" s="65">
        <f>IF('Entry Tariff_2'!I$32=0,1,'Entry capacity'!I21)</f>
        <v>55981.013754013875</v>
      </c>
    </row>
    <row r="22" spans="1:9" s="5" customFormat="1" x14ac:dyDescent="0.25">
      <c r="A22" s="46" t="str">
        <f>'Entry capacity'!A22</f>
        <v>PR Sagunto</v>
      </c>
      <c r="B22" s="8" t="str">
        <f>'Entry capacity'!B22</f>
        <v>Planta GNL / LNG Plant</v>
      </c>
      <c r="C22" s="53">
        <f>IF('Entry Tariff_2'!C$32=0,1,'Entry capacity'!C22)</f>
        <v>35620.719022029611</v>
      </c>
      <c r="D22" s="53">
        <f>IF('Entry Tariff_2'!D$32=0,1,'Entry capacity'!D22)</f>
        <v>46900.506713078626</v>
      </c>
      <c r="E22" s="53">
        <f>IF('Entry Tariff_2'!E$32=0,1,'Entry capacity'!E22)</f>
        <v>63535.166411701844</v>
      </c>
      <c r="F22" s="53">
        <f>IF('Entry Tariff_2'!F$32=0,1,'Entry capacity'!F22)</f>
        <v>82038.502936396821</v>
      </c>
      <c r="G22" s="53">
        <f>IF('Entry Tariff_2'!G$32=0,1,'Entry capacity'!G22)</f>
        <v>88542.707161567188</v>
      </c>
      <c r="H22" s="53">
        <f>IF('Entry Tariff_2'!H$32=0,1,'Entry capacity'!H22)</f>
        <v>90443.79297293241</v>
      </c>
      <c r="I22" s="65">
        <f>IF('Entry Tariff_2'!I$32=0,1,'Entry capacity'!I22)</f>
        <v>94167.745281654599</v>
      </c>
    </row>
    <row r="23" spans="1:9" s="5" customFormat="1" x14ac:dyDescent="0.25">
      <c r="A23" s="46" t="str">
        <f>'Entry capacity'!A23</f>
        <v>PR Mugardos</v>
      </c>
      <c r="B23" s="8" t="str">
        <f>'Entry capacity'!B23</f>
        <v>Planta GNL / LNG Plant</v>
      </c>
      <c r="C23" s="53">
        <f>IF('Entry Tariff_2'!C$32=0,1,'Entry capacity'!C23)</f>
        <v>30377.894288881529</v>
      </c>
      <c r="D23" s="53">
        <f>IF('Entry Tariff_2'!D$32=0,1,'Entry capacity'!D23)</f>
        <v>30434.795712706487</v>
      </c>
      <c r="E23" s="53">
        <f>IF('Entry Tariff_2'!E$32=0,1,'Entry capacity'!E23)</f>
        <v>30784.144712797297</v>
      </c>
      <c r="F23" s="53">
        <f>IF('Entry Tariff_2'!F$32=0,1,'Entry capacity'!F23)</f>
        <v>31187.232689846376</v>
      </c>
      <c r="G23" s="53">
        <f>IF('Entry Tariff_2'!G$32=0,1,'Entry capacity'!G23)</f>
        <v>31921.917415302512</v>
      </c>
      <c r="H23" s="53">
        <f>IF('Entry Tariff_2'!H$32=0,1,'Entry capacity'!H23)</f>
        <v>32607.307620947202</v>
      </c>
      <c r="I23" s="65">
        <f>IF('Entry Tariff_2'!I$32=0,1,'Entry capacity'!I23)</f>
        <v>33949.887962890418</v>
      </c>
    </row>
    <row r="24" spans="1:9" s="5" customFormat="1" ht="30" x14ac:dyDescent="0.25">
      <c r="A24" s="46" t="str">
        <f>'Entry capacity'!A24</f>
        <v>Marismas</v>
      </c>
      <c r="B24" s="8" t="str">
        <f>'Entry capacity'!B24</f>
        <v>YAC Marismas / AASS - Storage facilities</v>
      </c>
      <c r="C24" s="53">
        <f>IF('Entry Tariff_2'!C33=0,1,'Entry capacity'!C24)</f>
        <v>3067.3651589525875</v>
      </c>
      <c r="D24" s="53">
        <f>IF('Entry Tariff_2'!D33=0,1,'Entry capacity'!D24)</f>
        <v>3349.9019207591309</v>
      </c>
      <c r="E24" s="53">
        <f>IF('Entry Tariff_2'!E33=0,1,'Entry capacity'!E24)</f>
        <v>3875.7782799809802</v>
      </c>
      <c r="F24" s="53">
        <f>IF('Entry Tariff_2'!F33=0,1,'Entry capacity'!F24)</f>
        <v>4602.0939722801104</v>
      </c>
      <c r="G24" s="53">
        <f>IF('Entry Tariff_2'!G33=0,1,'Entry capacity'!G24)</f>
        <v>4928.2484476892105</v>
      </c>
      <c r="H24" s="53">
        <f>IF('Entry Tariff_2'!H33=0,1,'Entry capacity'!H24)</f>
        <v>4972.2536565930695</v>
      </c>
      <c r="I24" s="65">
        <f>IF('Entry Tariff_2'!I33=0,1,'Entry capacity'!I24)</f>
        <v>4972.2536565930695</v>
      </c>
    </row>
    <row r="25" spans="1:9" s="5" customFormat="1" x14ac:dyDescent="0.25">
      <c r="A25" s="46" t="str">
        <f>'Entry capacity'!A25</f>
        <v>YAC Poseidón</v>
      </c>
      <c r="B25" s="8" t="str">
        <f>'Entry capacity'!B25</f>
        <v>YAC Poseidón</v>
      </c>
      <c r="C25" s="53">
        <f>IF('Entry Tariff_2'!C34=0,1,'Entry capacity'!C25)</f>
        <v>284.08061424731187</v>
      </c>
      <c r="D25" s="53">
        <f>IF('Entry Tariff_2'!D34=0,1,'Entry capacity'!D25)</f>
        <v>284.08061424731187</v>
      </c>
      <c r="E25" s="53">
        <f>IF('Entry Tariff_2'!E34=0,1,'Entry capacity'!E25)</f>
        <v>284.08061424731187</v>
      </c>
      <c r="F25" s="53">
        <f>IF('Entry Tariff_2'!F34=0,1,'Entry capacity'!F25)</f>
        <v>284.08061424731187</v>
      </c>
      <c r="G25" s="53">
        <f>IF('Entry Tariff_2'!G34=0,1,'Entry capacity'!G25)</f>
        <v>284.08061424731187</v>
      </c>
      <c r="H25" s="53">
        <f>IF('Entry Tariff_2'!H34=0,1,'Entry capacity'!H25)</f>
        <v>284.08061424731187</v>
      </c>
      <c r="I25" s="65">
        <f>IF('Entry Tariff_2'!I34=0,1,'Entry capacity'!I25)</f>
        <v>284.08061424731187</v>
      </c>
    </row>
    <row r="26" spans="1:9" s="5" customFormat="1" x14ac:dyDescent="0.25">
      <c r="A26" s="46" t="str">
        <f>'Entry capacity'!A26</f>
        <v>YAC Viura</v>
      </c>
      <c r="B26" s="8" t="str">
        <f>'Entry capacity'!B26</f>
        <v>YAC Viura</v>
      </c>
      <c r="C26" s="53">
        <f>IF('Entry Tariff_2'!C35=0,1,'Entry capacity'!C26)</f>
        <v>5672.8165016887251</v>
      </c>
      <c r="D26" s="53">
        <f>IF('Entry Tariff_2'!D35=0,1,'Entry capacity'!D26)</f>
        <v>5672.8165016887251</v>
      </c>
      <c r="E26" s="53">
        <f>IF('Entry Tariff_2'!E35=0,1,'Entry capacity'!E26)</f>
        <v>5672.8165016887251</v>
      </c>
      <c r="F26" s="53">
        <f>IF('Entry Tariff_2'!F35=0,1,'Entry capacity'!F26)</f>
        <v>5672.8165016887251</v>
      </c>
      <c r="G26" s="53">
        <f>IF('Entry Tariff_2'!G35=0,1,'Entry capacity'!G26)</f>
        <v>5672.8165016887251</v>
      </c>
      <c r="H26" s="53">
        <f>IF('Entry Tariff_2'!H35=0,1,'Entry capacity'!H26)</f>
        <v>5672.8165016887251</v>
      </c>
      <c r="I26" s="65">
        <f>IF('Entry Tariff_2'!I35=0,1,'Entry capacity'!I26)</f>
        <v>5672.8165016887251</v>
      </c>
    </row>
    <row r="27" spans="1:9" s="5" customFormat="1" x14ac:dyDescent="0.25">
      <c r="A27" s="46" t="str">
        <f>'Entry capacity'!A27</f>
        <v>BI Madrid</v>
      </c>
      <c r="B27" s="8" t="str">
        <f>'Entry capacity'!B27</f>
        <v>BI Madrid</v>
      </c>
      <c r="C27" s="53">
        <f>IF('Entry Tariff_2'!C36=0,1,'Entry capacity'!C27)</f>
        <v>299.21944444444443</v>
      </c>
      <c r="D27" s="53">
        <f>IF('Entry Tariff_2'!D36=0,1,'Entry capacity'!D27)</f>
        <v>299.21944444444443</v>
      </c>
      <c r="E27" s="53">
        <f>IF('Entry Tariff_2'!E36=0,1,'Entry capacity'!E27)</f>
        <v>299.21944444444443</v>
      </c>
      <c r="F27" s="53">
        <f>IF('Entry Tariff_2'!F36=0,1,'Entry capacity'!F27)</f>
        <v>299.21944444444443</v>
      </c>
      <c r="G27" s="53">
        <f>IF('Entry Tariff_2'!G36=0,1,'Entry capacity'!G27)</f>
        <v>299.21944444444443</v>
      </c>
      <c r="H27" s="53">
        <f>IF('Entry Tariff_2'!H36=0,1,'Entry capacity'!H27)</f>
        <v>299.21944444444443</v>
      </c>
      <c r="I27" s="65">
        <f>IF('Entry Tariff_2'!I36=0,1,'Entry capacity'!I27)</f>
        <v>299.21944444444443</v>
      </c>
    </row>
    <row r="28" spans="1:9" s="5" customFormat="1" x14ac:dyDescent="0.25">
      <c r="A28" s="46" t="str">
        <f>'Entry capacity'!A28</f>
        <v>AASS Serrablo</v>
      </c>
      <c r="B28" s="8" t="str">
        <f>'Entry capacity'!B28</f>
        <v>AA.SS / Storage facilities</v>
      </c>
      <c r="C28" s="53">
        <f>IF('Entry Tariff_2'!C$37=0,1,'Entry capacity'!C28)</f>
        <v>11111.095698801691</v>
      </c>
      <c r="D28" s="53">
        <f>IF('Entry Tariff_2'!D$37=0,1,'Entry capacity'!D28)</f>
        <v>12197.77826880718</v>
      </c>
      <c r="E28" s="53">
        <f>IF('Entry Tariff_2'!E$37=0,1,'Entry capacity'!E28)</f>
        <v>14220.3847073124</v>
      </c>
      <c r="F28" s="53">
        <f>IF('Entry Tariff_2'!F$37=0,1,'Entry capacity'!F28)</f>
        <v>17013.913585099148</v>
      </c>
      <c r="G28" s="53">
        <f>IF('Entry Tariff_2'!G$37=0,1,'Entry capacity'!G28)</f>
        <v>18268.3570114701</v>
      </c>
      <c r="H28" s="53">
        <f>IF('Entry Tariff_2'!H$37=0,1,'Entry capacity'!H28)</f>
        <v>18437.608238105226</v>
      </c>
      <c r="I28" s="65">
        <f>IF('Entry Tariff_2'!I$37=0,1,'Entry capacity'!I28)</f>
        <v>18437.608238105226</v>
      </c>
    </row>
    <row r="29" spans="1:9" s="5" customFormat="1" x14ac:dyDescent="0.25">
      <c r="A29" s="46" t="str">
        <f>'Entry capacity'!A29</f>
        <v>AASS Gaviota</v>
      </c>
      <c r="B29" s="8" t="str">
        <f>'Entry capacity'!B29</f>
        <v>AA.SS / Storage facilities</v>
      </c>
      <c r="C29" s="53">
        <f>IF('Entry Tariff_2'!C$37=0,1,'Entry capacity'!C29)</f>
        <v>8943.2517221181206</v>
      </c>
      <c r="D29" s="53">
        <f>IF('Entry Tariff_2'!D$37=0,1,'Entry capacity'!D29)</f>
        <v>9817.9157542752237</v>
      </c>
      <c r="E29" s="53">
        <f>IF('Entry Tariff_2'!E$37=0,1,'Entry capacity'!E29)</f>
        <v>11445.89907875328</v>
      </c>
      <c r="F29" s="53">
        <f>IF('Entry Tariff_2'!F$37=0,1,'Entry capacity'!F29)</f>
        <v>13694.393072891718</v>
      </c>
      <c r="G29" s="53">
        <f>IF('Entry Tariff_2'!G$37=0,1,'Entry capacity'!G29)</f>
        <v>14704.086773433033</v>
      </c>
      <c r="H29" s="53">
        <f>IF('Entry Tariff_2'!H$37=0,1,'Entry capacity'!H29)</f>
        <v>14840.316031564473</v>
      </c>
      <c r="I29" s="65">
        <f>IF('Entry Tariff_2'!I$37=0,1,'Entry capacity'!I29)</f>
        <v>14840.316031564473</v>
      </c>
    </row>
    <row r="30" spans="1:9" s="5" customFormat="1" ht="15.75" thickBot="1" x14ac:dyDescent="0.3">
      <c r="A30" s="46" t="str">
        <f>'Entry capacity'!A30</f>
        <v>AASS Yela</v>
      </c>
      <c r="B30" s="8" t="str">
        <f>'Entry capacity'!B30</f>
        <v>AA.SS / Storage facilities</v>
      </c>
      <c r="C30" s="53">
        <f>IF('Entry Tariff_2'!C$37=0,1,'Entry capacity'!C30)</f>
        <v>3589.6395292620555</v>
      </c>
      <c r="D30" s="53">
        <f>IF('Entry Tariff_2'!D$37=0,1,'Entry capacity'!D30)</f>
        <v>3940.7119000519574</v>
      </c>
      <c r="E30" s="53">
        <f>IF('Entry Tariff_2'!E$37=0,1,'Entry capacity'!E30)</f>
        <v>4594.1513285847614</v>
      </c>
      <c r="F30" s="53">
        <f>IF('Entry Tariff_2'!F$37=0,1,'Entry capacity'!F30)</f>
        <v>5496.6511321747757</v>
      </c>
      <c r="G30" s="53">
        <f>IF('Entry Tariff_2'!G$37=0,1,'Entry capacity'!G30)</f>
        <v>5901.9216682758861</v>
      </c>
      <c r="H30" s="53">
        <f>IF('Entry Tariff_2'!H$37=0,1,'Entry capacity'!H30)</f>
        <v>5956.6013245379654</v>
      </c>
      <c r="I30" s="65">
        <f>IF('Entry Tariff_2'!I$37=0,1,'Entry capacity'!I30)</f>
        <v>5956.6013245379654</v>
      </c>
    </row>
    <row r="31" spans="1:9" ht="18.75" customHeight="1" thickBot="1" x14ac:dyDescent="0.3">
      <c r="A31" s="33" t="s">
        <v>7</v>
      </c>
      <c r="B31" s="34"/>
      <c r="C31" s="66">
        <f t="shared" ref="C31:I31" si="0">SUM(C12:C30)</f>
        <v>1168071.8292094676</v>
      </c>
      <c r="D31" s="66">
        <f t="shared" si="0"/>
        <v>1187132.7626797108</v>
      </c>
      <c r="E31" s="66">
        <f t="shared" si="0"/>
        <v>1219823.8821058422</v>
      </c>
      <c r="F31" s="66">
        <f t="shared" si="0"/>
        <v>1257681.1595560478</v>
      </c>
      <c r="G31" s="66">
        <f t="shared" si="0"/>
        <v>1279633.3499381866</v>
      </c>
      <c r="H31" s="66">
        <f t="shared" si="0"/>
        <v>1291923.1149229491</v>
      </c>
      <c r="I31" s="67">
        <f t="shared" si="0"/>
        <v>1315205.2865829905</v>
      </c>
    </row>
    <row r="32" spans="1:9" ht="9" customHeight="1" x14ac:dyDescent="0.25">
      <c r="C32" s="64">
        <f>C31-'Entry capacity'!C31</f>
        <v>0</v>
      </c>
      <c r="D32" s="64">
        <f>D31-'Entry capacity'!D31</f>
        <v>0</v>
      </c>
      <c r="E32" s="64">
        <f>E31-'Entry capacity'!E31</f>
        <v>0</v>
      </c>
      <c r="F32" s="64">
        <f>F31-'Entry capacity'!F31</f>
        <v>0</v>
      </c>
      <c r="G32" s="64">
        <f>G31-'Entry capacity'!G31</f>
        <v>0</v>
      </c>
      <c r="H32" s="64">
        <f>H31-'Entry capacity'!H31</f>
        <v>0</v>
      </c>
      <c r="I32" s="64">
        <f>I31-'Entry capacity'!I31</f>
        <v>0</v>
      </c>
    </row>
    <row r="33" spans="1:10" ht="27.75" customHeight="1" x14ac:dyDescent="0.25">
      <c r="A33" s="96" t="s">
        <v>341</v>
      </c>
      <c r="B33" s="23"/>
      <c r="C33" s="24"/>
      <c r="D33" s="24"/>
      <c r="E33" s="24"/>
      <c r="F33" s="24"/>
      <c r="G33" s="24"/>
      <c r="H33" s="24"/>
      <c r="I33" s="24"/>
    </row>
    <row r="34" spans="1:10" ht="5.0999999999999996" customHeight="1" thickBot="1" x14ac:dyDescent="0.3"/>
    <row r="35" spans="1:10" ht="15" customHeight="1" x14ac:dyDescent="0.25">
      <c r="A35" s="173" t="s">
        <v>319</v>
      </c>
      <c r="B35" s="171" t="s">
        <v>320</v>
      </c>
      <c r="C35" s="27" t="s">
        <v>13</v>
      </c>
      <c r="D35" s="28"/>
      <c r="E35" s="28"/>
      <c r="F35" s="28"/>
      <c r="G35" s="28"/>
      <c r="H35" s="28"/>
      <c r="I35" s="29"/>
    </row>
    <row r="36" spans="1:10" ht="33" customHeight="1" x14ac:dyDescent="0.25">
      <c r="A36" s="174"/>
      <c r="B36" s="172"/>
      <c r="C36" s="25">
        <v>2020</v>
      </c>
      <c r="D36" s="26" t="s">
        <v>64</v>
      </c>
      <c r="E36" s="26" t="s">
        <v>65</v>
      </c>
      <c r="F36" s="26" t="s">
        <v>66</v>
      </c>
      <c r="G36" s="26" t="s">
        <v>67</v>
      </c>
      <c r="H36" s="26" t="s">
        <v>68</v>
      </c>
      <c r="I36" s="30" t="s">
        <v>69</v>
      </c>
    </row>
    <row r="37" spans="1:10" s="5" customFormat="1" x14ac:dyDescent="0.25">
      <c r="A37" s="31" t="str">
        <f>A12</f>
        <v>CI Tarifa</v>
      </c>
      <c r="B37" s="4" t="str">
        <f t="shared" ref="B37:B55" si="1">B12</f>
        <v>CI Tarifa</v>
      </c>
      <c r="C37" s="52">
        <f>SUMPRODUCT('Distance Matrix_ex'!$B$12:$B$270,'Exit Capacity'!C$12:C$270)/(SUM('Exit Capacity'!C$12:C$270)-IFERROR(VLOOKUP($A37,'Exit Capacity'!$A$12:$I$270,3,FALSE),0))</f>
        <v>891.32812831646845</v>
      </c>
      <c r="D37" s="52">
        <f>SUMPRODUCT('Distance Matrix_ex'!$B$12:$B$270,'Exit Capacity'!D$12:D$270)/(SUM('Exit Capacity'!D$12:D$270)-IFERROR(VLOOKUP($A37,'Exit Capacity'!$A$12:$I$270,4,FALSE),0))</f>
        <v>890.88599811538609</v>
      </c>
      <c r="E37" s="52">
        <f>SUMPRODUCT('Distance Matrix_ex'!$B$12:$B$270,'Exit Capacity'!E$12:E$270)/(SUM('Exit Capacity'!E$12:E$270)-IFERROR(VLOOKUP($A37,'Exit Capacity'!$A$12:$I$270,5,FALSE),0))</f>
        <v>890.76387976704996</v>
      </c>
      <c r="F37" s="52">
        <f>SUMPRODUCT('Distance Matrix_ex'!$B$12:$B$270,'Exit Capacity'!F$12:F$270)/(SUM('Exit Capacity'!F$12:F$270)-IFERROR(VLOOKUP($A37,'Exit Capacity'!$A$12:$I$270,6,FALSE),0))</f>
        <v>890.00290990018539</v>
      </c>
      <c r="G37" s="52">
        <f>SUMPRODUCT('Distance Matrix_ex'!$B$12:$B$270,'Exit Capacity'!G$12:G$270)/(SUM('Exit Capacity'!G$12:G$270)-IFERROR(VLOOKUP($A37,'Exit Capacity'!$A$12:$I$270,7,FALSE),0))</f>
        <v>889.62009838762322</v>
      </c>
      <c r="H37" s="52">
        <f>SUMPRODUCT('Distance Matrix_ex'!$B$12:$B$270,'Exit Capacity'!H$12:H$270)/(SUM('Exit Capacity'!H$12:H$270)-IFERROR(VLOOKUP($A37,'Exit Capacity'!$A$12:$I$270,8,FALSE),0))</f>
        <v>889.39676859410531</v>
      </c>
      <c r="I37" s="57">
        <f>SUMPRODUCT('Distance Matrix_ex'!$B$12:$B$270,'Exit Capacity'!I$12:I$270)/(SUM('Exit Capacity'!I$12:I$270)-IFERROR(VLOOKUP($A37,'Exit Capacity'!$A$12:$I$270,9,FALSE),0))</f>
        <v>889.68717809279428</v>
      </c>
      <c r="J37" s="1"/>
    </row>
    <row r="38" spans="1:10" s="5" customFormat="1" x14ac:dyDescent="0.25">
      <c r="A38" s="46" t="str">
        <f t="shared" ref="A38:A55" si="2">A13</f>
        <v>CI Almería</v>
      </c>
      <c r="B38" s="4" t="str">
        <f t="shared" si="1"/>
        <v>CI Almería</v>
      </c>
      <c r="C38" s="52">
        <f>SUMPRODUCT('Distance Matrix_ex'!$C$12:$C$270,'Exit Capacity'!C$12:C$270)/(SUM('Exit Capacity'!C$12:C$270)-IFERROR(VLOOKUP($A38,'Exit Capacity'!$A$12:$I$270,3,FALSE),0))</f>
        <v>803.96044318260965</v>
      </c>
      <c r="D38" s="53">
        <f>SUMPRODUCT('Distance Matrix_ex'!$C$12:$C$270,'Exit Capacity'!D$12:D$270)/(SUM('Exit Capacity'!D$12:D$270)-IFERROR(VLOOKUP($A38,'Exit Capacity'!$A$12:$I$270,4,FALSE),0))</f>
        <v>803.49900747509116</v>
      </c>
      <c r="E38" s="53">
        <f>SUMPRODUCT('Distance Matrix_ex'!$C$12:$C$270,'Exit Capacity'!E$12:E$270)/(SUM('Exit Capacity'!E$12:E$270)-IFERROR(VLOOKUP($A38,'Exit Capacity'!$A$12:$I$270,5,FALSE),0))</f>
        <v>803.48845144308007</v>
      </c>
      <c r="F38" s="53">
        <f>SUMPRODUCT('Distance Matrix_ex'!$C$12:$C$270,'Exit Capacity'!F$12:F$270)/(SUM('Exit Capacity'!F$12:F$270)-IFERROR(VLOOKUP($A38,'Exit Capacity'!$A$12:$I$270,6,FALSE),0))</f>
        <v>802.54581711012042</v>
      </c>
      <c r="G38" s="53">
        <f>SUMPRODUCT('Distance Matrix_ex'!$C$12:$C$270,'Exit Capacity'!G$12:G$270)/(SUM('Exit Capacity'!G$12:G$270)-IFERROR(VLOOKUP($A38,'Exit Capacity'!$A$12:$I$270,7,FALSE),0))</f>
        <v>802.07240590789991</v>
      </c>
      <c r="H38" s="53">
        <f>SUMPRODUCT('Distance Matrix_ex'!$C$12:$C$270,'Exit Capacity'!H$12:H$270)/(SUM('Exit Capacity'!H$12:H$270)-IFERROR(VLOOKUP($A38,'Exit Capacity'!$A$12:$I$270,8,FALSE),0))</f>
        <v>801.79543926997837</v>
      </c>
      <c r="I38" s="65">
        <f>SUMPRODUCT('Distance Matrix_ex'!$C$12:$C$270,'Exit Capacity'!I$12:I$270)/(SUM('Exit Capacity'!I$12:I$270)-IFERROR(VLOOKUP($A38,'Exit Capacity'!$A$12:$I$270,9,FALSE),0))</f>
        <v>802.19112351786782</v>
      </c>
      <c r="J38" s="1"/>
    </row>
    <row r="39" spans="1:10" s="5" customFormat="1" x14ac:dyDescent="0.25">
      <c r="A39" s="46" t="str">
        <f t="shared" si="2"/>
        <v>Irún</v>
      </c>
      <c r="B39" s="4" t="str">
        <f t="shared" si="1"/>
        <v>VIP Pirineos</v>
      </c>
      <c r="C39" s="52">
        <f>SUMPRODUCT('Distance Matrix_ex'!$D$12:$D$270,'Exit Capacity'!C$12:C$270)/(SUM('Exit Capacity'!C$12:C$270)-IFERROR(VLOOKUP($A39,'Exit Capacity'!$A$12:$I$270,3,FALSE),0))</f>
        <v>658.66944816132388</v>
      </c>
      <c r="D39" s="53">
        <f>SUMPRODUCT('Distance Matrix_ex'!$D$12:$D$270,'Exit Capacity'!D$12:D$270)/(SUM('Exit Capacity'!D$12:D$270)-IFERROR(VLOOKUP($A39,'Exit Capacity'!$A$12:$I$270,4,FALSE),0))</f>
        <v>659.47138555321931</v>
      </c>
      <c r="E39" s="53">
        <f>SUMPRODUCT('Distance Matrix_ex'!$D$12:$D$270,'Exit Capacity'!E$12:E$270)/(SUM('Exit Capacity'!E$12:E$270)-IFERROR(VLOOKUP($A39,'Exit Capacity'!$A$12:$I$270,5,FALSE),0))</f>
        <v>659.72778715251525</v>
      </c>
      <c r="F39" s="53">
        <f>SUMPRODUCT('Distance Matrix_ex'!$D$12:$D$270,'Exit Capacity'!F$12:F$270)/(SUM('Exit Capacity'!F$12:F$270)-IFERROR(VLOOKUP($A39,'Exit Capacity'!$A$12:$I$270,6,FALSE),0))</f>
        <v>662.23026806838129</v>
      </c>
      <c r="G39" s="53">
        <f>SUMPRODUCT('Distance Matrix_ex'!$D$12:$D$270,'Exit Capacity'!G$12:G$270)/(SUM('Exit Capacity'!G$12:G$270)-IFERROR(VLOOKUP($A39,'Exit Capacity'!$A$12:$I$270,7,FALSE),0))</f>
        <v>663.30906658044569</v>
      </c>
      <c r="H39" s="53">
        <f>SUMPRODUCT('Distance Matrix_ex'!$D$12:$D$270,'Exit Capacity'!H$12:H$270)/(SUM('Exit Capacity'!H$12:H$270)-IFERROR(VLOOKUP($A39,'Exit Capacity'!$A$12:$I$270,8,FALSE),0))</f>
        <v>663.85904749836402</v>
      </c>
      <c r="I39" s="65">
        <f>SUMPRODUCT('Distance Matrix_ex'!$D$12:$D$270,'Exit Capacity'!I$12:I$270)/(SUM('Exit Capacity'!I$12:I$270)-IFERROR(VLOOKUP($A39,'Exit Capacity'!$A$12:$I$270,9,FALSE),0))</f>
        <v>662.57505015416416</v>
      </c>
      <c r="J39" s="1"/>
    </row>
    <row r="40" spans="1:10" s="5" customFormat="1" x14ac:dyDescent="0.25">
      <c r="A40" s="46" t="str">
        <f t="shared" si="2"/>
        <v>Larrau</v>
      </c>
      <c r="B40" s="4" t="str">
        <f t="shared" si="1"/>
        <v>VIP Pirineos</v>
      </c>
      <c r="C40" s="52">
        <f>SUMPRODUCT('Distance Matrix_ex'!$E$12:$E$270,'Exit Capacity'!C$12:C$270)/(SUM('Exit Capacity'!C$12:C$270)-IFERROR(VLOOKUP($A40,'Exit Capacity'!$A$12:$I$270,3,FALSE),0))</f>
        <v>604.34454342661979</v>
      </c>
      <c r="D40" s="53">
        <f>SUMPRODUCT('Distance Matrix_ex'!$E$12:$E$270,'Exit Capacity'!D$12:D$270)/(SUM('Exit Capacity'!D$12:D$270)-IFERROR(VLOOKUP($A40,'Exit Capacity'!$A$12:$I$270,4,FALSE),0))</f>
        <v>604.94640084367165</v>
      </c>
      <c r="E40" s="53">
        <f>SUMPRODUCT('Distance Matrix_ex'!$E$12:$E$270,'Exit Capacity'!E$12:E$270)/(SUM('Exit Capacity'!E$12:E$270)-IFERROR(VLOOKUP($A40,'Exit Capacity'!$A$12:$I$270,5,FALSE),0))</f>
        <v>605.18638552567711</v>
      </c>
      <c r="F40" s="53">
        <f>SUMPRODUCT('Distance Matrix_ex'!$E$12:$E$270,'Exit Capacity'!F$12:F$270)/(SUM('Exit Capacity'!F$12:F$270)-IFERROR(VLOOKUP($A40,'Exit Capacity'!$A$12:$I$270,6,FALSE),0))</f>
        <v>607.07999694903492</v>
      </c>
      <c r="G40" s="53">
        <f>SUMPRODUCT('Distance Matrix_ex'!$E$12:$E$270,'Exit Capacity'!G$12:G$270)/(SUM('Exit Capacity'!G$12:G$270)-IFERROR(VLOOKUP($A40,'Exit Capacity'!$A$12:$I$270,7,FALSE),0))</f>
        <v>607.87916787713584</v>
      </c>
      <c r="H40" s="53">
        <f>SUMPRODUCT('Distance Matrix_ex'!$E$12:$E$270,'Exit Capacity'!H$12:H$270)/(SUM('Exit Capacity'!H$12:H$270)-IFERROR(VLOOKUP($A40,'Exit Capacity'!$A$12:$I$270,8,FALSE),0))</f>
        <v>608.27677754134572</v>
      </c>
      <c r="I40" s="65">
        <f>SUMPRODUCT('Distance Matrix_ex'!$E$12:$E$270,'Exit Capacity'!I$12:I$270)/(SUM('Exit Capacity'!I$12:I$270)-IFERROR(VLOOKUP($A40,'Exit Capacity'!$A$12:$I$270,9,FALSE),0))</f>
        <v>607.2847770158395</v>
      </c>
      <c r="J40" s="1"/>
    </row>
    <row r="41" spans="1:10" s="5" customFormat="1" x14ac:dyDescent="0.25">
      <c r="A41" s="46" t="str">
        <f t="shared" si="2"/>
        <v>Badajoz</v>
      </c>
      <c r="B41" s="4" t="str">
        <f t="shared" si="1"/>
        <v>VIP Ibérico</v>
      </c>
      <c r="C41" s="52">
        <f>SUMPRODUCT('Distance Matrix_ex'!$F$12:$F$270,'Exit Capacity'!C$12:C$270)/(SUM('Exit Capacity'!C$12:C$270)-IFERROR(VLOOKUP($A41,'Exit Capacity'!$A$12:$I$270,3,FALSE),0))</f>
        <v>1024.4105861474136</v>
      </c>
      <c r="D41" s="53">
        <f>SUMPRODUCT('Distance Matrix_ex'!$F$12:$F$270,'Exit Capacity'!D$12:D$270)/(SUM('Exit Capacity'!D$12:D$270)-IFERROR(VLOOKUP($A41,'Exit Capacity'!$A$12:$I$270,4,FALSE),0))</f>
        <v>1025.0566018532245</v>
      </c>
      <c r="E41" s="53">
        <f>SUMPRODUCT('Distance Matrix_ex'!$F$12:$F$270,'Exit Capacity'!E$12:E$270)/(SUM('Exit Capacity'!E$12:E$270)-IFERROR(VLOOKUP($A41,'Exit Capacity'!$A$12:$I$270,5,FALSE),0))</f>
        <v>1025.9345823370716</v>
      </c>
      <c r="F41" s="53">
        <f>SUMPRODUCT('Distance Matrix_ex'!$F$12:$F$270,'Exit Capacity'!F$12:F$270)/(SUM('Exit Capacity'!F$12:F$270)-IFERROR(VLOOKUP($A41,'Exit Capacity'!$A$12:$I$270,6,FALSE),0))</f>
        <v>1028.3545454671396</v>
      </c>
      <c r="G41" s="53">
        <f>SUMPRODUCT('Distance Matrix_ex'!$F$12:$F$270,'Exit Capacity'!G$12:G$270)/(SUM('Exit Capacity'!G$12:G$270)-IFERROR(VLOOKUP($A41,'Exit Capacity'!$A$12:$I$270,7,FALSE),0))</f>
        <v>1029.3634134068359</v>
      </c>
      <c r="H41" s="53">
        <f>SUMPRODUCT('Distance Matrix_ex'!$F$12:$F$270,'Exit Capacity'!H$12:H$270)/(SUM('Exit Capacity'!H$12:H$270)-IFERROR(VLOOKUP($A41,'Exit Capacity'!$A$12:$I$270,8,FALSE),0))</f>
        <v>1029.8490552730614</v>
      </c>
      <c r="I41" s="65">
        <f>SUMPRODUCT('Distance Matrix_ex'!$F$12:$F$270,'Exit Capacity'!I$12:I$270)/(SUM('Exit Capacity'!I$12:I$270)-IFERROR(VLOOKUP($A41,'Exit Capacity'!$A$12:$I$270,9,FALSE),0))</f>
        <v>1028.7279957244687</v>
      </c>
      <c r="J41" s="1"/>
    </row>
    <row r="42" spans="1:10" s="5" customFormat="1" x14ac:dyDescent="0.25">
      <c r="A42" s="46" t="str">
        <f t="shared" si="2"/>
        <v>Tuy</v>
      </c>
      <c r="B42" s="8" t="str">
        <f t="shared" si="1"/>
        <v>VIP Ibérico</v>
      </c>
      <c r="C42" s="53">
        <f>SUMPRODUCT('Distance Matrix_ex'!$G$12:$G$270,'Exit Capacity'!C$12:C$270)/(SUM('Exit Capacity'!C$12:C$270)-IFERROR(VLOOKUP($A42,'Exit Capacity'!$A$12:$I$270,3,FALSE),0))</f>
        <v>1152.2907606125066</v>
      </c>
      <c r="D42" s="53">
        <f>SUMPRODUCT('Distance Matrix_ex'!$G$12:$G$270,'Exit Capacity'!D$12:D$270)/(SUM('Exit Capacity'!D$12:D$270)-IFERROR(VLOOKUP($A42,'Exit Capacity'!$A$12:$I$270,4,FALSE),0))</f>
        <v>1153.0639397887524</v>
      </c>
      <c r="E42" s="53">
        <f>SUMPRODUCT('Distance Matrix_ex'!$G$12:$G$270,'Exit Capacity'!E$12:E$270)/(SUM('Exit Capacity'!E$12:E$270)-IFERROR(VLOOKUP($A42,'Exit Capacity'!$A$12:$I$270,5,FALSE),0))</f>
        <v>1154.1388430538714</v>
      </c>
      <c r="F42" s="53">
        <f>SUMPRODUCT('Distance Matrix_ex'!$G$12:$G$270,'Exit Capacity'!F$12:F$270)/(SUM('Exit Capacity'!F$12:F$270)-IFERROR(VLOOKUP($A42,'Exit Capacity'!$A$12:$I$270,6,FALSE),0))</f>
        <v>1156.98955588882</v>
      </c>
      <c r="G42" s="53">
        <f>SUMPRODUCT('Distance Matrix_ex'!$G$12:$G$270,'Exit Capacity'!G$12:G$270)/(SUM('Exit Capacity'!G$12:G$270)-IFERROR(VLOOKUP($A42,'Exit Capacity'!$A$12:$I$270,7,FALSE),0))</f>
        <v>1158.1744814268077</v>
      </c>
      <c r="H42" s="53">
        <f>SUMPRODUCT('Distance Matrix_ex'!$G$12:$G$270,'Exit Capacity'!H$12:H$270)/(SUM('Exit Capacity'!H$12:H$270)-IFERROR(VLOOKUP($A42,'Exit Capacity'!$A$12:$I$270,8,FALSE),0))</f>
        <v>1158.7432609030698</v>
      </c>
      <c r="I42" s="65">
        <f>SUMPRODUCT('Distance Matrix_ex'!$G$12:$G$270,'Exit Capacity'!I$12:I$270)/(SUM('Exit Capacity'!I$12:I$270)-IFERROR(VLOOKUP($A42,'Exit Capacity'!$A$12:$I$270,9,FALSE),0))</f>
        <v>1157.4285013456085</v>
      </c>
      <c r="J42" s="1"/>
    </row>
    <row r="43" spans="1:10" s="5" customFormat="1" x14ac:dyDescent="0.25">
      <c r="A43" s="46" t="str">
        <f t="shared" si="2"/>
        <v>PR Barcelona</v>
      </c>
      <c r="B43" s="8" t="str">
        <f t="shared" si="1"/>
        <v>Planta GNL / LNG Plant</v>
      </c>
      <c r="C43" s="53">
        <f>SUMPRODUCT('Distance Matrix_ex'!$H$12:$H$270,'Exit Capacity'!C$12:C$270)/(SUM('Exit Capacity'!C$12:C$270)-IFERROR(VLOOKUP($A43,'Exit Capacity'!$A$12:$I$270,3,FALSE),0))</f>
        <v>611.02881896041879</v>
      </c>
      <c r="D43" s="53">
        <f>SUMPRODUCT('Distance Matrix_ex'!$H$12:$H$270,'Exit Capacity'!D$12:D$270)/(SUM('Exit Capacity'!D$12:D$270)-IFERROR(VLOOKUP($A43,'Exit Capacity'!$A$12:$I$270,4,FALSE),0))</f>
        <v>611.24358919776137</v>
      </c>
      <c r="E43" s="53">
        <f>SUMPRODUCT('Distance Matrix_ex'!$H$12:$H$270,'Exit Capacity'!E$12:E$270)/(SUM('Exit Capacity'!E$12:E$270)-IFERROR(VLOOKUP($A43,'Exit Capacity'!$A$12:$I$270,5,FALSE),0))</f>
        <v>611.60326393709101</v>
      </c>
      <c r="F43" s="53">
        <f>SUMPRODUCT('Distance Matrix_ex'!$H$12:$H$270,'Exit Capacity'!F$12:F$270)/(SUM('Exit Capacity'!F$12:F$270)-IFERROR(VLOOKUP($A43,'Exit Capacity'!$A$12:$I$270,6,FALSE),0))</f>
        <v>611.94651852822176</v>
      </c>
      <c r="G43" s="53">
        <f>SUMPRODUCT('Distance Matrix_ex'!$H$12:$H$270,'Exit Capacity'!G$12:G$270)/(SUM('Exit Capacity'!G$12:G$270)-IFERROR(VLOOKUP($A43,'Exit Capacity'!$A$12:$I$270,7,FALSE),0))</f>
        <v>612.10245164929654</v>
      </c>
      <c r="H43" s="53">
        <f>SUMPRODUCT('Distance Matrix_ex'!$H$12:$H$270,'Exit Capacity'!H$12:H$270)/(SUM('Exit Capacity'!H$12:H$270)-IFERROR(VLOOKUP($A43,'Exit Capacity'!$A$12:$I$270,8,FALSE),0))</f>
        <v>612.18011789299305</v>
      </c>
      <c r="I43" s="65">
        <f>SUMPRODUCT('Distance Matrix_ex'!$H$12:$H$270,'Exit Capacity'!I$12:I$270)/(SUM('Exit Capacity'!I$12:I$270)-IFERROR(VLOOKUP($A43,'Exit Capacity'!$A$12:$I$270,9,FALSE),0))</f>
        <v>612.0998740779371</v>
      </c>
      <c r="J43" s="1"/>
    </row>
    <row r="44" spans="1:10" s="5" customFormat="1" x14ac:dyDescent="0.25">
      <c r="A44" s="46" t="str">
        <f t="shared" si="2"/>
        <v>PR Cartagena</v>
      </c>
      <c r="B44" s="8" t="str">
        <f t="shared" si="1"/>
        <v>Planta GNL / LNG Plant</v>
      </c>
      <c r="C44" s="53">
        <f>SUMPRODUCT('Distance Matrix_ex'!$I$12:$I$270,'Exit Capacity'!C$12:C$270)/(SUM('Exit Capacity'!C$12:C$270)-IFERROR(VLOOKUP($A44,'Exit Capacity'!$A$12:$I$270,3,FALSE),0))</f>
        <v>691.0117743994158</v>
      </c>
      <c r="D44" s="53">
        <f>SUMPRODUCT('Distance Matrix_ex'!$I$12:$I$270,'Exit Capacity'!D$12:D$270)/(SUM('Exit Capacity'!D$12:D$270)-IFERROR(VLOOKUP($A44,'Exit Capacity'!$A$12:$I$270,4,FALSE),0))</f>
        <v>690.45842611695775</v>
      </c>
      <c r="E44" s="53">
        <f>SUMPRODUCT('Distance Matrix_ex'!$I$12:$I$270,'Exit Capacity'!E$12:E$270)/(SUM('Exit Capacity'!E$12:E$270)-IFERROR(VLOOKUP($A44,'Exit Capacity'!$A$12:$I$270,5,FALSE),0))</f>
        <v>690.34487664334995</v>
      </c>
      <c r="F44" s="53">
        <f>SUMPRODUCT('Distance Matrix_ex'!$I$12:$I$270,'Exit Capacity'!F$12:F$270)/(SUM('Exit Capacity'!F$12:F$270)-IFERROR(VLOOKUP($A44,'Exit Capacity'!$A$12:$I$270,6,FALSE),0))</f>
        <v>689.00515490207272</v>
      </c>
      <c r="G44" s="53">
        <f>SUMPRODUCT('Distance Matrix_ex'!$I$12:$I$270,'Exit Capacity'!G$12:G$270)/(SUM('Exit Capacity'!G$12:G$270)-IFERROR(VLOOKUP($A44,'Exit Capacity'!$A$12:$I$270,7,FALSE),0))</f>
        <v>688.36547446855786</v>
      </c>
      <c r="H44" s="53">
        <f>SUMPRODUCT('Distance Matrix_ex'!$I$12:$I$270,'Exit Capacity'!H$12:H$270)/(SUM('Exit Capacity'!H$12:H$270)-IFERROR(VLOOKUP($A44,'Exit Capacity'!$A$12:$I$270,8,FALSE),0))</f>
        <v>688.0077625833826</v>
      </c>
      <c r="I44" s="65">
        <f>SUMPRODUCT('Distance Matrix_ex'!$I$12:$I$270,'Exit Capacity'!I$12:I$270)/(SUM('Exit Capacity'!I$12:I$270)-IFERROR(VLOOKUP($A44,'Exit Capacity'!$A$12:$I$270,9,FALSE),0))</f>
        <v>688.59460425404893</v>
      </c>
      <c r="J44" s="1"/>
    </row>
    <row r="45" spans="1:10" s="5" customFormat="1" x14ac:dyDescent="0.25">
      <c r="A45" s="46" t="str">
        <f t="shared" si="2"/>
        <v>PR Huelva</v>
      </c>
      <c r="B45" s="8" t="str">
        <f t="shared" si="1"/>
        <v>Planta GNL / LNG Plant</v>
      </c>
      <c r="C45" s="53">
        <f>SUMPRODUCT('Distance Matrix_ex'!$J$12:$J$270,'Exit Capacity'!C$12:C$270)/(SUM('Exit Capacity'!C$12:C$270)-IFERROR(VLOOKUP($A45,'Exit Capacity'!$A$12:$I$270,3,FALSE),0))</f>
        <v>876.02909370091982</v>
      </c>
      <c r="D45" s="53">
        <f>SUMPRODUCT('Distance Matrix_ex'!$J$12:$J$270,'Exit Capacity'!D$12:D$270)/(SUM('Exit Capacity'!D$12:D$270)-IFERROR(VLOOKUP($A45,'Exit Capacity'!$A$12:$I$270,4,FALSE),0))</f>
        <v>875.78680490528529</v>
      </c>
      <c r="E45" s="53">
        <f>SUMPRODUCT('Distance Matrix_ex'!$J$12:$J$270,'Exit Capacity'!E$12:E$270)/(SUM('Exit Capacity'!E$12:E$270)-IFERROR(VLOOKUP($A45,'Exit Capacity'!$A$12:$I$270,5,FALSE),0))</f>
        <v>875.82329315749848</v>
      </c>
      <c r="F45" s="53">
        <f>SUMPRODUCT('Distance Matrix_ex'!$J$12:$J$270,'Exit Capacity'!F$12:F$270)/(SUM('Exit Capacity'!F$12:F$270)-IFERROR(VLOOKUP($A45,'Exit Capacity'!$A$12:$I$270,6,FALSE),0))</f>
        <v>875.75031899104442</v>
      </c>
      <c r="G45" s="53">
        <f>SUMPRODUCT('Distance Matrix_ex'!$J$12:$J$270,'Exit Capacity'!G$12:G$270)/(SUM('Exit Capacity'!G$12:G$270)-IFERROR(VLOOKUP($A45,'Exit Capacity'!$A$12:$I$270,7,FALSE),0))</f>
        <v>875.65709573766901</v>
      </c>
      <c r="H45" s="53">
        <f>SUMPRODUCT('Distance Matrix_ex'!$J$12:$J$270,'Exit Capacity'!H$12:H$270)/(SUM('Exit Capacity'!H$12:H$270)-IFERROR(VLOOKUP($A45,'Exit Capacity'!$A$12:$I$270,8,FALSE),0))</f>
        <v>875.57604426579394</v>
      </c>
      <c r="I45" s="65">
        <f>SUMPRODUCT('Distance Matrix_ex'!$J$12:$J$270,'Exit Capacity'!I$12:I$270)/(SUM('Exit Capacity'!I$12:I$270)-IFERROR(VLOOKUP($A45,'Exit Capacity'!$A$12:$I$270,9,FALSE),0))</f>
        <v>875.52723176308791</v>
      </c>
      <c r="J45" s="1"/>
    </row>
    <row r="46" spans="1:10" s="5" customFormat="1" x14ac:dyDescent="0.25">
      <c r="A46" s="46" t="str">
        <f t="shared" si="2"/>
        <v>PR Bilbao</v>
      </c>
      <c r="B46" s="8" t="str">
        <f t="shared" si="1"/>
        <v>Planta GNL / LNG Plant</v>
      </c>
      <c r="C46" s="53">
        <f>SUMPRODUCT('Distance Matrix_ex'!$K$12:$K$270,'Exit Capacity'!C$12:C$270)/(SUM('Exit Capacity'!C$12:C$270)-IFERROR(VLOOKUP($A46,'Exit Capacity'!$A$12:$I$270,3,FALSE),0))</f>
        <v>594.8811808294638</v>
      </c>
      <c r="D46" s="53">
        <f>SUMPRODUCT('Distance Matrix_ex'!$K$12:$K$270,'Exit Capacity'!D$12:D$270)/(SUM('Exit Capacity'!D$12:D$270)-IFERROR(VLOOKUP($A46,'Exit Capacity'!$A$12:$I$270,4,FALSE),0))</f>
        <v>595.77345956437398</v>
      </c>
      <c r="E46" s="53">
        <f>SUMPRODUCT('Distance Matrix_ex'!$K$12:$K$270,'Exit Capacity'!E$12:E$270)/(SUM('Exit Capacity'!E$12:E$270)-IFERROR(VLOOKUP($A46,'Exit Capacity'!$A$12:$I$270,5,FALSE),0))</f>
        <v>596.12076246298022</v>
      </c>
      <c r="F46" s="53">
        <f>SUMPRODUCT('Distance Matrix_ex'!$K$12:$K$270,'Exit Capacity'!F$12:F$270)/(SUM('Exit Capacity'!F$12:F$270)-IFERROR(VLOOKUP($A46,'Exit Capacity'!$A$12:$I$270,6,FALSE),0))</f>
        <v>598.76368027624687</v>
      </c>
      <c r="G46" s="53">
        <f>SUMPRODUCT('Distance Matrix_ex'!$K$12:$K$270,'Exit Capacity'!G$12:G$270)/(SUM('Exit Capacity'!G$12:G$270)-IFERROR(VLOOKUP($A46,'Exit Capacity'!$A$12:$I$270,7,FALSE),0))</f>
        <v>599.92663568838498</v>
      </c>
      <c r="H46" s="53">
        <f>SUMPRODUCT('Distance Matrix_ex'!$K$12:$K$270,'Exit Capacity'!H$12:H$270)/(SUM('Exit Capacity'!H$12:H$270)-IFERROR(VLOOKUP($A46,'Exit Capacity'!$A$12:$I$270,8,FALSE),0))</f>
        <v>600.53075482372412</v>
      </c>
      <c r="I46" s="65">
        <f>SUMPRODUCT('Distance Matrix_ex'!$K$12:$K$270,'Exit Capacity'!I$12:I$270)/(SUM('Exit Capacity'!I$12:I$270)-IFERROR(VLOOKUP($A46,'Exit Capacity'!$A$12:$I$270,9,FALSE),0))</f>
        <v>599.23369327423109</v>
      </c>
      <c r="J46" s="1"/>
    </row>
    <row r="47" spans="1:10" s="5" customFormat="1" x14ac:dyDescent="0.25">
      <c r="A47" s="46" t="str">
        <f t="shared" si="2"/>
        <v>PR Sagunto</v>
      </c>
      <c r="B47" s="8" t="str">
        <f t="shared" si="1"/>
        <v>Planta GNL / LNG Plant</v>
      </c>
      <c r="C47" s="53">
        <f>SUMPRODUCT('Distance Matrix_ex'!$L$12:$L$270,'Exit Capacity'!C$12:C$270)/(SUM('Exit Capacity'!C$12:C$270)-IFERROR(VLOOKUP($A47,'Exit Capacity'!$A$12:$I$270,3,FALSE),0))</f>
        <v>531.22070217898693</v>
      </c>
      <c r="D47" s="53">
        <f>SUMPRODUCT('Distance Matrix_ex'!$L$12:$L$270,'Exit Capacity'!D$12:D$270)/(SUM('Exit Capacity'!D$12:D$270)-IFERROR(VLOOKUP($A47,'Exit Capacity'!$A$12:$I$270,4,FALSE),0))</f>
        <v>530.9440555981987</v>
      </c>
      <c r="E47" s="53">
        <f>SUMPRODUCT('Distance Matrix_ex'!$L$12:$L$270,'Exit Capacity'!E$12:E$270)/(SUM('Exit Capacity'!E$12:E$270)-IFERROR(VLOOKUP($A47,'Exit Capacity'!$A$12:$I$270,5,FALSE),0))</f>
        <v>530.84355467146997</v>
      </c>
      <c r="F47" s="53">
        <f>SUMPRODUCT('Distance Matrix_ex'!$L$12:$L$270,'Exit Capacity'!F$12:F$270)/(SUM('Exit Capacity'!F$12:F$270)-IFERROR(VLOOKUP($A47,'Exit Capacity'!$A$12:$I$270,6,FALSE),0))</f>
        <v>530.09677125273367</v>
      </c>
      <c r="G47" s="53">
        <f>SUMPRODUCT('Distance Matrix_ex'!$L$12:$L$270,'Exit Capacity'!G$12:G$270)/(SUM('Exit Capacity'!G$12:G$270)-IFERROR(VLOOKUP($A47,'Exit Capacity'!$A$12:$I$270,7,FALSE),0))</f>
        <v>529.73585375492007</v>
      </c>
      <c r="H47" s="53">
        <f>SUMPRODUCT('Distance Matrix_ex'!$L$12:$L$270,'Exit Capacity'!H$12:H$270)/(SUM('Exit Capacity'!H$12:H$270)-IFERROR(VLOOKUP($A47,'Exit Capacity'!$A$12:$I$270,8,FALSE),0))</f>
        <v>529.53434259470032</v>
      </c>
      <c r="I47" s="65">
        <f>SUMPRODUCT('Distance Matrix_ex'!$L$12:$L$270,'Exit Capacity'!I$12:I$270)/(SUM('Exit Capacity'!I$12:I$270)-IFERROR(VLOOKUP($A47,'Exit Capacity'!$A$12:$I$270,9,FALSE),0))</f>
        <v>529.84331742688835</v>
      </c>
      <c r="J47" s="1"/>
    </row>
    <row r="48" spans="1:10" s="5" customFormat="1" x14ac:dyDescent="0.25">
      <c r="A48" s="46" t="str">
        <f t="shared" si="2"/>
        <v>PR Mugardos</v>
      </c>
      <c r="B48" s="8" t="str">
        <f t="shared" si="1"/>
        <v>Planta GNL / LNG Plant</v>
      </c>
      <c r="C48" s="53">
        <f>SUMPRODUCT('Distance Matrix_ex'!$M$12:$M$270,'Exit Capacity'!C$12:C$270)/(SUM('Exit Capacity'!C$12:C$270)-IFERROR(VLOOKUP($A48,'Exit Capacity'!$A$12:$I$270,3,FALSE),0))</f>
        <v>1007.3304997903813</v>
      </c>
      <c r="D48" s="53">
        <f>SUMPRODUCT('Distance Matrix_ex'!$M$12:$M$270,'Exit Capacity'!D$12:D$270)/(SUM('Exit Capacity'!D$12:D$270)-IFERROR(VLOOKUP($A48,'Exit Capacity'!$A$12:$I$270,4,FALSE),0))</f>
        <v>1008.1067287210182</v>
      </c>
      <c r="E48" s="53">
        <f>SUMPRODUCT('Distance Matrix_ex'!$M$12:$M$270,'Exit Capacity'!E$12:E$270)/(SUM('Exit Capacity'!E$12:E$270)-IFERROR(VLOOKUP($A48,'Exit Capacity'!$A$12:$I$270,5,FALSE),0))</f>
        <v>1009.1679276287357</v>
      </c>
      <c r="F48" s="53">
        <f>SUMPRODUCT('Distance Matrix_ex'!$M$12:$M$270,'Exit Capacity'!F$12:F$270)/(SUM('Exit Capacity'!F$12:F$270)-IFERROR(VLOOKUP($A48,'Exit Capacity'!$A$12:$I$270,6,FALSE),0))</f>
        <v>1011.9758338151638</v>
      </c>
      <c r="G48" s="53">
        <f>SUMPRODUCT('Distance Matrix_ex'!$M$12:$M$270,'Exit Capacity'!G$12:G$270)/(SUM('Exit Capacity'!G$12:G$270)-IFERROR(VLOOKUP($A48,'Exit Capacity'!$A$12:$I$270,7,FALSE),0))</f>
        <v>1013.1484427508335</v>
      </c>
      <c r="H48" s="53">
        <f>SUMPRODUCT('Distance Matrix_ex'!$M$12:$M$270,'Exit Capacity'!H$12:H$270)/(SUM('Exit Capacity'!H$12:H$270)-IFERROR(VLOOKUP($A48,'Exit Capacity'!$A$12:$I$270,8,FALSE),0))</f>
        <v>1013.7140750213749</v>
      </c>
      <c r="I48" s="65">
        <f>SUMPRODUCT('Distance Matrix_ex'!$M$12:$M$270,'Exit Capacity'!I$12:I$270)/(SUM('Exit Capacity'!I$12:I$270)-IFERROR(VLOOKUP($A48,'Exit Capacity'!$A$12:$I$270,9,FALSE),0))</f>
        <v>1012.4280115202607</v>
      </c>
      <c r="J48" s="1"/>
    </row>
    <row r="49" spans="1:10" s="5" customFormat="1" ht="30" x14ac:dyDescent="0.25">
      <c r="A49" s="46" t="str">
        <f t="shared" si="2"/>
        <v>Marismas</v>
      </c>
      <c r="B49" s="8" t="str">
        <f t="shared" si="1"/>
        <v>YAC Marismas / AASS - Storage facilities</v>
      </c>
      <c r="C49" s="53">
        <f>SUMPRODUCT('Distance Matrix_ex'!$N$12:$N$270,'Exit Capacity'!C$12:C$270)/(SUM('Exit Capacity'!C$12:C$270)-IFERROR(VLOOKUP($A49,'Exit Capacity'!$A$12:$I$270,3,FALSE),0))</f>
        <v>837.48038696502761</v>
      </c>
      <c r="D49" s="53">
        <f>SUMPRODUCT('Distance Matrix_ex'!$N$12:$N$270,'Exit Capacity'!D$12:D$270)/(SUM('Exit Capacity'!D$12:D$270)-IFERROR(VLOOKUP($A49,'Exit Capacity'!$A$12:$I$270,4,FALSE),0))</f>
        <v>837.21623882210315</v>
      </c>
      <c r="E49" s="53">
        <f>SUMPRODUCT('Distance Matrix_ex'!$N$12:$N$270,'Exit Capacity'!E$12:E$270)/(SUM('Exit Capacity'!E$12:E$270)-IFERROR(VLOOKUP($A49,'Exit Capacity'!$A$12:$I$270,5,FALSE),0))</f>
        <v>837.47480909365913</v>
      </c>
      <c r="F49" s="53">
        <f>SUMPRODUCT('Distance Matrix_ex'!$N$12:$N$270,'Exit Capacity'!F$12:F$270)/(SUM('Exit Capacity'!F$12:F$270)-IFERROR(VLOOKUP($A49,'Exit Capacity'!$A$12:$I$270,6,FALSE),0))</f>
        <v>837.45826839290271</v>
      </c>
      <c r="G49" s="53">
        <f>SUMPRODUCT('Distance Matrix_ex'!$N$12:$N$270,'Exit Capacity'!G$12:G$270)/(SUM('Exit Capacity'!G$12:G$270)-IFERROR(VLOOKUP($A49,'Exit Capacity'!$A$12:$I$270,7,FALSE),0))</f>
        <v>837.37552527188666</v>
      </c>
      <c r="H49" s="53">
        <f>SUMPRODUCT('Distance Matrix_ex'!$N$12:$N$270,'Exit Capacity'!H$12:H$270)/(SUM('Exit Capacity'!H$12:H$270)-IFERROR(VLOOKUP($A49,'Exit Capacity'!$A$12:$I$270,8,FALSE),0))</f>
        <v>837.28995833806107</v>
      </c>
      <c r="I49" s="65">
        <f>SUMPRODUCT('Distance Matrix_ex'!$N$12:$N$270,'Exit Capacity'!I$12:I$270)/(SUM('Exit Capacity'!I$12:I$270)-IFERROR(VLOOKUP($A49,'Exit Capacity'!$A$12:$I$270,9,FALSE),0))</f>
        <v>837.25100183502207</v>
      </c>
      <c r="J49" s="1"/>
    </row>
    <row r="50" spans="1:10" s="5" customFormat="1" x14ac:dyDescent="0.25">
      <c r="A50" s="46" t="str">
        <f t="shared" si="2"/>
        <v>YAC Poseidón</v>
      </c>
      <c r="B50" s="8" t="str">
        <f t="shared" si="1"/>
        <v>YAC Poseidón</v>
      </c>
      <c r="C50" s="53">
        <f>SUMPRODUCT('Distance Matrix_ex'!$O$12:$O$270,'Exit Capacity'!C$12:C$270)/(SUM('Exit Capacity'!C$12:C$270)-IFERROR(VLOOKUP($A50,'Exit Capacity'!$A$12:$I$270,3,FALSE),0))</f>
        <v>863.21449285585686</v>
      </c>
      <c r="D50" s="53">
        <f>SUMPRODUCT('Distance Matrix_ex'!$O$12:$O$270,'Exit Capacity'!D$12:D$270)/(SUM('Exit Capacity'!D$12:D$270)-IFERROR(VLOOKUP($A50,'Exit Capacity'!$A$12:$I$270,4,FALSE),0))</f>
        <v>862.97286536084982</v>
      </c>
      <c r="E50" s="53">
        <f>SUMPRODUCT('Distance Matrix_ex'!$O$12:$O$270,'Exit Capacity'!E$12:E$270)/(SUM('Exit Capacity'!E$12:E$270)-IFERROR(VLOOKUP($A50,'Exit Capacity'!$A$12:$I$270,5,FALSE),0))</f>
        <v>863.0082335272507</v>
      </c>
      <c r="F50" s="53">
        <f>SUMPRODUCT('Distance Matrix_ex'!$O$12:$O$270,'Exit Capacity'!F$12:F$270)/(SUM('Exit Capacity'!F$12:F$270)-IFERROR(VLOOKUP($A50,'Exit Capacity'!$A$12:$I$270,6,FALSE),0))</f>
        <v>862.9348527219297</v>
      </c>
      <c r="G50" s="53">
        <f>SUMPRODUCT('Distance Matrix_ex'!$O$12:$O$270,'Exit Capacity'!G$12:G$270)/(SUM('Exit Capacity'!G$12:G$270)-IFERROR(VLOOKUP($A50,'Exit Capacity'!$A$12:$I$270,7,FALSE),0))</f>
        <v>862.84165153325273</v>
      </c>
      <c r="H50" s="53">
        <f>SUMPRODUCT('Distance Matrix_ex'!$O$12:$O$270,'Exit Capacity'!H$12:H$270)/(SUM('Exit Capacity'!H$12:H$270)-IFERROR(VLOOKUP($A50,'Exit Capacity'!$A$12:$I$270,8,FALSE),0))</f>
        <v>862.7607297328027</v>
      </c>
      <c r="I50" s="65">
        <f>SUMPRODUCT('Distance Matrix_ex'!$O$12:$O$270,'Exit Capacity'!I$12:I$270)/(SUM('Exit Capacity'!I$12:I$270)-IFERROR(VLOOKUP($A50,'Exit Capacity'!$A$12:$I$270,9,FALSE),0))</f>
        <v>862.71225668933494</v>
      </c>
      <c r="J50" s="1"/>
    </row>
    <row r="51" spans="1:10" s="5" customFormat="1" x14ac:dyDescent="0.25">
      <c r="A51" s="46" t="str">
        <f t="shared" si="2"/>
        <v>YAC Viura</v>
      </c>
      <c r="B51" s="8" t="str">
        <f t="shared" si="1"/>
        <v>YAC Viura</v>
      </c>
      <c r="C51" s="53">
        <f>SUMPRODUCT('Distance Matrix_ex'!$P$12:$P$270,'Exit Capacity'!C$12:C$270)/(SUM('Exit Capacity'!C$12:C$270)-IFERROR(VLOOKUP($A51,'Exit Capacity'!$A$12:$I$270,3,FALSE),0))</f>
        <v>470.1483798061401</v>
      </c>
      <c r="D51" s="53">
        <f>SUMPRODUCT('Distance Matrix_ex'!$P$12:$P$270,'Exit Capacity'!D$12:D$270)/(SUM('Exit Capacity'!D$12:D$270)-IFERROR(VLOOKUP($A51,'Exit Capacity'!$A$12:$I$270,4,FALSE),0))</f>
        <v>470.96809046293225</v>
      </c>
      <c r="E51" s="53">
        <f>SUMPRODUCT('Distance Matrix_ex'!$P$12:$P$270,'Exit Capacity'!E$12:E$270)/(SUM('Exit Capacity'!E$12:E$270)-IFERROR(VLOOKUP($A51,'Exit Capacity'!$A$12:$I$270,5,FALSE),0))</f>
        <v>471.56236164348132</v>
      </c>
      <c r="F51" s="53">
        <f>SUMPRODUCT('Distance Matrix_ex'!$P$12:$P$270,'Exit Capacity'!F$12:F$270)/(SUM('Exit Capacity'!F$12:F$270)-IFERROR(VLOOKUP($A51,'Exit Capacity'!$A$12:$I$270,6,FALSE),0))</f>
        <v>474.0003405288129</v>
      </c>
      <c r="G51" s="53">
        <f>SUMPRODUCT('Distance Matrix_ex'!$P$12:$P$270,'Exit Capacity'!G$12:G$270)/(SUM('Exit Capacity'!G$12:G$270)-IFERROR(VLOOKUP($A51,'Exit Capacity'!$A$12:$I$270,7,FALSE),0))</f>
        <v>475.06933042250699</v>
      </c>
      <c r="H51" s="53">
        <f>SUMPRODUCT('Distance Matrix_ex'!$P$12:$P$270,'Exit Capacity'!H$12:H$270)/(SUM('Exit Capacity'!H$12:H$270)-IFERROR(VLOOKUP($A51,'Exit Capacity'!$A$12:$I$270,8,FALSE),0))</f>
        <v>475.61897366679256</v>
      </c>
      <c r="I51" s="65">
        <f>SUMPRODUCT('Distance Matrix_ex'!$P$12:$P$270,'Exit Capacity'!I$12:I$270)/(SUM('Exit Capacity'!I$12:I$270)-IFERROR(VLOOKUP($A51,'Exit Capacity'!$A$12:$I$270,9,FALSE),0))</f>
        <v>474.49110581396354</v>
      </c>
      <c r="J51" s="1"/>
    </row>
    <row r="52" spans="1:10" s="5" customFormat="1" x14ac:dyDescent="0.25">
      <c r="A52" s="46" t="str">
        <f t="shared" si="2"/>
        <v>BI Madrid</v>
      </c>
      <c r="B52" s="8" t="str">
        <f t="shared" si="1"/>
        <v>BI Madrid</v>
      </c>
      <c r="C52" s="53">
        <f>SUMPRODUCT('Distance Matrix_ex'!$Q$12:$Q$270,'Exit Capacity'!C$12:C$270)/(SUM('Exit Capacity'!C$12:C$270)-IFERROR(VLOOKUP($A52,'Exit Capacity'!$A$12:$I$270,3,FALSE),0))</f>
        <v>500.63132568079874</v>
      </c>
      <c r="D52" s="53">
        <f>SUMPRODUCT('Distance Matrix_ex'!$Q$12:$Q$270,'Exit Capacity'!D$12:D$270)/(SUM('Exit Capacity'!D$12:D$270)-IFERROR(VLOOKUP($A52,'Exit Capacity'!$A$12:$I$270,4,FALSE),0))</f>
        <v>500.89205749869012</v>
      </c>
      <c r="E52" s="53">
        <f>SUMPRODUCT('Distance Matrix_ex'!$Q$12:$Q$270,'Exit Capacity'!E$12:E$270)/(SUM('Exit Capacity'!E$12:E$270)-IFERROR(VLOOKUP($A52,'Exit Capacity'!$A$12:$I$270,5,FALSE),0))</f>
        <v>501.35995081790082</v>
      </c>
      <c r="F52" s="53">
        <f>SUMPRODUCT('Distance Matrix_ex'!$Q$12:$Q$270,'Exit Capacity'!F$12:F$270)/(SUM('Exit Capacity'!F$12:F$270)-IFERROR(VLOOKUP($A52,'Exit Capacity'!$A$12:$I$270,6,FALSE),0))</f>
        <v>502.60500121705832</v>
      </c>
      <c r="G52" s="53">
        <f>SUMPRODUCT('Distance Matrix_ex'!$Q$12:$Q$270,'Exit Capacity'!G$12:G$270)/(SUM('Exit Capacity'!G$12:G$270)-IFERROR(VLOOKUP($A52,'Exit Capacity'!$A$12:$I$270,7,FALSE),0))</f>
        <v>503.10827618974588</v>
      </c>
      <c r="H52" s="53">
        <f>SUMPRODUCT('Distance Matrix_ex'!$Q$12:$Q$270,'Exit Capacity'!H$12:H$270)/(SUM('Exit Capacity'!H$12:H$270)-IFERROR(VLOOKUP($A52,'Exit Capacity'!$A$12:$I$270,8,FALSE),0))</f>
        <v>503.34082108369648</v>
      </c>
      <c r="I52" s="65">
        <f>SUMPRODUCT('Distance Matrix_ex'!$Q$12:$Q$270,'Exit Capacity'!I$12:I$270)/(SUM('Exit Capacity'!I$12:I$270)-IFERROR(VLOOKUP($A52,'Exit Capacity'!$A$12:$I$270,9,FALSE),0))</f>
        <v>502.74354977140371</v>
      </c>
      <c r="J52" s="1"/>
    </row>
    <row r="53" spans="1:10" s="5" customFormat="1" x14ac:dyDescent="0.25">
      <c r="A53" s="46" t="str">
        <f t="shared" si="2"/>
        <v>AASS Serrablo</v>
      </c>
      <c r="B53" s="8" t="str">
        <f t="shared" si="1"/>
        <v>AA.SS / Storage facilities</v>
      </c>
      <c r="C53" s="53">
        <f>SUMPRODUCT('Distance Matrix_ex'!$R$12:$R$270,'Exit Capacity'!C$12:C$270)/(SUM('Exit Capacity'!C$12:C$270)-IFERROR(VLOOKUP($A53,'Exit Capacity'!$A$12:$I$270,3,FALSE),0))</f>
        <v>604.06567454031597</v>
      </c>
      <c r="D53" s="53">
        <f>SUMPRODUCT('Distance Matrix_ex'!$R$12:$R$270,'Exit Capacity'!D$12:D$270)/(SUM('Exit Capacity'!D$12:D$270)-IFERROR(VLOOKUP($A53,'Exit Capacity'!$A$12:$I$270,4,FALSE),0))</f>
        <v>604.64710293505016</v>
      </c>
      <c r="E53" s="53">
        <f>SUMPRODUCT('Distance Matrix_ex'!$R$12:$R$270,'Exit Capacity'!E$12:E$270)/(SUM('Exit Capacity'!E$12:E$270)-IFERROR(VLOOKUP($A53,'Exit Capacity'!$A$12:$I$270,5,FALSE),0))</f>
        <v>605.40479861409267</v>
      </c>
      <c r="F53" s="53">
        <f>SUMPRODUCT('Distance Matrix_ex'!$R$12:$R$270,'Exit Capacity'!F$12:F$270)/(SUM('Exit Capacity'!F$12:F$270)-IFERROR(VLOOKUP($A53,'Exit Capacity'!$A$12:$I$270,6,FALSE),0))</f>
        <v>607.13553933194987</v>
      </c>
      <c r="G53" s="53">
        <f>SUMPRODUCT('Distance Matrix_ex'!$R$12:$R$270,'Exit Capacity'!G$12:G$270)/(SUM('Exit Capacity'!G$12:G$270)-IFERROR(VLOOKUP($A53,'Exit Capacity'!$A$12:$I$270,7,FALSE),0))</f>
        <v>607.87865132378397</v>
      </c>
      <c r="H53" s="53">
        <f>SUMPRODUCT('Distance Matrix_ex'!$R$12:$R$270,'Exit Capacity'!H$12:H$270)/(SUM('Exit Capacity'!H$12:H$270)-IFERROR(VLOOKUP($A53,'Exit Capacity'!$A$12:$I$270,8,FALSE),0))</f>
        <v>608.24888709794163</v>
      </c>
      <c r="I53" s="65">
        <f>SUMPRODUCT('Distance Matrix_ex'!$R$12:$R$270,'Exit Capacity'!I$12:I$270)/(SUM('Exit Capacity'!I$12:I$270)-IFERROR(VLOOKUP($A53,'Exit Capacity'!$A$12:$I$270,9,FALSE),0))</f>
        <v>607.50741173949859</v>
      </c>
      <c r="J53" s="1"/>
    </row>
    <row r="54" spans="1:10" s="5" customFormat="1" x14ac:dyDescent="0.25">
      <c r="A54" s="46" t="str">
        <f t="shared" si="2"/>
        <v>AASS Gaviota</v>
      </c>
      <c r="B54" s="8" t="str">
        <f t="shared" si="1"/>
        <v>AA.SS / Storage facilities</v>
      </c>
      <c r="C54" s="53">
        <f>SUMPRODUCT('Distance Matrix_ex'!$S$12:$S$270,'Exit Capacity'!C$12:C$270)/(SUM('Exit Capacity'!C$12:C$270)-IFERROR(VLOOKUP($A54,'Exit Capacity'!$A$12:$I$270,3,FALSE),0))</f>
        <v>586.5774683185316</v>
      </c>
      <c r="D54" s="53">
        <f>SUMPRODUCT('Distance Matrix_ex'!$S$12:$S$270,'Exit Capacity'!D$12:D$270)/(SUM('Exit Capacity'!D$12:D$270)-IFERROR(VLOOKUP($A54,'Exit Capacity'!$A$12:$I$270,4,FALSE),0))</f>
        <v>587.37010890273336</v>
      </c>
      <c r="E54" s="53">
        <f>SUMPRODUCT('Distance Matrix_ex'!$S$12:$S$270,'Exit Capacity'!E$12:E$270)/(SUM('Exit Capacity'!E$12:E$270)-IFERROR(VLOOKUP($A54,'Exit Capacity'!$A$12:$I$270,5,FALSE),0))</f>
        <v>588.78415915826326</v>
      </c>
      <c r="F54" s="53">
        <f>SUMPRODUCT('Distance Matrix_ex'!$S$12:$S$270,'Exit Capacity'!F$12:F$270)/(SUM('Exit Capacity'!F$12:F$270)-IFERROR(VLOOKUP($A54,'Exit Capacity'!$A$12:$I$270,6,FALSE),0))</f>
        <v>591.73125155313801</v>
      </c>
      <c r="G54" s="53">
        <f>SUMPRODUCT('Distance Matrix_ex'!$S$12:$S$270,'Exit Capacity'!G$12:G$270)/(SUM('Exit Capacity'!G$12:G$270)-IFERROR(VLOOKUP($A54,'Exit Capacity'!$A$12:$I$270,7,FALSE),0))</f>
        <v>592.95916474226624</v>
      </c>
      <c r="H54" s="53">
        <f>SUMPRODUCT('Distance Matrix_ex'!$S$12:$S$270,'Exit Capacity'!H$12:H$270)/(SUM('Exit Capacity'!H$12:H$270)-IFERROR(VLOOKUP($A54,'Exit Capacity'!$A$12:$I$270,8,FALSE),0))</f>
        <v>593.54860244105669</v>
      </c>
      <c r="I54" s="65">
        <f>SUMPRODUCT('Distance Matrix_ex'!$S$12:$S$270,'Exit Capacity'!I$12:I$270)/(SUM('Exit Capacity'!I$12:I$270)-IFERROR(VLOOKUP($A54,'Exit Capacity'!$A$12:$I$270,9,FALSE),0))</f>
        <v>592.28028697158356</v>
      </c>
      <c r="J54" s="1"/>
    </row>
    <row r="55" spans="1:10" s="5" customFormat="1" ht="15.75" thickBot="1" x14ac:dyDescent="0.3">
      <c r="A55" s="46" t="str">
        <f t="shared" si="2"/>
        <v>AASS Yela</v>
      </c>
      <c r="B55" s="8" t="str">
        <f t="shared" si="1"/>
        <v>AA.SS / Storage facilities</v>
      </c>
      <c r="C55" s="53">
        <f>SUMPRODUCT('Distance Matrix_ex'!$T$12:$T$270,'Exit Capacity'!C$12:C$270)/(SUM('Exit Capacity'!C$12:C$270)-IFERROR(VLOOKUP($A55,'Exit Capacity'!$A$12:$I$270,3,FALSE),0))</f>
        <v>507.19855302712637</v>
      </c>
      <c r="D55" s="53">
        <f>SUMPRODUCT('Distance Matrix_ex'!$T$12:$T$270,'Exit Capacity'!D$12:D$270)/(SUM('Exit Capacity'!D$12:D$270)-IFERROR(VLOOKUP($A55,'Exit Capacity'!$A$12:$I$270,4,FALSE),0))</f>
        <v>507.63577387018</v>
      </c>
      <c r="E55" s="53">
        <f>SUMPRODUCT('Distance Matrix_ex'!$T$12:$T$270,'Exit Capacity'!E$12:E$270)/(SUM('Exit Capacity'!E$12:E$270)-IFERROR(VLOOKUP($A55,'Exit Capacity'!$A$12:$I$270,5,FALSE),0))</f>
        <v>508.33332172868461</v>
      </c>
      <c r="F55" s="53">
        <f>SUMPRODUCT('Distance Matrix_ex'!$T$12:$T$270,'Exit Capacity'!F$12:F$270)/(SUM('Exit Capacity'!F$12:F$270)-IFERROR(VLOOKUP($A55,'Exit Capacity'!$A$12:$I$270,6,FALSE),0))</f>
        <v>509.85420054096733</v>
      </c>
      <c r="G55" s="53">
        <f>SUMPRODUCT('Distance Matrix_ex'!$T$12:$T$270,'Exit Capacity'!G$12:G$270)/(SUM('Exit Capacity'!G$12:G$270)-IFERROR(VLOOKUP($A55,'Exit Capacity'!$A$12:$I$270,7,FALSE),0))</f>
        <v>510.504899886918</v>
      </c>
      <c r="H55" s="53">
        <f>SUMPRODUCT('Distance Matrix_ex'!$T$12:$T$270,'Exit Capacity'!H$12:H$270)/(SUM('Exit Capacity'!H$12:H$270)-IFERROR(VLOOKUP($A55,'Exit Capacity'!$A$12:$I$270,8,FALSE),0))</f>
        <v>510.82417895156607</v>
      </c>
      <c r="I55" s="65">
        <f>SUMPRODUCT('Distance Matrix_ex'!$T$12:$T$270,'Exit Capacity'!I$12:I$270)/(SUM('Exit Capacity'!I$12:I$270)-IFERROR(VLOOKUP($A55,'Exit Capacity'!$A$12:$I$270,9,FALSE),0))</f>
        <v>510.18326181925335</v>
      </c>
      <c r="J55" s="1"/>
    </row>
    <row r="56" spans="1:10" ht="18.75" customHeight="1" thickBot="1" x14ac:dyDescent="0.3">
      <c r="A56" s="33" t="s">
        <v>7</v>
      </c>
      <c r="B56" s="34"/>
      <c r="C56" s="66">
        <f t="shared" ref="C56:I56" si="3">SUM(C37:C55)</f>
        <v>13815.822260900326</v>
      </c>
      <c r="D56" s="66">
        <f t="shared" si="3"/>
        <v>13820.93863558548</v>
      </c>
      <c r="E56" s="66">
        <f t="shared" si="3"/>
        <v>13829.071242363725</v>
      </c>
      <c r="F56" s="66">
        <f t="shared" si="3"/>
        <v>13850.460825435925</v>
      </c>
      <c r="G56" s="66">
        <f t="shared" si="3"/>
        <v>13859.092087006771</v>
      </c>
      <c r="H56" s="66">
        <f t="shared" si="3"/>
        <v>13863.095597573812</v>
      </c>
      <c r="I56" s="67">
        <f t="shared" si="3"/>
        <v>13852.790232807256</v>
      </c>
    </row>
    <row r="57" spans="1:10" ht="9" customHeight="1" x14ac:dyDescent="0.25">
      <c r="C57" s="64"/>
      <c r="D57" s="64"/>
      <c r="E57" s="64"/>
      <c r="F57" s="64"/>
      <c r="G57" s="64"/>
      <c r="H57" s="64"/>
      <c r="I57" s="64"/>
    </row>
    <row r="58" spans="1:10" ht="27.75" customHeight="1" x14ac:dyDescent="0.25">
      <c r="A58" s="96" t="s">
        <v>342</v>
      </c>
      <c r="B58" s="23"/>
      <c r="C58" s="24"/>
      <c r="D58" s="24"/>
      <c r="E58" s="24"/>
      <c r="F58" s="24"/>
      <c r="G58" s="24"/>
      <c r="H58" s="24"/>
      <c r="I58" s="24"/>
    </row>
    <row r="59" spans="1:10" ht="5.0999999999999996" customHeight="1" thickBot="1" x14ac:dyDescent="0.3"/>
    <row r="60" spans="1:10" ht="15" customHeight="1" x14ac:dyDescent="0.25">
      <c r="A60" s="173" t="s">
        <v>319</v>
      </c>
      <c r="B60" s="171" t="s">
        <v>320</v>
      </c>
      <c r="C60" s="27" t="s">
        <v>13</v>
      </c>
      <c r="D60" s="28"/>
      <c r="E60" s="28"/>
      <c r="F60" s="28"/>
      <c r="G60" s="28"/>
      <c r="H60" s="28"/>
      <c r="I60" s="29"/>
    </row>
    <row r="61" spans="1:10" ht="33" customHeight="1" x14ac:dyDescent="0.25">
      <c r="A61" s="174"/>
      <c r="B61" s="172"/>
      <c r="C61" s="25">
        <v>2020</v>
      </c>
      <c r="D61" s="26" t="s">
        <v>64</v>
      </c>
      <c r="E61" s="26" t="s">
        <v>65</v>
      </c>
      <c r="F61" s="26" t="s">
        <v>66</v>
      </c>
      <c r="G61" s="26" t="s">
        <v>67</v>
      </c>
      <c r="H61" s="26" t="s">
        <v>68</v>
      </c>
      <c r="I61" s="30" t="s">
        <v>69</v>
      </c>
    </row>
    <row r="62" spans="1:10" s="5" customFormat="1" x14ac:dyDescent="0.25">
      <c r="A62" s="31" t="str">
        <f>A37</f>
        <v>CI Tarifa</v>
      </c>
      <c r="B62" s="4" t="str">
        <f t="shared" ref="B62:B80" si="4">B37</f>
        <v>CI Tarifa</v>
      </c>
      <c r="C62" s="74">
        <f>C12*C37/SUMPRODUCT(C$12:C$30,C$37:C$55)</f>
        <v>0.2119096072453274</v>
      </c>
      <c r="D62" s="74">
        <f t="shared" ref="D62:I62" si="5">D12*D37/SUMPRODUCT(D$12:D$30,D$37:D$55)</f>
        <v>0.20872335145215493</v>
      </c>
      <c r="E62" s="74">
        <f t="shared" si="5"/>
        <v>0.20358252028085055</v>
      </c>
      <c r="F62" s="74">
        <f t="shared" si="5"/>
        <v>0.1978090250083043</v>
      </c>
      <c r="G62" s="74">
        <f t="shared" si="5"/>
        <v>0.19460200311947853</v>
      </c>
      <c r="H62" s="74">
        <f t="shared" si="5"/>
        <v>0.19282135383811905</v>
      </c>
      <c r="I62" s="75">
        <f t="shared" si="5"/>
        <v>0.18970089307164809</v>
      </c>
      <c r="J62" s="64"/>
    </row>
    <row r="63" spans="1:10" s="5" customFormat="1" x14ac:dyDescent="0.25">
      <c r="A63" s="46" t="str">
        <f t="shared" ref="A63:A80" si="6">A38</f>
        <v>CI Almería</v>
      </c>
      <c r="B63" s="4" t="str">
        <f t="shared" si="4"/>
        <v>CI Almería</v>
      </c>
      <c r="C63" s="74">
        <f t="shared" ref="C63:I78" si="7">C13*C38/SUMPRODUCT(C$12:C$30,C$37:C$55)</f>
        <v>0.23771075771678385</v>
      </c>
      <c r="D63" s="76">
        <f t="shared" si="7"/>
        <v>0.23411830540464812</v>
      </c>
      <c r="E63" s="76">
        <f t="shared" si="7"/>
        <v>0.22838030483239635</v>
      </c>
      <c r="F63" s="76">
        <f t="shared" si="7"/>
        <v>0.22183273427113875</v>
      </c>
      <c r="G63" s="76">
        <f t="shared" si="7"/>
        <v>0.21820134170251648</v>
      </c>
      <c r="H63" s="76">
        <f t="shared" si="7"/>
        <v>0.21618436584777193</v>
      </c>
      <c r="I63" s="77">
        <f t="shared" si="7"/>
        <v>0.21272131881539427</v>
      </c>
      <c r="J63" s="64"/>
    </row>
    <row r="64" spans="1:10" s="5" customFormat="1" x14ac:dyDescent="0.25">
      <c r="A64" s="46" t="str">
        <f t="shared" si="6"/>
        <v>Irún</v>
      </c>
      <c r="B64" s="4" t="str">
        <f t="shared" si="4"/>
        <v>VIP Pirineos</v>
      </c>
      <c r="C64" s="74">
        <f t="shared" si="7"/>
        <v>3.8681439763557979E-2</v>
      </c>
      <c r="D64" s="76">
        <f t="shared" si="7"/>
        <v>3.8165146975125706E-2</v>
      </c>
      <c r="E64" s="76">
        <f t="shared" si="7"/>
        <v>3.7244722384970133E-2</v>
      </c>
      <c r="F64" s="76">
        <f t="shared" si="7"/>
        <v>3.6356810722835239E-2</v>
      </c>
      <c r="G64" s="76">
        <f t="shared" si="7"/>
        <v>3.5841050519343796E-2</v>
      </c>
      <c r="H64" s="76">
        <f t="shared" si="7"/>
        <v>3.5551467776203043E-2</v>
      </c>
      <c r="I64" s="77">
        <f t="shared" si="7"/>
        <v>3.48970887953204E-2</v>
      </c>
      <c r="J64" s="64"/>
    </row>
    <row r="65" spans="1:10" s="5" customFormat="1" x14ac:dyDescent="0.25">
      <c r="A65" s="46" t="str">
        <f t="shared" si="6"/>
        <v>Larrau</v>
      </c>
      <c r="B65" s="4" t="str">
        <f t="shared" si="4"/>
        <v>VIP Pirineos</v>
      </c>
      <c r="C65" s="74">
        <f t="shared" si="7"/>
        <v>9.7600582621803933E-2</v>
      </c>
      <c r="D65" s="76">
        <f t="shared" si="7"/>
        <v>9.6276562132390414E-2</v>
      </c>
      <c r="E65" s="76">
        <f t="shared" si="7"/>
        <v>9.3955413486101341E-2</v>
      </c>
      <c r="F65" s="76">
        <f t="shared" si="7"/>
        <v>9.1654832796233696E-2</v>
      </c>
      <c r="G65" s="76">
        <f t="shared" si="7"/>
        <v>9.0326410302385987E-2</v>
      </c>
      <c r="H65" s="76">
        <f t="shared" si="7"/>
        <v>8.9580934277354168E-2</v>
      </c>
      <c r="I65" s="77">
        <f t="shared" si="7"/>
        <v>8.7958782408501801E-2</v>
      </c>
      <c r="J65" s="64"/>
    </row>
    <row r="66" spans="1:10" s="5" customFormat="1" x14ac:dyDescent="0.25">
      <c r="A66" s="46" t="str">
        <f t="shared" si="6"/>
        <v>Badajoz</v>
      </c>
      <c r="B66" s="4" t="str">
        <f t="shared" si="4"/>
        <v>VIP Ibérico</v>
      </c>
      <c r="C66" s="74">
        <f t="shared" si="7"/>
        <v>2.4694723172482013E-2</v>
      </c>
      <c r="D66" s="76">
        <f t="shared" si="7"/>
        <v>2.4350833052796526E-2</v>
      </c>
      <c r="E66" s="76">
        <f t="shared" si="7"/>
        <v>2.3774677113916204E-2</v>
      </c>
      <c r="F66" s="76">
        <f t="shared" si="7"/>
        <v>2.3174726510343028E-2</v>
      </c>
      <c r="G66" s="76">
        <f t="shared" si="7"/>
        <v>2.2831188426227854E-2</v>
      </c>
      <c r="H66" s="76">
        <f t="shared" si="7"/>
        <v>2.2638634370839964E-2</v>
      </c>
      <c r="I66" s="77">
        <f t="shared" si="7"/>
        <v>2.2240762500339208E-2</v>
      </c>
      <c r="J66" s="64"/>
    </row>
    <row r="67" spans="1:10" s="5" customFormat="1" x14ac:dyDescent="0.25">
      <c r="A67" s="46" t="str">
        <f t="shared" si="6"/>
        <v>Tuy</v>
      </c>
      <c r="B67" s="8" t="str">
        <f t="shared" si="4"/>
        <v>VIP Ibérico</v>
      </c>
      <c r="C67" s="76">
        <f t="shared" si="7"/>
        <v>0</v>
      </c>
      <c r="D67" s="76">
        <f t="shared" si="7"/>
        <v>0</v>
      </c>
      <c r="E67" s="76">
        <f t="shared" si="7"/>
        <v>0</v>
      </c>
      <c r="F67" s="76">
        <f t="shared" si="7"/>
        <v>0</v>
      </c>
      <c r="G67" s="76">
        <f t="shared" si="7"/>
        <v>0</v>
      </c>
      <c r="H67" s="76">
        <f t="shared" si="7"/>
        <v>0</v>
      </c>
      <c r="I67" s="77">
        <f t="shared" si="7"/>
        <v>0</v>
      </c>
      <c r="J67" s="64"/>
    </row>
    <row r="68" spans="1:10" s="5" customFormat="1" x14ac:dyDescent="0.25">
      <c r="A68" s="46" t="str">
        <f t="shared" si="6"/>
        <v>PR Barcelona</v>
      </c>
      <c r="B68" s="8" t="str">
        <f t="shared" si="4"/>
        <v>Planta GNL / LNG Plant</v>
      </c>
      <c r="C68" s="76">
        <f t="shared" si="7"/>
        <v>0.1036721322368591</v>
      </c>
      <c r="D68" s="76">
        <f t="shared" si="7"/>
        <v>0.10215707149291116</v>
      </c>
      <c r="E68" s="76">
        <f t="shared" si="7"/>
        <v>0.10052956974639665</v>
      </c>
      <c r="F68" s="76">
        <f t="shared" si="7"/>
        <v>9.8747153067309634E-2</v>
      </c>
      <c r="G68" s="76">
        <f t="shared" si="7"/>
        <v>9.9413520025944307E-2</v>
      </c>
      <c r="H68" s="76">
        <f t="shared" si="7"/>
        <v>0.10065686139501261</v>
      </c>
      <c r="I68" s="77">
        <f t="shared" si="7"/>
        <v>0.10305814517651188</v>
      </c>
      <c r="J68" s="64"/>
    </row>
    <row r="69" spans="1:10" s="5" customFormat="1" x14ac:dyDescent="0.25">
      <c r="A69" s="46" t="str">
        <f t="shared" si="6"/>
        <v>PR Cartagena</v>
      </c>
      <c r="B69" s="8" t="str">
        <f t="shared" si="4"/>
        <v>Planta GNL / LNG Plant</v>
      </c>
      <c r="C69" s="76">
        <f t="shared" si="7"/>
        <v>3.162377676093172E-2</v>
      </c>
      <c r="D69" s="76">
        <f t="shared" si="7"/>
        <v>4.2036754949605112E-2</v>
      </c>
      <c r="E69" s="76">
        <f t="shared" si="7"/>
        <v>5.6647492645394162E-2</v>
      </c>
      <c r="F69" s="76">
        <f t="shared" si="7"/>
        <v>7.1872653102535655E-2</v>
      </c>
      <c r="G69" s="76">
        <f t="shared" si="7"/>
        <v>7.6450712556405315E-2</v>
      </c>
      <c r="H69" s="76">
        <f t="shared" si="7"/>
        <v>7.7356823365788502E-2</v>
      </c>
      <c r="I69" s="77">
        <f t="shared" si="7"/>
        <v>7.9280206414943627E-2</v>
      </c>
      <c r="J69" s="64"/>
    </row>
    <row r="70" spans="1:10" s="5" customFormat="1" x14ac:dyDescent="0.25">
      <c r="A70" s="46" t="str">
        <f t="shared" si="6"/>
        <v>PR Huelva</v>
      </c>
      <c r="B70" s="8" t="str">
        <f t="shared" si="4"/>
        <v>Planta GNL / LNG Plant</v>
      </c>
      <c r="C70" s="76">
        <f t="shared" si="7"/>
        <v>0.10566397568164169</v>
      </c>
      <c r="D70" s="76">
        <f t="shared" si="7"/>
        <v>0.10689816890507269</v>
      </c>
      <c r="E70" s="76">
        <f t="shared" si="7"/>
        <v>0.1091291200952815</v>
      </c>
      <c r="F70" s="76">
        <f t="shared" si="7"/>
        <v>0.11140015547126354</v>
      </c>
      <c r="G70" s="76">
        <f t="shared" si="7"/>
        <v>0.11320362802387417</v>
      </c>
      <c r="H70" s="76">
        <f t="shared" si="7"/>
        <v>0.11459428952373106</v>
      </c>
      <c r="I70" s="77">
        <f t="shared" si="7"/>
        <v>0.11733690593981916</v>
      </c>
      <c r="J70" s="64"/>
    </row>
    <row r="71" spans="1:10" s="5" customFormat="1" x14ac:dyDescent="0.25">
      <c r="A71" s="46" t="str">
        <f t="shared" si="6"/>
        <v>PR Bilbao</v>
      </c>
      <c r="B71" s="8" t="str">
        <f t="shared" si="4"/>
        <v>Planta GNL / LNG Plant</v>
      </c>
      <c r="C71" s="76">
        <f t="shared" si="7"/>
        <v>6.9135487311738422E-2</v>
      </c>
      <c r="D71" s="76">
        <f t="shared" si="7"/>
        <v>6.0430090197333419E-2</v>
      </c>
      <c r="E71" s="76">
        <f t="shared" si="7"/>
        <v>4.8550561476321571E-2</v>
      </c>
      <c r="F71" s="76">
        <f t="shared" si="7"/>
        <v>3.6129642492806611E-2</v>
      </c>
      <c r="G71" s="76">
        <f t="shared" si="7"/>
        <v>3.3427988073053791E-2</v>
      </c>
      <c r="H71" s="76">
        <f t="shared" si="7"/>
        <v>3.3875848285331356E-2</v>
      </c>
      <c r="I71" s="77">
        <f t="shared" si="7"/>
        <v>3.4613619714862542E-2</v>
      </c>
      <c r="J71" s="64"/>
    </row>
    <row r="72" spans="1:10" s="5" customFormat="1" x14ac:dyDescent="0.25">
      <c r="A72" s="46" t="str">
        <f t="shared" si="6"/>
        <v>PR Sagunto</v>
      </c>
      <c r="B72" s="8" t="str">
        <f t="shared" si="4"/>
        <v>Planta GNL / LNG Plant</v>
      </c>
      <c r="C72" s="76">
        <f t="shared" si="7"/>
        <v>2.1770514786870251E-2</v>
      </c>
      <c r="D72" s="76">
        <f t="shared" si="7"/>
        <v>2.8232750802519281E-2</v>
      </c>
      <c r="E72" s="76">
        <f t="shared" si="7"/>
        <v>3.7302384947162967E-2</v>
      </c>
      <c r="F72" s="76">
        <f t="shared" si="7"/>
        <v>4.6774112105414933E-2</v>
      </c>
      <c r="G72" s="76">
        <f t="shared" si="7"/>
        <v>4.9651557404063296E-2</v>
      </c>
      <c r="H72" s="76">
        <f t="shared" si="7"/>
        <v>5.0247038478701982E-2</v>
      </c>
      <c r="I72" s="77">
        <f t="shared" si="7"/>
        <v>5.1482504695762189E-2</v>
      </c>
      <c r="J72" s="64"/>
    </row>
    <row r="73" spans="1:10" s="5" customFormat="1" x14ac:dyDescent="0.25">
      <c r="A73" s="46" t="str">
        <f t="shared" si="6"/>
        <v>PR Mugardos</v>
      </c>
      <c r="B73" s="8" t="str">
        <f t="shared" si="4"/>
        <v>Planta GNL / LNG Plant</v>
      </c>
      <c r="C73" s="76">
        <f t="shared" si="7"/>
        <v>3.5206323513467183E-2</v>
      </c>
      <c r="D73" s="76">
        <f t="shared" si="7"/>
        <v>3.4785944652516033E-2</v>
      </c>
      <c r="E73" s="76">
        <f t="shared" si="7"/>
        <v>3.4359466410976085E-2</v>
      </c>
      <c r="F73" s="76">
        <f t="shared" si="7"/>
        <v>3.3945299807174208E-2</v>
      </c>
      <c r="G73" s="76">
        <f t="shared" si="7"/>
        <v>3.423597985233439E-2</v>
      </c>
      <c r="H73" s="76">
        <f t="shared" si="7"/>
        <v>3.4679113622650776E-2</v>
      </c>
      <c r="I73" s="77">
        <f t="shared" si="7"/>
        <v>3.5466026364739126E-2</v>
      </c>
      <c r="J73" s="64"/>
    </row>
    <row r="74" spans="1:10" s="5" customFormat="1" ht="30" x14ac:dyDescent="0.25">
      <c r="A74" s="46" t="str">
        <f t="shared" si="6"/>
        <v>Marismas</v>
      </c>
      <c r="B74" s="8" t="str">
        <f t="shared" si="4"/>
        <v>YAC Marismas / AASS - Storage facilities</v>
      </c>
      <c r="C74" s="76">
        <f t="shared" si="7"/>
        <v>2.955501272075741E-3</v>
      </c>
      <c r="D74" s="76">
        <f t="shared" si="7"/>
        <v>3.179776770984119E-3</v>
      </c>
      <c r="E74" s="76">
        <f t="shared" si="7"/>
        <v>3.5899347599482267E-3</v>
      </c>
      <c r="F74" s="76">
        <f t="shared" si="7"/>
        <v>4.1452556876012117E-3</v>
      </c>
      <c r="G74" s="76">
        <f t="shared" si="7"/>
        <v>4.3685123537479179E-3</v>
      </c>
      <c r="H74" s="76">
        <f t="shared" si="7"/>
        <v>4.3678400882264084E-3</v>
      </c>
      <c r="I74" s="77">
        <f t="shared" si="7"/>
        <v>4.2955520545178176E-3</v>
      </c>
      <c r="J74" s="64"/>
    </row>
    <row r="75" spans="1:10" s="5" customFormat="1" x14ac:dyDescent="0.25">
      <c r="A75" s="46" t="str">
        <f t="shared" si="6"/>
        <v>YAC Poseidón</v>
      </c>
      <c r="B75" s="8" t="str">
        <f t="shared" si="4"/>
        <v>YAC Poseidón</v>
      </c>
      <c r="C75" s="76">
        <f t="shared" si="7"/>
        <v>2.8213134995956949E-4</v>
      </c>
      <c r="D75" s="76">
        <f t="shared" si="7"/>
        <v>2.7794933274377567E-4</v>
      </c>
      <c r="E75" s="76">
        <f t="shared" si="7"/>
        <v>2.7115175304074182E-4</v>
      </c>
      <c r="F75" s="76">
        <f t="shared" si="7"/>
        <v>2.6366487326625357E-4</v>
      </c>
      <c r="G75" s="76">
        <f t="shared" si="7"/>
        <v>2.5947373954600964E-4</v>
      </c>
      <c r="H75" s="76">
        <f t="shared" si="7"/>
        <v>2.5713994037401735E-4</v>
      </c>
      <c r="I75" s="77">
        <f t="shared" si="7"/>
        <v>2.5288181570863995E-4</v>
      </c>
      <c r="J75" s="64"/>
    </row>
    <row r="76" spans="1:10" s="5" customFormat="1" x14ac:dyDescent="0.25">
      <c r="A76" s="46" t="str">
        <f t="shared" si="6"/>
        <v>YAC Viura</v>
      </c>
      <c r="B76" s="8" t="str">
        <f t="shared" si="4"/>
        <v>YAC Viura</v>
      </c>
      <c r="C76" s="76">
        <f t="shared" si="7"/>
        <v>3.0684899470201804E-3</v>
      </c>
      <c r="D76" s="76">
        <f t="shared" si="7"/>
        <v>3.029124447927438E-3</v>
      </c>
      <c r="E76" s="76">
        <f t="shared" si="7"/>
        <v>2.958651065830928E-3</v>
      </c>
      <c r="F76" s="76">
        <f t="shared" si="7"/>
        <v>2.8920783605251377E-3</v>
      </c>
      <c r="G76" s="76">
        <f t="shared" si="7"/>
        <v>2.8528336005681945E-3</v>
      </c>
      <c r="H76" s="76">
        <f t="shared" si="7"/>
        <v>2.8307106478616365E-3</v>
      </c>
      <c r="I76" s="77">
        <f t="shared" si="7"/>
        <v>2.7773898652009624E-3</v>
      </c>
      <c r="J76" s="64"/>
    </row>
    <row r="77" spans="1:10" s="5" customFormat="1" x14ac:dyDescent="0.25">
      <c r="A77" s="46" t="str">
        <f t="shared" si="6"/>
        <v>BI Madrid</v>
      </c>
      <c r="B77" s="8" t="str">
        <f t="shared" si="4"/>
        <v>BI Madrid</v>
      </c>
      <c r="C77" s="76">
        <f t="shared" si="7"/>
        <v>1.723450675158191E-4</v>
      </c>
      <c r="D77" s="76">
        <f t="shared" si="7"/>
        <v>1.6992639919888731E-4</v>
      </c>
      <c r="E77" s="76">
        <f t="shared" si="7"/>
        <v>1.659186977693608E-4</v>
      </c>
      <c r="F77" s="76">
        <f t="shared" si="7"/>
        <v>1.6175186045817269E-4</v>
      </c>
      <c r="G77" s="76">
        <f t="shared" si="7"/>
        <v>1.5935730812816385E-4</v>
      </c>
      <c r="H77" s="76">
        <f t="shared" si="7"/>
        <v>1.5801180600772514E-4</v>
      </c>
      <c r="I77" s="77">
        <f t="shared" si="7"/>
        <v>1.5521952644786016E-4</v>
      </c>
      <c r="J77" s="64"/>
    </row>
    <row r="78" spans="1:10" s="5" customFormat="1" x14ac:dyDescent="0.25">
      <c r="A78" s="46" t="str">
        <f t="shared" si="6"/>
        <v>AASS Serrablo</v>
      </c>
      <c r="B78" s="8" t="str">
        <f t="shared" si="4"/>
        <v>AA.SS / Storage facilities</v>
      </c>
      <c r="C78" s="76">
        <f t="shared" si="7"/>
        <v>7.7220404367333226E-3</v>
      </c>
      <c r="D78" s="76">
        <f t="shared" si="7"/>
        <v>8.3619893095985935E-3</v>
      </c>
      <c r="E78" s="76">
        <f t="shared" si="7"/>
        <v>9.5216690789908034E-3</v>
      </c>
      <c r="F78" s="76">
        <f t="shared" si="7"/>
        <v>1.1110217083599775E-2</v>
      </c>
      <c r="G78" s="76">
        <f t="shared" si="7"/>
        <v>1.1755391372992016E-2</v>
      </c>
      <c r="H78" s="76">
        <f t="shared" si="7"/>
        <v>1.1765854602645986E-2</v>
      </c>
      <c r="I78" s="77">
        <f t="shared" si="7"/>
        <v>1.1557561105496569E-2</v>
      </c>
      <c r="J78" s="64"/>
    </row>
    <row r="79" spans="1:10" s="5" customFormat="1" x14ac:dyDescent="0.25">
      <c r="A79" s="46" t="str">
        <f t="shared" si="6"/>
        <v>AASS Gaviota</v>
      </c>
      <c r="B79" s="8" t="str">
        <f t="shared" si="4"/>
        <v>AA.SS / Storage facilities</v>
      </c>
      <c r="C79" s="76">
        <f t="shared" ref="C79:I80" si="8">C29*C54/SUMPRODUCT(C$12:C$30,C$37:C$55)</f>
        <v>6.0354805808490279E-3</v>
      </c>
      <c r="D79" s="76">
        <f t="shared" si="8"/>
        <v>6.5381975710864983E-3</v>
      </c>
      <c r="E79" s="76">
        <f t="shared" si="8"/>
        <v>7.4535283642509827E-3</v>
      </c>
      <c r="F79" s="76">
        <f t="shared" si="8"/>
        <v>8.7156536294285096E-3</v>
      </c>
      <c r="G79" s="76">
        <f t="shared" si="8"/>
        <v>9.2296143322794372E-3</v>
      </c>
      <c r="H79" s="76">
        <f t="shared" si="8"/>
        <v>9.2413838125476096E-3</v>
      </c>
      <c r="I79" s="77">
        <f t="shared" si="8"/>
        <v>9.0694397966620474E-3</v>
      </c>
      <c r="J79" s="64"/>
    </row>
    <row r="80" spans="1:10" s="5" customFormat="1" ht="15.75" thickBot="1" x14ac:dyDescent="0.3">
      <c r="A80" s="46" t="str">
        <f t="shared" si="6"/>
        <v>AASS Yela</v>
      </c>
      <c r="B80" s="8" t="str">
        <f t="shared" si="4"/>
        <v>AA.SS / Storage facilities</v>
      </c>
      <c r="C80" s="76">
        <f t="shared" si="8"/>
        <v>2.0946905343828177E-3</v>
      </c>
      <c r="D80" s="76">
        <f t="shared" si="8"/>
        <v>2.2680561513872804E-3</v>
      </c>
      <c r="E80" s="76">
        <f t="shared" si="8"/>
        <v>2.582912860401518E-3</v>
      </c>
      <c r="F80" s="76">
        <f t="shared" si="8"/>
        <v>3.0142331497612284E-3</v>
      </c>
      <c r="G80" s="76">
        <f t="shared" si="8"/>
        <v>3.1894372871105218E-3</v>
      </c>
      <c r="H80" s="76">
        <f t="shared" si="8"/>
        <v>3.1923283208320926E-3</v>
      </c>
      <c r="I80" s="77">
        <f t="shared" si="8"/>
        <v>3.1357019381240379E-3</v>
      </c>
      <c r="J80" s="64"/>
    </row>
    <row r="81" spans="1:10" ht="18.75" customHeight="1" thickBot="1" x14ac:dyDescent="0.3">
      <c r="A81" s="33" t="s">
        <v>7</v>
      </c>
      <c r="B81" s="34"/>
      <c r="C81" s="78">
        <f t="shared" ref="C81:I81" si="9">SUM(C62:C80)</f>
        <v>1</v>
      </c>
      <c r="D81" s="78">
        <f t="shared" si="9"/>
        <v>1</v>
      </c>
      <c r="E81" s="78">
        <f t="shared" si="9"/>
        <v>1</v>
      </c>
      <c r="F81" s="78">
        <f t="shared" si="9"/>
        <v>0.99999999999999989</v>
      </c>
      <c r="G81" s="78">
        <f t="shared" si="9"/>
        <v>1.0000000000000002</v>
      </c>
      <c r="H81" s="78">
        <f t="shared" si="9"/>
        <v>0.99999999999999989</v>
      </c>
      <c r="I81" s="79">
        <f t="shared" si="9"/>
        <v>1.0000000000000002</v>
      </c>
    </row>
    <row r="82" spans="1:10" ht="9" customHeight="1" x14ac:dyDescent="0.25">
      <c r="C82" s="64"/>
      <c r="D82" s="64"/>
      <c r="E82" s="64"/>
      <c r="F82" s="64"/>
      <c r="G82" s="64"/>
      <c r="H82" s="64"/>
      <c r="I82" s="64"/>
    </row>
    <row r="83" spans="1:10" ht="27.75" customHeight="1" x14ac:dyDescent="0.25">
      <c r="A83" s="96" t="s">
        <v>343</v>
      </c>
      <c r="B83" s="23"/>
      <c r="C83" s="24"/>
      <c r="D83" s="24"/>
      <c r="E83" s="24"/>
      <c r="F83" s="24"/>
      <c r="G83" s="24"/>
      <c r="H83" s="24"/>
      <c r="I83" s="24"/>
    </row>
    <row r="84" spans="1:10" ht="5.0999999999999996" customHeight="1" thickBot="1" x14ac:dyDescent="0.3"/>
    <row r="85" spans="1:10" ht="15" customHeight="1" x14ac:dyDescent="0.25">
      <c r="A85" s="173" t="s">
        <v>319</v>
      </c>
      <c r="B85" s="171" t="s">
        <v>320</v>
      </c>
      <c r="C85" s="27" t="s">
        <v>13</v>
      </c>
      <c r="D85" s="28"/>
      <c r="E85" s="28"/>
      <c r="F85" s="28"/>
      <c r="G85" s="28"/>
      <c r="H85" s="28"/>
      <c r="I85" s="29"/>
    </row>
    <row r="86" spans="1:10" ht="33" customHeight="1" x14ac:dyDescent="0.25">
      <c r="A86" s="174"/>
      <c r="B86" s="172"/>
      <c r="C86" s="25">
        <v>2020</v>
      </c>
      <c r="D86" s="26" t="s">
        <v>64</v>
      </c>
      <c r="E86" s="26" t="s">
        <v>65</v>
      </c>
      <c r="F86" s="26" t="s">
        <v>66</v>
      </c>
      <c r="G86" s="26" t="s">
        <v>67</v>
      </c>
      <c r="H86" s="26" t="s">
        <v>68</v>
      </c>
      <c r="I86" s="30" t="s">
        <v>69</v>
      </c>
    </row>
    <row r="87" spans="1:10" s="5" customFormat="1" x14ac:dyDescent="0.25">
      <c r="A87" s="31" t="str">
        <f>A62</f>
        <v>CI Tarifa</v>
      </c>
      <c r="B87" s="4" t="str">
        <f t="shared" ref="B87:B105" si="10">B62</f>
        <v>CI Tarifa</v>
      </c>
      <c r="C87" s="52">
        <f>Input!C$12*Input!C$138*C62</f>
        <v>59005859.51834248</v>
      </c>
      <c r="D87" s="52">
        <f>Input!D$12*Input!D$138*D62</f>
        <v>50848831.77339685</v>
      </c>
      <c r="E87" s="52">
        <f>Input!E$12*Input!E$138*E62</f>
        <v>43297896.302166037</v>
      </c>
      <c r="F87" s="52">
        <f>Input!F$12*Input!F$138*F62</f>
        <v>38188114.545132428</v>
      </c>
      <c r="G87" s="52">
        <f>Input!G$12*Input!G$138*G62</f>
        <v>33741665.445084922</v>
      </c>
      <c r="H87" s="52">
        <f>Input!H$12*Input!H$138*H62</f>
        <v>29159186.767229442</v>
      </c>
      <c r="I87" s="57">
        <f>Input!I$12*Input!I$138*I62</f>
        <v>27920560.461289406</v>
      </c>
      <c r="J87" s="64"/>
    </row>
    <row r="88" spans="1:10" s="5" customFormat="1" x14ac:dyDescent="0.25">
      <c r="A88" s="46" t="str">
        <f t="shared" ref="A88:A105" si="11">A63</f>
        <v>CI Almería</v>
      </c>
      <c r="B88" s="4" t="str">
        <f t="shared" si="10"/>
        <v>CI Almería</v>
      </c>
      <c r="C88" s="52">
        <f>Input!C$12*Input!C$138*C63</f>
        <v>66190144.742220379</v>
      </c>
      <c r="D88" s="53">
        <f>Input!D$12*Input!D$138*D63</f>
        <v>57035507.736768812</v>
      </c>
      <c r="E88" s="53">
        <f>Input!E$12*Input!E$138*E63</f>
        <v>48571884.965608671</v>
      </c>
      <c r="F88" s="53">
        <f>Input!F$12*Input!F$138*F63</f>
        <v>42826023.058606803</v>
      </c>
      <c r="G88" s="53">
        <f>Input!G$12*Input!G$138*G63</f>
        <v>37833509.179628924</v>
      </c>
      <c r="H88" s="53">
        <f>Input!H$12*Input!H$138*H63</f>
        <v>32692231.303398531</v>
      </c>
      <c r="I88" s="65">
        <f>Input!I$12*Input!I$138*I63</f>
        <v>31308753.202059112</v>
      </c>
      <c r="J88" s="64"/>
    </row>
    <row r="89" spans="1:10" s="5" customFormat="1" x14ac:dyDescent="0.25">
      <c r="A89" s="46" t="str">
        <f t="shared" si="11"/>
        <v>Irún</v>
      </c>
      <c r="B89" s="4" t="str">
        <f t="shared" si="10"/>
        <v>VIP Pirineos</v>
      </c>
      <c r="C89" s="52">
        <f>Input!C$12*Input!C$138*C64</f>
        <v>10770779.250293082</v>
      </c>
      <c r="D89" s="53">
        <f>Input!D$12*Input!D$138*D64</f>
        <v>9297728.9059580043</v>
      </c>
      <c r="E89" s="53">
        <f>Input!E$12*Input!E$138*E64</f>
        <v>7921201.3163150027</v>
      </c>
      <c r="F89" s="53">
        <f>Input!F$12*Input!F$138*F64</f>
        <v>7018881.2280988907</v>
      </c>
      <c r="G89" s="53">
        <f>Input!G$12*Input!G$138*G64</f>
        <v>6214410.5221856162</v>
      </c>
      <c r="H89" s="53">
        <f>Input!H$12*Input!H$138*H64</f>
        <v>5376229.6970788455</v>
      </c>
      <c r="I89" s="65">
        <f>Input!I$12*Input!I$138*I64</f>
        <v>5136223.988490806</v>
      </c>
      <c r="J89" s="64"/>
    </row>
    <row r="90" spans="1:10" s="5" customFormat="1" x14ac:dyDescent="0.25">
      <c r="A90" s="46" t="str">
        <f t="shared" si="11"/>
        <v>Larrau</v>
      </c>
      <c r="B90" s="4" t="str">
        <f t="shared" si="10"/>
        <v>VIP Pirineos</v>
      </c>
      <c r="C90" s="52">
        <f>Input!C$12*Input!C$138*C65</f>
        <v>27176711.53258922</v>
      </c>
      <c r="D90" s="53">
        <f>Input!D$12*Input!D$138*D65</f>
        <v>23454734.113509588</v>
      </c>
      <c r="E90" s="53">
        <f>Input!E$12*Input!E$138*E65</f>
        <v>19982421.597572692</v>
      </c>
      <c r="F90" s="53">
        <f>Input!F$12*Input!F$138*F65</f>
        <v>17694466.939971987</v>
      </c>
      <c r="G90" s="53">
        <f>Input!G$12*Input!G$138*G65</f>
        <v>15661521.815925831</v>
      </c>
      <c r="H90" s="53">
        <f>Input!H$12*Input!H$138*H65</f>
        <v>13546773.432413718</v>
      </c>
      <c r="I90" s="65">
        <f>Input!I$12*Input!I$138*I65</f>
        <v>12945951.189646855</v>
      </c>
      <c r="J90" s="64"/>
    </row>
    <row r="91" spans="1:10" s="5" customFormat="1" x14ac:dyDescent="0.25">
      <c r="A91" s="46" t="str">
        <f t="shared" si="11"/>
        <v>Badajoz</v>
      </c>
      <c r="B91" s="4" t="str">
        <f t="shared" si="10"/>
        <v>VIP Ibérico</v>
      </c>
      <c r="C91" s="52">
        <f>Input!C$12*Input!C$138*C66</f>
        <v>6876202.4775635088</v>
      </c>
      <c r="D91" s="53">
        <f>Input!D$12*Input!D$138*D66</f>
        <v>5932308.9861728</v>
      </c>
      <c r="E91" s="53">
        <f>Input!E$12*Input!E$138*E66</f>
        <v>5056394.3450338114</v>
      </c>
      <c r="F91" s="53">
        <f>Input!F$12*Input!F$138*F66</f>
        <v>4474007.748089063</v>
      </c>
      <c r="G91" s="53">
        <f>Input!G$12*Input!G$138*G66</f>
        <v>3958655.6625447515</v>
      </c>
      <c r="H91" s="53">
        <f>Input!H$12*Input!H$138*H66</f>
        <v>3423501.363487687</v>
      </c>
      <c r="I91" s="65">
        <f>Input!I$12*Input!I$138*I66</f>
        <v>3273440.3304119566</v>
      </c>
      <c r="J91" s="64"/>
    </row>
    <row r="92" spans="1:10" s="5" customFormat="1" x14ac:dyDescent="0.25">
      <c r="A92" s="46" t="str">
        <f t="shared" si="11"/>
        <v>Tuy</v>
      </c>
      <c r="B92" s="8" t="str">
        <f t="shared" si="10"/>
        <v>VIP Ibérico</v>
      </c>
      <c r="C92" s="53">
        <f>Input!C$12*Input!C$138*C67</f>
        <v>0</v>
      </c>
      <c r="D92" s="53">
        <f>Input!D$12*Input!D$138*D67</f>
        <v>0</v>
      </c>
      <c r="E92" s="53">
        <f>Input!E$12*Input!E$138*E67</f>
        <v>0</v>
      </c>
      <c r="F92" s="53">
        <f>Input!F$12*Input!F$138*F67</f>
        <v>0</v>
      </c>
      <c r="G92" s="53">
        <f>Input!G$12*Input!G$138*G67</f>
        <v>0</v>
      </c>
      <c r="H92" s="53">
        <f>Input!H$12*Input!H$138*H67</f>
        <v>0</v>
      </c>
      <c r="I92" s="65">
        <f>Input!I$12*Input!I$138*I67</f>
        <v>0</v>
      </c>
      <c r="J92" s="64"/>
    </row>
    <row r="93" spans="1:10" s="5" customFormat="1" x14ac:dyDescent="0.25">
      <c r="A93" s="46" t="str">
        <f t="shared" si="11"/>
        <v>PR Barcelona</v>
      </c>
      <c r="B93" s="8" t="str">
        <f t="shared" si="10"/>
        <v>Planta GNL / LNG Plant</v>
      </c>
      <c r="C93" s="53">
        <f>Input!C$12*Input!C$138*C68</f>
        <v>28867323.904070038</v>
      </c>
      <c r="D93" s="53">
        <f>Input!D$12*Input!D$138*D68</f>
        <v>24887333.911925282</v>
      </c>
      <c r="E93" s="53">
        <f>Input!E$12*Input!E$138*E68</f>
        <v>21380612.049482901</v>
      </c>
      <c r="F93" s="53">
        <f>Input!F$12*Input!F$138*F68</f>
        <v>19063678.172327247</v>
      </c>
      <c r="G93" s="53">
        <f>Input!G$12*Input!G$138*G68</f>
        <v>17237118.219046272</v>
      </c>
      <c r="H93" s="53">
        <f>Input!H$12*Input!H$138*H68</f>
        <v>15221717.731970733</v>
      </c>
      <c r="I93" s="65">
        <f>Input!I$12*Input!I$138*I68</f>
        <v>15168305.888482882</v>
      </c>
      <c r="J93" s="64"/>
    </row>
    <row r="94" spans="1:10" s="5" customFormat="1" x14ac:dyDescent="0.25">
      <c r="A94" s="46" t="str">
        <f t="shared" si="11"/>
        <v>PR Cartagena</v>
      </c>
      <c r="B94" s="8" t="str">
        <f t="shared" si="10"/>
        <v>Planta GNL / LNG Plant</v>
      </c>
      <c r="C94" s="53">
        <f>Input!C$12*Input!C$138*C69</f>
        <v>8805585.3307052255</v>
      </c>
      <c r="D94" s="53">
        <f>Input!D$12*Input!D$138*D69</f>
        <v>10240923.528012415</v>
      </c>
      <c r="E94" s="53">
        <f>Input!E$12*Input!E$138*E69</f>
        <v>12047779.244280718</v>
      </c>
      <c r="F94" s="53">
        <f>Input!F$12*Input!F$138*F69</f>
        <v>13875408.916387782</v>
      </c>
      <c r="G94" s="53">
        <f>Input!G$12*Input!G$138*G69</f>
        <v>13255641.384805357</v>
      </c>
      <c r="H94" s="53">
        <f>Input!H$12*Input!H$138*H69</f>
        <v>11698196.363335986</v>
      </c>
      <c r="I94" s="65">
        <f>Input!I$12*Input!I$138*I69</f>
        <v>11668620.852279821</v>
      </c>
      <c r="J94" s="64"/>
    </row>
    <row r="95" spans="1:10" s="5" customFormat="1" x14ac:dyDescent="0.25">
      <c r="A95" s="46" t="str">
        <f t="shared" si="11"/>
        <v>PR Huelva</v>
      </c>
      <c r="B95" s="8" t="str">
        <f t="shared" si="10"/>
        <v>Planta GNL / LNG Plant</v>
      </c>
      <c r="C95" s="53">
        <f>Input!C$12*Input!C$138*C70</f>
        <v>29421949.22763693</v>
      </c>
      <c r="D95" s="53">
        <f>Input!D$12*Input!D$138*D70</f>
        <v>26042352.088162024</v>
      </c>
      <c r="E95" s="53">
        <f>Input!E$12*Input!E$138*E70</f>
        <v>23209562.976790462</v>
      </c>
      <c r="F95" s="53">
        <f>Input!F$12*Input!F$138*F70</f>
        <v>21506409.514447469</v>
      </c>
      <c r="G95" s="53">
        <f>Input!G$12*Input!G$138*G70</f>
        <v>19628158.409069706</v>
      </c>
      <c r="H95" s="53">
        <f>Input!H$12*Input!H$138*H70</f>
        <v>17329389.220478851</v>
      </c>
      <c r="I95" s="65">
        <f>Input!I$12*Input!I$138*I70</f>
        <v>17269882.727415495</v>
      </c>
      <c r="J95" s="64"/>
    </row>
    <row r="96" spans="1:10" s="5" customFormat="1" x14ac:dyDescent="0.25">
      <c r="A96" s="46" t="str">
        <f t="shared" si="11"/>
        <v>PR Bilbao</v>
      </c>
      <c r="B96" s="8" t="str">
        <f t="shared" si="10"/>
        <v>Planta GNL / LNG Plant</v>
      </c>
      <c r="C96" s="53">
        <f>Input!C$12*Input!C$138*C71</f>
        <v>19250655.527504578</v>
      </c>
      <c r="D96" s="53">
        <f>Input!D$12*Input!D$138*D71</f>
        <v>14721876.920416228</v>
      </c>
      <c r="E96" s="53">
        <f>Input!E$12*Input!E$138*E71</f>
        <v>10325725.279919529</v>
      </c>
      <c r="F96" s="53">
        <f>Input!F$12*Input!F$138*F71</f>
        <v>6975025.1583923437</v>
      </c>
      <c r="G96" s="53">
        <f>Input!G$12*Input!G$138*G71</f>
        <v>5796014.2854787093</v>
      </c>
      <c r="H96" s="53">
        <f>Input!H$12*Input!H$138*H71</f>
        <v>5122836.0728117069</v>
      </c>
      <c r="I96" s="65">
        <f>Input!I$12*Input!I$138*I71</f>
        <v>5094502.436885667</v>
      </c>
      <c r="J96" s="64"/>
    </row>
    <row r="97" spans="1:10" s="5" customFormat="1" x14ac:dyDescent="0.25">
      <c r="A97" s="46" t="str">
        <f t="shared" si="11"/>
        <v>PR Sagunto</v>
      </c>
      <c r="B97" s="8" t="str">
        <f t="shared" si="10"/>
        <v>Planta GNL / LNG Plant</v>
      </c>
      <c r="C97" s="53">
        <f>Input!C$12*Input!C$138*C72</f>
        <v>6061961.7668815665</v>
      </c>
      <c r="D97" s="53">
        <f>Input!D$12*Input!D$138*D72</f>
        <v>6878015.2583292378</v>
      </c>
      <c r="E97" s="53">
        <f>Input!E$12*Input!E$138*E72</f>
        <v>7933464.9803805528</v>
      </c>
      <c r="F97" s="53">
        <f>Input!F$12*Input!F$138*F72</f>
        <v>9029998.2559110373</v>
      </c>
      <c r="G97" s="53">
        <f>Input!G$12*Input!G$138*G72</f>
        <v>8608987.6357888449</v>
      </c>
      <c r="H97" s="53">
        <f>Input!H$12*Input!H$138*H72</f>
        <v>7598550.4216026617</v>
      </c>
      <c r="I97" s="65">
        <f>Input!I$12*Input!I$138*I72</f>
        <v>7577298.9878004687</v>
      </c>
      <c r="J97" s="64"/>
    </row>
    <row r="98" spans="1:10" s="5" customFormat="1" x14ac:dyDescent="0.25">
      <c r="A98" s="46" t="str">
        <f t="shared" si="11"/>
        <v>PR Mugardos</v>
      </c>
      <c r="B98" s="8" t="str">
        <f t="shared" si="10"/>
        <v>Planta GNL / LNG Plant</v>
      </c>
      <c r="C98" s="53">
        <f>Input!C$12*Input!C$138*C73</f>
        <v>9803139.2082567718</v>
      </c>
      <c r="D98" s="53">
        <f>Input!D$12*Input!D$138*D73</f>
        <v>8474493.3205039315</v>
      </c>
      <c r="E98" s="53">
        <f>Input!E$12*Input!E$138*E73</f>
        <v>7307565.55920354</v>
      </c>
      <c r="F98" s="53">
        <f>Input!F$12*Input!F$138*F73</f>
        <v>6553325.8517947271</v>
      </c>
      <c r="G98" s="53">
        <f>Input!G$12*Input!G$138*G73</f>
        <v>5936110.419443612</v>
      </c>
      <c r="H98" s="53">
        <f>Input!H$12*Input!H$138*H73</f>
        <v>5244308.9466833565</v>
      </c>
      <c r="I98" s="65">
        <f>Input!I$12*Input!I$138*I73</f>
        <v>5219961.3686814988</v>
      </c>
      <c r="J98" s="64"/>
    </row>
    <row r="99" spans="1:10" s="5" customFormat="1" ht="30" x14ac:dyDescent="0.25">
      <c r="A99" s="46" t="str">
        <f t="shared" si="11"/>
        <v>Marismas</v>
      </c>
      <c r="B99" s="8" t="str">
        <f t="shared" si="10"/>
        <v>YAC Marismas / AASS - Storage facilities</v>
      </c>
      <c r="C99" s="53">
        <f>Input!C$12*Input!C$138*C74</f>
        <v>822954.16018817143</v>
      </c>
      <c r="D99" s="53">
        <f>Input!D$12*Input!D$138*D74</f>
        <v>774651.8680339884</v>
      </c>
      <c r="E99" s="53">
        <f>Input!E$12*Input!E$138*E74</f>
        <v>763506.72323610284</v>
      </c>
      <c r="F99" s="53">
        <f>Input!F$12*Input!F$138*F74</f>
        <v>800264.29031906463</v>
      </c>
      <c r="G99" s="53">
        <f>Input!G$12*Input!G$138*G74</f>
        <v>757447.91918911517</v>
      </c>
      <c r="H99" s="53">
        <f>Input!H$12*Input!H$138*H74</f>
        <v>660521.57796232274</v>
      </c>
      <c r="I99" s="65">
        <f>Input!I$12*Input!I$138*I74</f>
        <v>632228.0243956612</v>
      </c>
      <c r="J99" s="64"/>
    </row>
    <row r="100" spans="1:10" s="5" customFormat="1" x14ac:dyDescent="0.25">
      <c r="A100" s="46" t="str">
        <f t="shared" si="11"/>
        <v>YAC Poseidón</v>
      </c>
      <c r="B100" s="8" t="str">
        <f t="shared" si="10"/>
        <v>YAC Poseidón</v>
      </c>
      <c r="C100" s="53">
        <f>Input!C$12*Input!C$138*C75</f>
        <v>78558.98096286878</v>
      </c>
      <c r="D100" s="53">
        <f>Input!D$12*Input!D$138*D75</f>
        <v>67713.548886052231</v>
      </c>
      <c r="E100" s="53">
        <f>Input!E$12*Input!E$138*E75</f>
        <v>57668.509404011413</v>
      </c>
      <c r="F100" s="53">
        <f>Input!F$12*Input!F$138*F75</f>
        <v>50901.946366687822</v>
      </c>
      <c r="G100" s="53">
        <f>Input!G$12*Input!G$138*G75</f>
        <v>44989.650523644712</v>
      </c>
      <c r="H100" s="53">
        <f>Input!H$12*Input!H$138*H75</f>
        <v>38885.690808783904</v>
      </c>
      <c r="I100" s="65">
        <f>Input!I$12*Input!I$138*I75</f>
        <v>37219.656221581463</v>
      </c>
      <c r="J100" s="64"/>
    </row>
    <row r="101" spans="1:10" s="5" customFormat="1" x14ac:dyDescent="0.25">
      <c r="A101" s="46" t="str">
        <f t="shared" si="11"/>
        <v>YAC Viura</v>
      </c>
      <c r="B101" s="8" t="str">
        <f t="shared" si="10"/>
        <v>YAC Viura</v>
      </c>
      <c r="C101" s="53">
        <f>Input!C$12*Input!C$138*C76</f>
        <v>854415.65911500819</v>
      </c>
      <c r="D101" s="53">
        <f>Input!D$12*Input!D$138*D76</f>
        <v>737950.20251317287</v>
      </c>
      <c r="E101" s="53">
        <f>Input!E$12*Input!E$138*E76</f>
        <v>629245.41294565285</v>
      </c>
      <c r="F101" s="53">
        <f>Input!F$12*Input!F$138*F76</f>
        <v>558331.55085111107</v>
      </c>
      <c r="G101" s="53">
        <f>Input!G$12*Input!G$138*G76</f>
        <v>494647.30772462452</v>
      </c>
      <c r="H101" s="53">
        <f>Input!H$12*Input!H$138*H76</f>
        <v>428070.95180069655</v>
      </c>
      <c r="I101" s="65">
        <f>Input!I$12*Input!I$138*I76</f>
        <v>408781.84809929947</v>
      </c>
      <c r="J101" s="64"/>
    </row>
    <row r="102" spans="1:10" s="5" customFormat="1" x14ac:dyDescent="0.25">
      <c r="A102" s="46" t="str">
        <f t="shared" si="11"/>
        <v>BI Madrid</v>
      </c>
      <c r="B102" s="8" t="str">
        <f t="shared" si="10"/>
        <v>BI Madrid</v>
      </c>
      <c r="C102" s="53">
        <f>Input!C$12*Input!C$138*C77</f>
        <v>47989.182627027432</v>
      </c>
      <c r="D102" s="53">
        <f>Input!D$12*Input!D$138*D77</f>
        <v>41397.183528379428</v>
      </c>
      <c r="E102" s="53">
        <f>Input!E$12*Input!E$138*E77</f>
        <v>35287.560841164952</v>
      </c>
      <c r="F102" s="53">
        <f>Input!F$12*Input!F$138*F77</f>
        <v>31227.081650120141</v>
      </c>
      <c r="G102" s="53">
        <f>Input!G$12*Input!G$138*G77</f>
        <v>27630.655856037341</v>
      </c>
      <c r="H102" s="53">
        <f>Input!H$12*Input!H$138*H77</f>
        <v>23895.153057968128</v>
      </c>
      <c r="I102" s="65">
        <f>Input!I$12*Input!I$138*I77</f>
        <v>22845.523301376084</v>
      </c>
      <c r="J102" s="64"/>
    </row>
    <row r="103" spans="1:10" s="5" customFormat="1" x14ac:dyDescent="0.25">
      <c r="A103" s="46" t="str">
        <f t="shared" si="11"/>
        <v>AASS Serrablo</v>
      </c>
      <c r="B103" s="8" t="str">
        <f t="shared" si="10"/>
        <v>AA.SS / Storage facilities</v>
      </c>
      <c r="C103" s="53">
        <f>Input!C$12*Input!C$138*C78</f>
        <v>2150188.6541526467</v>
      </c>
      <c r="D103" s="53">
        <f>Input!D$12*Input!D$138*D78</f>
        <v>2037133.7693482204</v>
      </c>
      <c r="E103" s="53">
        <f>Input!E$12*Input!E$138*E78</f>
        <v>2025066.9843213623</v>
      </c>
      <c r="F103" s="53">
        <f>Input!F$12*Input!F$138*F78</f>
        <v>2144888.1950253965</v>
      </c>
      <c r="G103" s="53">
        <f>Input!G$12*Input!G$138*G78</f>
        <v>2038244.6045018747</v>
      </c>
      <c r="H103" s="53">
        <f>Input!H$12*Input!H$138*H78</f>
        <v>1779277.7874729147</v>
      </c>
      <c r="I103" s="65">
        <f>Input!I$12*Input!I$138*I78</f>
        <v>1701065.1790088606</v>
      </c>
      <c r="J103" s="64"/>
    </row>
    <row r="104" spans="1:10" s="5" customFormat="1" x14ac:dyDescent="0.25">
      <c r="A104" s="46" t="str">
        <f t="shared" si="11"/>
        <v>AASS Gaviota</v>
      </c>
      <c r="B104" s="8" t="str">
        <f t="shared" si="10"/>
        <v>AA.SS / Storage facilities</v>
      </c>
      <c r="C104" s="53">
        <f>Input!C$12*Input!C$138*C79</f>
        <v>1680569.0119890231</v>
      </c>
      <c r="D104" s="53">
        <f>Input!D$12*Input!D$138*D79</f>
        <v>1592824.693932811</v>
      </c>
      <c r="E104" s="53">
        <f>Input!E$12*Input!E$138*E79</f>
        <v>1585215.1636367589</v>
      </c>
      <c r="F104" s="53">
        <f>Input!F$12*Input!F$138*F79</f>
        <v>1682604.6188860303</v>
      </c>
      <c r="G104" s="53">
        <f>Input!G$12*Input!G$138*G79</f>
        <v>1600305.0019774539</v>
      </c>
      <c r="H104" s="53">
        <f>Input!H$12*Input!H$138*H79</f>
        <v>1397517.604839338</v>
      </c>
      <c r="I104" s="65">
        <f>Input!I$12*Input!I$138*I79</f>
        <v>1334858.4610884616</v>
      </c>
      <c r="J104" s="64"/>
    </row>
    <row r="105" spans="1:10" s="5" customFormat="1" ht="15.75" thickBot="1" x14ac:dyDescent="0.3">
      <c r="A105" s="46" t="str">
        <f t="shared" si="11"/>
        <v>AASS Yela</v>
      </c>
      <c r="B105" s="8" t="str">
        <f t="shared" si="10"/>
        <v>AA.SS / Storage facilities</v>
      </c>
      <c r="C105" s="53">
        <f>Input!C$12*Input!C$138*C80</f>
        <v>583262.9157917503</v>
      </c>
      <c r="D105" s="53">
        <f>Input!D$12*Input!D$138*D80</f>
        <v>552540.02435346111</v>
      </c>
      <c r="E105" s="53">
        <f>Input!E$12*Input!E$138*E80</f>
        <v>549333.47437154909</v>
      </c>
      <c r="F105" s="53">
        <f>Input!F$12*Input!F$138*F80</f>
        <v>581914.20125540125</v>
      </c>
      <c r="G105" s="53">
        <f>Input!G$12*Input!G$138*G80</f>
        <v>553010.37078066263</v>
      </c>
      <c r="H105" s="53">
        <f>Input!H$12*Input!H$138*H80</f>
        <v>482756.16718057054</v>
      </c>
      <c r="I105" s="65">
        <f>Input!I$12*Input!I$138*I80</f>
        <v>461518.94244856096</v>
      </c>
      <c r="J105" s="64"/>
    </row>
    <row r="106" spans="1:10" ht="18.75" customHeight="1" thickBot="1" x14ac:dyDescent="0.3">
      <c r="A106" s="33" t="s">
        <v>7</v>
      </c>
      <c r="B106" s="34"/>
      <c r="C106" s="66">
        <f t="shared" ref="C106:I106" si="12">SUM(C87:C105)</f>
        <v>278448251.05089027</v>
      </c>
      <c r="D106" s="66">
        <f t="shared" si="12"/>
        <v>243618317.83375129</v>
      </c>
      <c r="E106" s="66">
        <f t="shared" si="12"/>
        <v>212679832.44551051</v>
      </c>
      <c r="F106" s="66">
        <f t="shared" si="12"/>
        <v>193055471.27351359</v>
      </c>
      <c r="G106" s="66">
        <f t="shared" si="12"/>
        <v>173388068.48955598</v>
      </c>
      <c r="H106" s="66">
        <f t="shared" si="12"/>
        <v>151223846.25361404</v>
      </c>
      <c r="I106" s="67">
        <f t="shared" si="12"/>
        <v>147182019.06800774</v>
      </c>
    </row>
    <row r="107" spans="1:10" ht="9" customHeight="1" x14ac:dyDescent="0.25">
      <c r="C107" s="134">
        <f>C106-(Input!C$12*Input!C$138)</f>
        <v>0</v>
      </c>
      <c r="D107" s="134">
        <f>D106-(Input!D$12*Input!D$138)</f>
        <v>0</v>
      </c>
      <c r="E107" s="134">
        <f>E106-(Input!E$12*Input!E$138)</f>
        <v>0</v>
      </c>
      <c r="F107" s="134">
        <f>F106-(Input!F$12*Input!F$138)</f>
        <v>0</v>
      </c>
      <c r="G107" s="134">
        <f>G106-(Input!G$12*Input!G$138)</f>
        <v>0</v>
      </c>
      <c r="H107" s="134">
        <f>H106-(Input!H$12*Input!H$138)</f>
        <v>0</v>
      </c>
      <c r="I107" s="134">
        <f>I106-(Input!I$12*Input!I$138)</f>
        <v>0</v>
      </c>
    </row>
    <row r="108" spans="1:10" ht="27.75" customHeight="1" x14ac:dyDescent="0.25">
      <c r="A108" s="96" t="s">
        <v>442</v>
      </c>
      <c r="B108" s="23"/>
      <c r="C108" s="24"/>
      <c r="D108" s="24"/>
      <c r="E108" s="24"/>
      <c r="F108" s="24"/>
      <c r="G108" s="24"/>
      <c r="H108" s="24"/>
      <c r="I108" s="24"/>
    </row>
    <row r="109" spans="1:10" ht="5.0999999999999996" customHeight="1" thickBot="1" x14ac:dyDescent="0.3"/>
    <row r="110" spans="1:10" ht="15" customHeight="1" x14ac:dyDescent="0.25">
      <c r="A110" s="173" t="s">
        <v>319</v>
      </c>
      <c r="B110" s="171" t="s">
        <v>320</v>
      </c>
      <c r="C110" s="27" t="s">
        <v>13</v>
      </c>
      <c r="D110" s="28"/>
      <c r="E110" s="28"/>
      <c r="F110" s="28"/>
      <c r="G110" s="28"/>
      <c r="H110" s="28"/>
      <c r="I110" s="29"/>
    </row>
    <row r="111" spans="1:10" ht="33" customHeight="1" x14ac:dyDescent="0.25">
      <c r="A111" s="174"/>
      <c r="B111" s="172"/>
      <c r="C111" s="25">
        <v>2020</v>
      </c>
      <c r="D111" s="26" t="s">
        <v>64</v>
      </c>
      <c r="E111" s="26" t="s">
        <v>65</v>
      </c>
      <c r="F111" s="26" t="s">
        <v>66</v>
      </c>
      <c r="G111" s="26" t="s">
        <v>67</v>
      </c>
      <c r="H111" s="26" t="s">
        <v>68</v>
      </c>
      <c r="I111" s="30" t="s">
        <v>69</v>
      </c>
    </row>
    <row r="112" spans="1:10" s="5" customFormat="1" x14ac:dyDescent="0.25">
      <c r="A112" s="31" t="str">
        <f>A87</f>
        <v>CI Tarifa</v>
      </c>
      <c r="B112" s="4" t="str">
        <f t="shared" ref="B112:B130" si="13">B87</f>
        <v>CI Tarifa</v>
      </c>
      <c r="C112" s="68">
        <f>IF(C12=0,"",C87/C12)</f>
        <v>285.54406102751238</v>
      </c>
      <c r="D112" s="68">
        <f t="shared" ref="D112:I112" si="14">IF(D12=0,"",D87/D12)</f>
        <v>246.07017068477757</v>
      </c>
      <c r="E112" s="68">
        <f t="shared" si="14"/>
        <v>209.52931191901908</v>
      </c>
      <c r="F112" s="68">
        <f t="shared" si="14"/>
        <v>184.80180441759694</v>
      </c>
      <c r="G112" s="68">
        <f t="shared" si="14"/>
        <v>163.28432897458592</v>
      </c>
      <c r="H112" s="68">
        <f t="shared" si="14"/>
        <v>141.10857250009406</v>
      </c>
      <c r="I112" s="69">
        <f t="shared" si="14"/>
        <v>135.11455108627703</v>
      </c>
      <c r="J112" s="80"/>
    </row>
    <row r="113" spans="1:10" s="5" customFormat="1" x14ac:dyDescent="0.25">
      <c r="A113" s="46" t="str">
        <f t="shared" ref="A113:A130" si="15">A88</f>
        <v>CI Almería</v>
      </c>
      <c r="B113" s="4" t="str">
        <f t="shared" si="13"/>
        <v>CI Almería</v>
      </c>
      <c r="C113" s="68">
        <f t="shared" ref="C113:I128" si="16">IF(C13=0,"",C88/C13)</f>
        <v>257.5551276334599</v>
      </c>
      <c r="D113" s="70">
        <f t="shared" si="16"/>
        <v>221.93315231432905</v>
      </c>
      <c r="E113" s="70">
        <f t="shared" si="16"/>
        <v>189.00001020447115</v>
      </c>
      <c r="F113" s="70">
        <f t="shared" si="16"/>
        <v>166.64205642471245</v>
      </c>
      <c r="G113" s="70">
        <f t="shared" si="16"/>
        <v>147.21548537973678</v>
      </c>
      <c r="H113" s="70">
        <f t="shared" si="16"/>
        <v>127.21005277691357</v>
      </c>
      <c r="I113" s="71">
        <f t="shared" si="16"/>
        <v>121.82674563419198</v>
      </c>
      <c r="J113" s="80"/>
    </row>
    <row r="114" spans="1:10" s="5" customFormat="1" x14ac:dyDescent="0.25">
      <c r="A114" s="46" t="str">
        <f t="shared" si="15"/>
        <v>Irún</v>
      </c>
      <c r="B114" s="4" t="str">
        <f t="shared" si="13"/>
        <v>VIP Pirineos</v>
      </c>
      <c r="C114" s="68">
        <f t="shared" si="16"/>
        <v>211.01000083771277</v>
      </c>
      <c r="D114" s="70">
        <f t="shared" si="16"/>
        <v>182.15151741984124</v>
      </c>
      <c r="E114" s="70">
        <f t="shared" si="16"/>
        <v>155.18400828295117</v>
      </c>
      <c r="F114" s="70">
        <f t="shared" si="16"/>
        <v>137.50668353737291</v>
      </c>
      <c r="G114" s="70">
        <f t="shared" si="16"/>
        <v>121.74632299298088</v>
      </c>
      <c r="H114" s="70">
        <f t="shared" si="16"/>
        <v>105.32554855336716</v>
      </c>
      <c r="I114" s="71">
        <f t="shared" si="16"/>
        <v>100.62360419137124</v>
      </c>
      <c r="J114" s="80"/>
    </row>
    <row r="115" spans="1:10" s="5" customFormat="1" x14ac:dyDescent="0.25">
      <c r="A115" s="46" t="str">
        <f t="shared" si="15"/>
        <v>Larrau</v>
      </c>
      <c r="B115" s="4" t="str">
        <f t="shared" si="13"/>
        <v>VIP Pirineos</v>
      </c>
      <c r="C115" s="68">
        <f t="shared" si="16"/>
        <v>193.60658517060111</v>
      </c>
      <c r="D115" s="70">
        <f t="shared" si="16"/>
        <v>167.09126019002053</v>
      </c>
      <c r="E115" s="70">
        <f t="shared" si="16"/>
        <v>142.35454515186993</v>
      </c>
      <c r="F115" s="70">
        <f t="shared" si="16"/>
        <v>126.05518208316087</v>
      </c>
      <c r="G115" s="70">
        <f t="shared" si="16"/>
        <v>111.57250404340536</v>
      </c>
      <c r="H115" s="70">
        <f t="shared" si="16"/>
        <v>96.50706050967031</v>
      </c>
      <c r="I115" s="71">
        <f t="shared" si="16"/>
        <v>92.226809656761034</v>
      </c>
      <c r="J115" s="80"/>
    </row>
    <row r="116" spans="1:10" s="5" customFormat="1" x14ac:dyDescent="0.25">
      <c r="A116" s="46" t="str">
        <f t="shared" si="15"/>
        <v>Badajoz</v>
      </c>
      <c r="B116" s="4" t="str">
        <f t="shared" si="13"/>
        <v>VIP Ibérico</v>
      </c>
      <c r="C116" s="68">
        <f t="shared" si="16"/>
        <v>328.17808575233113</v>
      </c>
      <c r="D116" s="70">
        <f t="shared" si="16"/>
        <v>283.12921463932571</v>
      </c>
      <c r="E116" s="70">
        <f t="shared" si="16"/>
        <v>241.32474609009682</v>
      </c>
      <c r="F116" s="70">
        <f t="shared" si="16"/>
        <v>213.52938677995837</v>
      </c>
      <c r="G116" s="70">
        <f t="shared" si="16"/>
        <v>188.93335990694928</v>
      </c>
      <c r="H116" s="70">
        <f t="shared" si="16"/>
        <v>163.39223978727114</v>
      </c>
      <c r="I116" s="71">
        <f t="shared" si="16"/>
        <v>156.23032988983886</v>
      </c>
      <c r="J116" s="80"/>
    </row>
    <row r="117" spans="1:10" s="5" customFormat="1" x14ac:dyDescent="0.25">
      <c r="A117" s="46" t="str">
        <f t="shared" si="15"/>
        <v>Tuy</v>
      </c>
      <c r="B117" s="8" t="str">
        <f t="shared" si="13"/>
        <v>VIP Ibérico</v>
      </c>
      <c r="C117" s="70" t="str">
        <f t="shared" si="16"/>
        <v/>
      </c>
      <c r="D117" s="70" t="str">
        <f t="shared" si="16"/>
        <v/>
      </c>
      <c r="E117" s="70" t="str">
        <f t="shared" si="16"/>
        <v/>
      </c>
      <c r="F117" s="70" t="str">
        <f t="shared" si="16"/>
        <v/>
      </c>
      <c r="G117" s="70" t="str">
        <f t="shared" si="16"/>
        <v/>
      </c>
      <c r="H117" s="70" t="str">
        <f t="shared" si="16"/>
        <v/>
      </c>
      <c r="I117" s="71" t="str">
        <f t="shared" si="16"/>
        <v/>
      </c>
      <c r="J117" s="80"/>
    </row>
    <row r="118" spans="1:10" s="5" customFormat="1" x14ac:dyDescent="0.25">
      <c r="A118" s="46" t="str">
        <f t="shared" si="15"/>
        <v>PR Barcelona</v>
      </c>
      <c r="B118" s="8" t="str">
        <f t="shared" si="13"/>
        <v>Planta GNL / LNG Plant</v>
      </c>
      <c r="C118" s="70">
        <f t="shared" si="16"/>
        <v>195.74794604580751</v>
      </c>
      <c r="D118" s="70">
        <f t="shared" si="16"/>
        <v>168.83059633000147</v>
      </c>
      <c r="E118" s="70">
        <f t="shared" si="16"/>
        <v>143.86395089760262</v>
      </c>
      <c r="F118" s="70">
        <f t="shared" si="16"/>
        <v>127.06567537376344</v>
      </c>
      <c r="G118" s="70">
        <f t="shared" si="16"/>
        <v>112.34766195413195</v>
      </c>
      <c r="H118" s="70">
        <f t="shared" si="16"/>
        <v>97.126350802206048</v>
      </c>
      <c r="I118" s="71">
        <f t="shared" si="16"/>
        <v>92.958066320903171</v>
      </c>
      <c r="J118" s="80"/>
    </row>
    <row r="119" spans="1:10" s="5" customFormat="1" x14ac:dyDescent="0.25">
      <c r="A119" s="46" t="str">
        <f t="shared" si="15"/>
        <v>PR Cartagena</v>
      </c>
      <c r="B119" s="8" t="str">
        <f t="shared" si="13"/>
        <v>Planta GNL / LNG Plant</v>
      </c>
      <c r="C119" s="70">
        <f t="shared" si="16"/>
        <v>221.37112249842457</v>
      </c>
      <c r="D119" s="70">
        <f t="shared" si="16"/>
        <v>190.71039742992721</v>
      </c>
      <c r="E119" s="70">
        <f t="shared" si="16"/>
        <v>162.38589178956045</v>
      </c>
      <c r="F119" s="70">
        <f t="shared" si="16"/>
        <v>143.0662691801862</v>
      </c>
      <c r="G119" s="70">
        <f t="shared" si="16"/>
        <v>126.34527343928839</v>
      </c>
      <c r="H119" s="70">
        <f t="shared" si="16"/>
        <v>109.15689900761375</v>
      </c>
      <c r="I119" s="71">
        <f t="shared" si="16"/>
        <v>104.57512834304826</v>
      </c>
      <c r="J119" s="80"/>
    </row>
    <row r="120" spans="1:10" s="5" customFormat="1" x14ac:dyDescent="0.25">
      <c r="A120" s="46" t="str">
        <f t="shared" si="15"/>
        <v>PR Huelva</v>
      </c>
      <c r="B120" s="8" t="str">
        <f t="shared" si="13"/>
        <v>Planta GNL / LNG Plant</v>
      </c>
      <c r="C120" s="70">
        <f t="shared" si="16"/>
        <v>280.64289350554094</v>
      </c>
      <c r="D120" s="70">
        <f t="shared" si="16"/>
        <v>241.89964711804541</v>
      </c>
      <c r="E120" s="70">
        <f t="shared" si="16"/>
        <v>206.01492286141101</v>
      </c>
      <c r="F120" s="70">
        <f t="shared" si="16"/>
        <v>181.84237081537367</v>
      </c>
      <c r="G120" s="70">
        <f t="shared" si="16"/>
        <v>160.72150522285145</v>
      </c>
      <c r="H120" s="70">
        <f t="shared" si="16"/>
        <v>138.9158248426362</v>
      </c>
      <c r="I120" s="71">
        <f t="shared" si="16"/>
        <v>132.96411569858788</v>
      </c>
      <c r="J120" s="80"/>
    </row>
    <row r="121" spans="1:10" s="5" customFormat="1" x14ac:dyDescent="0.25">
      <c r="A121" s="46" t="str">
        <f t="shared" si="15"/>
        <v>PR Bilbao</v>
      </c>
      <c r="B121" s="8" t="str">
        <f t="shared" si="13"/>
        <v>Planta GNL / LNG Plant</v>
      </c>
      <c r="C121" s="70">
        <f t="shared" si="16"/>
        <v>190.57492163264939</v>
      </c>
      <c r="D121" s="70">
        <f t="shared" si="16"/>
        <v>164.55761701788276</v>
      </c>
      <c r="E121" s="70">
        <f t="shared" si="16"/>
        <v>140.22209029420233</v>
      </c>
      <c r="F121" s="70">
        <f t="shared" si="16"/>
        <v>124.3283671366662</v>
      </c>
      <c r="G121" s="70">
        <f t="shared" si="16"/>
        <v>110.11286539040904</v>
      </c>
      <c r="H121" s="70">
        <f t="shared" si="16"/>
        <v>95.278103707899319</v>
      </c>
      <c r="I121" s="71">
        <f t="shared" si="16"/>
        <v>91.004111845337704</v>
      </c>
      <c r="J121" s="80"/>
    </row>
    <row r="122" spans="1:10" s="5" customFormat="1" x14ac:dyDescent="0.25">
      <c r="A122" s="46" t="str">
        <f t="shared" si="15"/>
        <v>PR Sagunto</v>
      </c>
      <c r="B122" s="8" t="str">
        <f t="shared" si="13"/>
        <v>Planta GNL / LNG Plant</v>
      </c>
      <c r="C122" s="70">
        <f t="shared" si="16"/>
        <v>170.18078054888645</v>
      </c>
      <c r="D122" s="70">
        <f t="shared" si="16"/>
        <v>146.65119292647731</v>
      </c>
      <c r="E122" s="70">
        <f t="shared" si="16"/>
        <v>124.8673046509779</v>
      </c>
      <c r="F122" s="70">
        <f t="shared" si="16"/>
        <v>110.07024668541131</v>
      </c>
      <c r="G122" s="70">
        <f t="shared" si="16"/>
        <v>97.229776587694602</v>
      </c>
      <c r="H122" s="70">
        <f t="shared" si="16"/>
        <v>84.014061903360471</v>
      </c>
      <c r="I122" s="71">
        <f t="shared" si="16"/>
        <v>80.465970222997882</v>
      </c>
      <c r="J122" s="80"/>
    </row>
    <row r="123" spans="1:10" s="5" customFormat="1" x14ac:dyDescent="0.25">
      <c r="A123" s="46" t="str">
        <f t="shared" si="15"/>
        <v>PR Mugardos</v>
      </c>
      <c r="B123" s="8" t="str">
        <f t="shared" si="13"/>
        <v>Planta GNL / LNG Plant</v>
      </c>
      <c r="C123" s="70">
        <f t="shared" si="16"/>
        <v>322.70634412750502</v>
      </c>
      <c r="D123" s="70">
        <f t="shared" si="16"/>
        <v>278.44751778523823</v>
      </c>
      <c r="E123" s="70">
        <f t="shared" si="16"/>
        <v>237.38082143843701</v>
      </c>
      <c r="F123" s="70">
        <f t="shared" si="16"/>
        <v>210.12848164397391</v>
      </c>
      <c r="G123" s="70">
        <f t="shared" si="16"/>
        <v>185.95720119863475</v>
      </c>
      <c r="H123" s="70">
        <f t="shared" si="16"/>
        <v>160.832320400301</v>
      </c>
      <c r="I123" s="71">
        <f t="shared" si="16"/>
        <v>153.75489233977086</v>
      </c>
      <c r="J123" s="80"/>
    </row>
    <row r="124" spans="1:10" s="5" customFormat="1" ht="30" x14ac:dyDescent="0.25">
      <c r="A124" s="46" t="str">
        <f t="shared" si="15"/>
        <v>Marismas</v>
      </c>
      <c r="B124" s="8" t="str">
        <f t="shared" si="13"/>
        <v>YAC Marismas / AASS - Storage facilities</v>
      </c>
      <c r="C124" s="70">
        <f t="shared" si="16"/>
        <v>268.29350844852962</v>
      </c>
      <c r="D124" s="70">
        <f t="shared" si="16"/>
        <v>231.2461338744038</v>
      </c>
      <c r="E124" s="70">
        <f t="shared" si="16"/>
        <v>196.99442746241141</v>
      </c>
      <c r="F124" s="70">
        <f t="shared" si="16"/>
        <v>173.89134058089934</v>
      </c>
      <c r="G124" s="70">
        <f t="shared" si="16"/>
        <v>153.69515705813743</v>
      </c>
      <c r="H124" s="70">
        <f t="shared" si="16"/>
        <v>132.84148870532573</v>
      </c>
      <c r="I124" s="71">
        <f t="shared" si="16"/>
        <v>127.15120105695824</v>
      </c>
      <c r="J124" s="80"/>
    </row>
    <row r="125" spans="1:10" s="5" customFormat="1" x14ac:dyDescent="0.25">
      <c r="A125" s="46" t="str">
        <f t="shared" si="15"/>
        <v>YAC Poseidón</v>
      </c>
      <c r="B125" s="8" t="str">
        <f t="shared" si="13"/>
        <v>YAC Poseidón</v>
      </c>
      <c r="C125" s="70">
        <f t="shared" si="16"/>
        <v>276.53763411845392</v>
      </c>
      <c r="D125" s="70">
        <f t="shared" si="16"/>
        <v>238.3603297446509</v>
      </c>
      <c r="E125" s="70">
        <f t="shared" si="16"/>
        <v>203.0005094040207</v>
      </c>
      <c r="F125" s="70">
        <f t="shared" si="16"/>
        <v>179.18134435732438</v>
      </c>
      <c r="G125" s="70">
        <f t="shared" si="16"/>
        <v>158.36930880640134</v>
      </c>
      <c r="H125" s="70">
        <f t="shared" si="16"/>
        <v>136.88259197768141</v>
      </c>
      <c r="I125" s="71">
        <f t="shared" si="16"/>
        <v>131.01793770827027</v>
      </c>
      <c r="J125" s="80"/>
    </row>
    <row r="126" spans="1:10" s="5" customFormat="1" x14ac:dyDescent="0.25">
      <c r="A126" s="46" t="str">
        <f t="shared" si="15"/>
        <v>YAC Viura</v>
      </c>
      <c r="B126" s="8" t="str">
        <f t="shared" si="13"/>
        <v>YAC Viura</v>
      </c>
      <c r="C126" s="70">
        <f t="shared" si="16"/>
        <v>150.61577593082018</v>
      </c>
      <c r="D126" s="70">
        <f t="shared" si="16"/>
        <v>130.08532927047693</v>
      </c>
      <c r="E126" s="70">
        <f t="shared" si="16"/>
        <v>110.92292739564809</v>
      </c>
      <c r="F126" s="70">
        <f t="shared" si="16"/>
        <v>98.422282949731041</v>
      </c>
      <c r="G126" s="70">
        <f t="shared" si="16"/>
        <v>87.19607051935742</v>
      </c>
      <c r="H126" s="70">
        <f t="shared" si="16"/>
        <v>75.460038531700306</v>
      </c>
      <c r="I126" s="71">
        <f t="shared" si="16"/>
        <v>72.059769248240329</v>
      </c>
      <c r="J126" s="80"/>
    </row>
    <row r="127" spans="1:10" s="5" customFormat="1" x14ac:dyDescent="0.25">
      <c r="A127" s="46" t="str">
        <f t="shared" si="15"/>
        <v>BI Madrid</v>
      </c>
      <c r="B127" s="8" t="str">
        <f t="shared" si="13"/>
        <v>BI Madrid</v>
      </c>
      <c r="C127" s="70">
        <f t="shared" si="16"/>
        <v>160.38123029112668</v>
      </c>
      <c r="D127" s="70">
        <f t="shared" si="16"/>
        <v>138.35057947267052</v>
      </c>
      <c r="E127" s="70">
        <f t="shared" si="16"/>
        <v>117.93204451229015</v>
      </c>
      <c r="F127" s="70">
        <f t="shared" si="16"/>
        <v>104.36180612559762</v>
      </c>
      <c r="G127" s="70">
        <f t="shared" si="16"/>
        <v>92.342447554966569</v>
      </c>
      <c r="H127" s="70">
        <f t="shared" si="16"/>
        <v>79.858289631991809</v>
      </c>
      <c r="I127" s="71">
        <f t="shared" si="16"/>
        <v>76.350396759117615</v>
      </c>
      <c r="J127" s="80"/>
    </row>
    <row r="128" spans="1:10" s="5" customFormat="1" x14ac:dyDescent="0.25">
      <c r="A128" s="46" t="str">
        <f t="shared" si="15"/>
        <v>AASS Serrablo</v>
      </c>
      <c r="B128" s="8" t="str">
        <f t="shared" si="13"/>
        <v>AA.SS / Storage facilities</v>
      </c>
      <c r="C128" s="70">
        <f t="shared" si="16"/>
        <v>193.51724730303062</v>
      </c>
      <c r="D128" s="70">
        <f t="shared" si="16"/>
        <v>167.0085916021026</v>
      </c>
      <c r="E128" s="70">
        <f t="shared" si="16"/>
        <v>142.40592121815337</v>
      </c>
      <c r="F128" s="70">
        <f t="shared" si="16"/>
        <v>126.06671500341332</v>
      </c>
      <c r="G128" s="70">
        <f t="shared" si="16"/>
        <v>111.5724092331964</v>
      </c>
      <c r="H128" s="70">
        <f t="shared" si="16"/>
        <v>96.502635509721912</v>
      </c>
      <c r="I128" s="71">
        <f t="shared" si="16"/>
        <v>92.260620631544214</v>
      </c>
      <c r="J128" s="80"/>
    </row>
    <row r="129" spans="1:10" s="5" customFormat="1" x14ac:dyDescent="0.25">
      <c r="A129" s="46" t="str">
        <f t="shared" si="15"/>
        <v>AASS Gaviota</v>
      </c>
      <c r="B129" s="8" t="str">
        <f t="shared" si="13"/>
        <v>AA.SS / Storage facilities</v>
      </c>
      <c r="C129" s="70">
        <f t="shared" ref="C129:I131" si="17">IF(C29=0,"",C104/C29)</f>
        <v>187.91476123082856</v>
      </c>
      <c r="D129" s="70">
        <f t="shared" si="17"/>
        <v>162.23654121692923</v>
      </c>
      <c r="E129" s="70">
        <f t="shared" si="17"/>
        <v>138.4963429023546</v>
      </c>
      <c r="F129" s="70">
        <f t="shared" si="17"/>
        <v>122.86814099244562</v>
      </c>
      <c r="G129" s="70">
        <f t="shared" si="17"/>
        <v>108.83402870478457</v>
      </c>
      <c r="H129" s="70">
        <f t="shared" si="17"/>
        <v>94.170339894844616</v>
      </c>
      <c r="I129" s="71">
        <f t="shared" si="17"/>
        <v>89.948115542101448</v>
      </c>
      <c r="J129" s="80"/>
    </row>
    <row r="130" spans="1:10" s="5" customFormat="1" ht="15.75" thickBot="1" x14ac:dyDescent="0.3">
      <c r="A130" s="46" t="str">
        <f t="shared" si="15"/>
        <v>AASS Yela</v>
      </c>
      <c r="B130" s="8" t="str">
        <f t="shared" si="13"/>
        <v>AA.SS / Storage facilities</v>
      </c>
      <c r="C130" s="70">
        <f t="shared" si="17"/>
        <v>162.48509384775338</v>
      </c>
      <c r="D130" s="70">
        <f t="shared" si="17"/>
        <v>140.21325038914313</v>
      </c>
      <c r="E130" s="70">
        <f t="shared" si="17"/>
        <v>119.57235081778913</v>
      </c>
      <c r="F130" s="70">
        <f t="shared" si="17"/>
        <v>105.86704290711718</v>
      </c>
      <c r="G130" s="70">
        <f t="shared" si="17"/>
        <v>93.700052603750024</v>
      </c>
      <c r="H130" s="70">
        <f t="shared" si="17"/>
        <v>81.045572949775419</v>
      </c>
      <c r="I130" s="71">
        <f t="shared" si="17"/>
        <v>77.480247091131204</v>
      </c>
      <c r="J130" s="80"/>
    </row>
    <row r="131" spans="1:10" ht="18.75" customHeight="1" thickBot="1" x14ac:dyDescent="0.3">
      <c r="A131" s="33" t="s">
        <v>7</v>
      </c>
      <c r="B131" s="34"/>
      <c r="C131" s="72">
        <f>IF(C31=0,"",C106/C31)</f>
        <v>238.38281524119932</v>
      </c>
      <c r="D131" s="72">
        <f t="shared" si="17"/>
        <v>205.21573112330967</v>
      </c>
      <c r="E131" s="72">
        <f t="shared" si="17"/>
        <v>174.35290091086821</v>
      </c>
      <c r="F131" s="72">
        <f t="shared" si="17"/>
        <v>153.5011237201492</v>
      </c>
      <c r="G131" s="72">
        <f t="shared" si="17"/>
        <v>135.49824135009578</v>
      </c>
      <c r="H131" s="72">
        <f t="shared" si="17"/>
        <v>117.05328630383171</v>
      </c>
      <c r="I131" s="73">
        <f t="shared" si="17"/>
        <v>111.90801966010835</v>
      </c>
    </row>
    <row r="132" spans="1:10" ht="9" customHeight="1" x14ac:dyDescent="0.25">
      <c r="C132" s="134"/>
      <c r="D132" s="134"/>
      <c r="E132" s="134"/>
      <c r="F132" s="134"/>
      <c r="G132" s="134"/>
      <c r="H132" s="134"/>
      <c r="I132" s="134"/>
    </row>
  </sheetData>
  <mergeCells count="10">
    <mergeCell ref="A85:A86"/>
    <mergeCell ref="B85:B86"/>
    <mergeCell ref="A110:A111"/>
    <mergeCell ref="B110:B111"/>
    <mergeCell ref="A10:A11"/>
    <mergeCell ref="B10:B11"/>
    <mergeCell ref="A35:A36"/>
    <mergeCell ref="B35:B36"/>
    <mergeCell ref="A60:A61"/>
    <mergeCell ref="B60:B61"/>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rowBreaks count="4" manualBreakCount="4">
    <brk id="32" max="16383" man="1"/>
    <brk id="57" max="16383" man="1"/>
    <brk id="82" max="16383" man="1"/>
    <brk id="10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5"/>
  <sheetViews>
    <sheetView showGridLines="0" zoomScaleNormal="100" workbookViewId="0"/>
  </sheetViews>
  <sheetFormatPr baseColWidth="10" defaultRowHeight="15" x14ac:dyDescent="0.25"/>
  <cols>
    <col min="1" max="1" width="17.7109375" style="1" customWidth="1"/>
    <col min="2" max="2" width="45.5703125" style="1" customWidth="1"/>
    <col min="3" max="3" width="15.5703125" style="5" bestFit="1" customWidth="1"/>
    <col min="4" max="9" width="14.57031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33" customHeight="1" thickBot="1" x14ac:dyDescent="0.3">
      <c r="A6" s="37" t="s">
        <v>323</v>
      </c>
      <c r="B6" s="38"/>
      <c r="C6" s="39"/>
      <c r="D6" s="39"/>
      <c r="E6" s="39"/>
      <c r="F6" s="39"/>
      <c r="G6" s="39"/>
      <c r="H6" s="39"/>
      <c r="I6" s="40"/>
    </row>
    <row r="7" spans="1:9" ht="5.0999999999999996" customHeight="1" x14ac:dyDescent="0.25"/>
    <row r="8" spans="1:9" ht="27.75" customHeight="1" x14ac:dyDescent="0.25">
      <c r="A8" s="96" t="s">
        <v>344</v>
      </c>
      <c r="B8" s="23"/>
      <c r="C8" s="24"/>
      <c r="D8" s="24"/>
      <c r="E8" s="24"/>
      <c r="F8" s="24"/>
      <c r="G8" s="24"/>
      <c r="H8" s="24"/>
      <c r="I8" s="24"/>
    </row>
    <row r="9" spans="1:9" ht="5.0999999999999996" customHeight="1" thickBot="1" x14ac:dyDescent="0.3"/>
    <row r="10" spans="1:9" ht="15" customHeight="1" x14ac:dyDescent="0.25">
      <c r="A10" s="173" t="s">
        <v>320</v>
      </c>
      <c r="B10" s="171" t="s">
        <v>320</v>
      </c>
      <c r="C10" s="27" t="s">
        <v>13</v>
      </c>
      <c r="D10" s="28"/>
      <c r="E10" s="28"/>
      <c r="F10" s="28"/>
      <c r="G10" s="28"/>
      <c r="H10" s="28"/>
      <c r="I10" s="29"/>
    </row>
    <row r="11" spans="1:9" ht="33" customHeight="1" x14ac:dyDescent="0.25">
      <c r="A11" s="174"/>
      <c r="B11" s="172"/>
      <c r="C11" s="25">
        <v>2020</v>
      </c>
      <c r="D11" s="26" t="s">
        <v>64</v>
      </c>
      <c r="E11" s="26" t="s">
        <v>65</v>
      </c>
      <c r="F11" s="26" t="s">
        <v>66</v>
      </c>
      <c r="G11" s="26" t="s">
        <v>67</v>
      </c>
      <c r="H11" s="26" t="s">
        <v>68</v>
      </c>
      <c r="I11" s="30" t="s">
        <v>69</v>
      </c>
    </row>
    <row r="12" spans="1:9" s="5" customFormat="1" ht="15" customHeight="1" x14ac:dyDescent="0.25">
      <c r="A12" s="31" t="s">
        <v>15</v>
      </c>
      <c r="B12" s="4" t="s">
        <v>33</v>
      </c>
      <c r="C12" s="52">
        <f>Input!C46</f>
        <v>206643.62377565689</v>
      </c>
      <c r="D12" s="52">
        <f>Input!D46</f>
        <v>206643.62377565689</v>
      </c>
      <c r="E12" s="52">
        <f>Input!E46</f>
        <v>206643.62377565689</v>
      </c>
      <c r="F12" s="52">
        <f>Input!F46</f>
        <v>206643.62377565689</v>
      </c>
      <c r="G12" s="52">
        <f>Input!G46</f>
        <v>206643.62377565689</v>
      </c>
      <c r="H12" s="52">
        <f>Input!H46</f>
        <v>206643.62377565689</v>
      </c>
      <c r="I12" s="57">
        <f>Input!I46</f>
        <v>206643.62377565689</v>
      </c>
    </row>
    <row r="13" spans="1:9" s="5" customFormat="1" ht="15" customHeight="1" x14ac:dyDescent="0.25">
      <c r="A13" s="46" t="s">
        <v>16</v>
      </c>
      <c r="B13" s="4" t="s">
        <v>33</v>
      </c>
      <c r="C13" s="52">
        <f>Input!C47</f>
        <v>256994.08647153401</v>
      </c>
      <c r="D13" s="53">
        <f>Input!D47</f>
        <v>256994.08647153401</v>
      </c>
      <c r="E13" s="53">
        <f>Input!E47</f>
        <v>256994.08647153401</v>
      </c>
      <c r="F13" s="53">
        <f>Input!F47</f>
        <v>256994.08647153401</v>
      </c>
      <c r="G13" s="53">
        <f>Input!G47</f>
        <v>256994.08647153401</v>
      </c>
      <c r="H13" s="53">
        <f>Input!H47</f>
        <v>256994.08647153401</v>
      </c>
      <c r="I13" s="65">
        <f>Input!I47</f>
        <v>256994.08647153401</v>
      </c>
    </row>
    <row r="14" spans="1:9" s="5" customFormat="1" ht="15" customHeight="1" x14ac:dyDescent="0.25">
      <c r="A14" s="46" t="s">
        <v>17</v>
      </c>
      <c r="B14" s="4" t="s">
        <v>33</v>
      </c>
      <c r="C14" s="52">
        <f>Input!C48</f>
        <v>191414.72929362825</v>
      </c>
      <c r="D14" s="53">
        <f>Input!D48</f>
        <v>191414.72929362825</v>
      </c>
      <c r="E14" s="53">
        <f>Input!E48</f>
        <v>191414.72929362825</v>
      </c>
      <c r="F14" s="53">
        <f>Input!F48</f>
        <v>191414.72929362825</v>
      </c>
      <c r="G14" s="53">
        <f>Input!G48</f>
        <v>191414.72929362825</v>
      </c>
      <c r="H14" s="53">
        <f>Input!H48</f>
        <v>191414.72929362825</v>
      </c>
      <c r="I14" s="65">
        <f>Input!I48</f>
        <v>191414.72929362825</v>
      </c>
    </row>
    <row r="15" spans="1:9" s="5" customFormat="1" ht="15" customHeight="1" x14ac:dyDescent="0.25">
      <c r="A15" s="46" t="s">
        <v>18</v>
      </c>
      <c r="B15" s="8" t="s">
        <v>33</v>
      </c>
      <c r="C15" s="53">
        <f>Input!C49</f>
        <v>20952.655817344334</v>
      </c>
      <c r="D15" s="53">
        <f>Input!D49</f>
        <v>20952.655817344334</v>
      </c>
      <c r="E15" s="53">
        <f>Input!E49</f>
        <v>20952.655817344334</v>
      </c>
      <c r="F15" s="53">
        <f>Input!F49</f>
        <v>20952.655817344334</v>
      </c>
      <c r="G15" s="53">
        <f>Input!G49</f>
        <v>20952.655817344334</v>
      </c>
      <c r="H15" s="53">
        <f>Input!H49</f>
        <v>20952.655817344334</v>
      </c>
      <c r="I15" s="65">
        <f>Input!I49</f>
        <v>20952.655817344334</v>
      </c>
    </row>
    <row r="16" spans="1:9" s="5" customFormat="1" ht="15" customHeight="1" x14ac:dyDescent="0.25">
      <c r="A16" s="46" t="s">
        <v>324</v>
      </c>
      <c r="B16" s="8" t="s">
        <v>34</v>
      </c>
      <c r="C16" s="53">
        <f>SUM(Input!C50:C55)</f>
        <v>459099.26518178964</v>
      </c>
      <c r="D16" s="53">
        <f>SUM(Input!D50:D55)</f>
        <v>475565.24291727378</v>
      </c>
      <c r="E16" s="53">
        <f>SUM(Input!E50:E55)</f>
        <v>503426.4567926671</v>
      </c>
      <c r="F16" s="53">
        <f>SUM(Input!F50:F55)</f>
        <v>534612.89587505814</v>
      </c>
      <c r="G16" s="53">
        <f>SUM(Input!G50:G55)</f>
        <v>553569.52411877445</v>
      </c>
      <c r="H16" s="53">
        <f>SUM(Input!H50:H55)</f>
        <v>565455.1237536046</v>
      </c>
      <c r="I16" s="65">
        <f>SUM(Input!I50:I55)</f>
        <v>588737.2954136458</v>
      </c>
    </row>
    <row r="17" spans="1:9" s="5" customFormat="1" ht="15" customHeight="1" x14ac:dyDescent="0.25">
      <c r="A17" s="46" t="s">
        <v>25</v>
      </c>
      <c r="B17" s="8" t="s">
        <v>35</v>
      </c>
      <c r="C17" s="53">
        <f>Input!C56</f>
        <v>178.48750000000004</v>
      </c>
      <c r="D17" s="53">
        <f>Input!D56</f>
        <v>178.48750000000004</v>
      </c>
      <c r="E17" s="53">
        <f>Input!E56</f>
        <v>178.48750000000004</v>
      </c>
      <c r="F17" s="53">
        <f>Input!F56</f>
        <v>178.48750000000004</v>
      </c>
      <c r="G17" s="53">
        <f>Input!G56</f>
        <v>178.48750000000004</v>
      </c>
      <c r="H17" s="53">
        <f>Input!H56</f>
        <v>178.48750000000004</v>
      </c>
      <c r="I17" s="65">
        <f>Input!I56</f>
        <v>178.48750000000004</v>
      </c>
    </row>
    <row r="18" spans="1:9" s="5" customFormat="1" ht="15" customHeight="1" x14ac:dyDescent="0.25">
      <c r="A18" s="46" t="s">
        <v>26</v>
      </c>
      <c r="B18" s="8" t="s">
        <v>35</v>
      </c>
      <c r="C18" s="53">
        <f>Input!C57</f>
        <v>284.08061424731187</v>
      </c>
      <c r="D18" s="53">
        <f>Input!D57</f>
        <v>284.08061424731187</v>
      </c>
      <c r="E18" s="53">
        <f>Input!E57</f>
        <v>284.08061424731187</v>
      </c>
      <c r="F18" s="53">
        <f>Input!F57</f>
        <v>284.08061424731187</v>
      </c>
      <c r="G18" s="53">
        <f>Input!G57</f>
        <v>284.08061424731187</v>
      </c>
      <c r="H18" s="53">
        <f>Input!H57</f>
        <v>284.08061424731187</v>
      </c>
      <c r="I18" s="65">
        <f>Input!I57</f>
        <v>284.08061424731187</v>
      </c>
    </row>
    <row r="19" spans="1:9" s="5" customFormat="1" ht="15" customHeight="1" x14ac:dyDescent="0.25">
      <c r="A19" s="46" t="s">
        <v>27</v>
      </c>
      <c r="B19" s="8" t="s">
        <v>35</v>
      </c>
      <c r="C19" s="53">
        <f>Input!C58</f>
        <v>5672.8165016887251</v>
      </c>
      <c r="D19" s="53">
        <f>Input!D58</f>
        <v>5672.8165016887251</v>
      </c>
      <c r="E19" s="53">
        <f>Input!E58</f>
        <v>5672.8165016887251</v>
      </c>
      <c r="F19" s="53">
        <f>Input!F58</f>
        <v>5672.8165016887251</v>
      </c>
      <c r="G19" s="53">
        <f>Input!G58</f>
        <v>5672.8165016887251</v>
      </c>
      <c r="H19" s="53">
        <f>Input!H58</f>
        <v>5672.8165016887251</v>
      </c>
      <c r="I19" s="65">
        <f>Input!I58</f>
        <v>5672.8165016887251</v>
      </c>
    </row>
    <row r="20" spans="1:9" s="5" customFormat="1" ht="15" customHeight="1" x14ac:dyDescent="0.25">
      <c r="A20" s="46" t="s">
        <v>28</v>
      </c>
      <c r="B20" s="8" t="s">
        <v>37</v>
      </c>
      <c r="C20" s="53">
        <f>Input!C59</f>
        <v>299.21944444444443</v>
      </c>
      <c r="D20" s="53">
        <f>Input!D59</f>
        <v>299.21944444444443</v>
      </c>
      <c r="E20" s="53">
        <f>Input!E59</f>
        <v>299.21944444444443</v>
      </c>
      <c r="F20" s="53">
        <f>Input!F59</f>
        <v>299.21944444444443</v>
      </c>
      <c r="G20" s="53">
        <f>Input!G59</f>
        <v>299.21944444444443</v>
      </c>
      <c r="H20" s="53">
        <f>Input!H59</f>
        <v>299.21944444444443</v>
      </c>
      <c r="I20" s="65">
        <f>Input!I59</f>
        <v>299.21944444444443</v>
      </c>
    </row>
    <row r="21" spans="1:9" s="5" customFormat="1" ht="15" customHeight="1" thickBot="1" x14ac:dyDescent="0.3">
      <c r="A21" s="46" t="s">
        <v>325</v>
      </c>
      <c r="B21" s="8" t="s">
        <v>36</v>
      </c>
      <c r="C21" s="53">
        <f>SUM(Input!C60:C63)</f>
        <v>26532.864609134453</v>
      </c>
      <c r="D21" s="53">
        <f>SUM(Input!D60:D63)</f>
        <v>29127.820343893491</v>
      </c>
      <c r="E21" s="53">
        <f>SUM(Input!E60:E63)</f>
        <v>33957.725894631425</v>
      </c>
      <c r="F21" s="53">
        <f>SUM(Input!F60:F63)</f>
        <v>40628.564262445754</v>
      </c>
      <c r="G21" s="53">
        <f>SUM(Input!G60:G63)</f>
        <v>43624.126400868226</v>
      </c>
      <c r="H21" s="53">
        <f>SUM(Input!H60:H63)</f>
        <v>44028.29175080073</v>
      </c>
      <c r="I21" s="65">
        <f>SUM(Input!I60:I63)</f>
        <v>44028.29175080073</v>
      </c>
    </row>
    <row r="22" spans="1:9" ht="18.75" customHeight="1" thickBot="1" x14ac:dyDescent="0.3">
      <c r="A22" s="33" t="s">
        <v>7</v>
      </c>
      <c r="B22" s="34"/>
      <c r="C22" s="66">
        <f t="shared" ref="C22:I22" si="0">SUM(C12:C21)</f>
        <v>1168071.8292094681</v>
      </c>
      <c r="D22" s="66">
        <f t="shared" si="0"/>
        <v>1187132.7626797112</v>
      </c>
      <c r="E22" s="66">
        <f t="shared" si="0"/>
        <v>1219823.8821058425</v>
      </c>
      <c r="F22" s="66">
        <f t="shared" si="0"/>
        <v>1257681.159556048</v>
      </c>
      <c r="G22" s="66">
        <f t="shared" si="0"/>
        <v>1279633.3499381866</v>
      </c>
      <c r="H22" s="66">
        <f t="shared" si="0"/>
        <v>1291923.1149229493</v>
      </c>
      <c r="I22" s="67">
        <f t="shared" si="0"/>
        <v>1315205.2865829905</v>
      </c>
    </row>
    <row r="23" spans="1:9" ht="9" customHeight="1" x14ac:dyDescent="0.25">
      <c r="C23" s="64">
        <f>C22-Input!C64</f>
        <v>0</v>
      </c>
      <c r="D23" s="64">
        <f>D22-Input!D64</f>
        <v>0</v>
      </c>
      <c r="E23" s="64">
        <f>E22-Input!E64</f>
        <v>0</v>
      </c>
      <c r="F23" s="64">
        <f>F22-Input!F64</f>
        <v>0</v>
      </c>
      <c r="G23" s="64">
        <f>G22-Input!G64</f>
        <v>0</v>
      </c>
      <c r="H23" s="64">
        <f>H22-Input!H64</f>
        <v>0</v>
      </c>
      <c r="I23" s="64">
        <f>I22-Input!I64</f>
        <v>0</v>
      </c>
    </row>
    <row r="24" spans="1:9" ht="23.25" x14ac:dyDescent="0.25">
      <c r="A24" s="96" t="s">
        <v>443</v>
      </c>
      <c r="B24" s="23"/>
      <c r="C24" s="24"/>
      <c r="D24" s="24"/>
      <c r="E24" s="24"/>
      <c r="F24" s="24"/>
      <c r="G24" s="24"/>
      <c r="H24" s="24"/>
      <c r="I24" s="24"/>
    </row>
    <row r="25" spans="1:9" ht="9" customHeight="1" thickBot="1" x14ac:dyDescent="0.3"/>
    <row r="26" spans="1:9" ht="25.5" customHeight="1" x14ac:dyDescent="0.25">
      <c r="A26" s="173" t="s">
        <v>320</v>
      </c>
      <c r="B26" s="171" t="s">
        <v>320</v>
      </c>
      <c r="C26" s="27" t="s">
        <v>13</v>
      </c>
      <c r="D26" s="28"/>
      <c r="E26" s="28"/>
      <c r="F26" s="28"/>
      <c r="G26" s="28"/>
      <c r="H26" s="28"/>
      <c r="I26" s="29"/>
    </row>
    <row r="27" spans="1:9" ht="25.5" customHeight="1" x14ac:dyDescent="0.25">
      <c r="A27" s="174"/>
      <c r="B27" s="172"/>
      <c r="C27" s="25">
        <v>2020</v>
      </c>
      <c r="D27" s="25" t="s">
        <v>64</v>
      </c>
      <c r="E27" s="25" t="s">
        <v>65</v>
      </c>
      <c r="F27" s="25" t="s">
        <v>66</v>
      </c>
      <c r="G27" s="25" t="s">
        <v>67</v>
      </c>
      <c r="H27" s="25" t="s">
        <v>68</v>
      </c>
      <c r="I27" s="99" t="s">
        <v>69</v>
      </c>
    </row>
    <row r="28" spans="1:9" ht="15" customHeight="1" x14ac:dyDescent="0.25">
      <c r="A28" s="31" t="s">
        <v>15</v>
      </c>
      <c r="B28" s="4" t="s">
        <v>33</v>
      </c>
      <c r="C28" s="68">
        <f>'Entry Tariff_1a'!C112</f>
        <v>285.54406102751238</v>
      </c>
      <c r="D28" s="68">
        <f>'Entry Tariff_1a'!D112</f>
        <v>246.07017068477757</v>
      </c>
      <c r="E28" s="68">
        <f>'Entry Tariff_1a'!E112</f>
        <v>209.52931191901908</v>
      </c>
      <c r="F28" s="68">
        <f>'Entry Tariff_1a'!F112</f>
        <v>184.80180441759694</v>
      </c>
      <c r="G28" s="68">
        <f>'Entry Tariff_1a'!G112</f>
        <v>163.28432897458592</v>
      </c>
      <c r="H28" s="68">
        <f>'Entry Tariff_1a'!H112</f>
        <v>141.10857250009406</v>
      </c>
      <c r="I28" s="69">
        <f>'Entry Tariff_1a'!I112</f>
        <v>135.11455108627703</v>
      </c>
    </row>
    <row r="29" spans="1:9" ht="15" customHeight="1" x14ac:dyDescent="0.25">
      <c r="A29" s="46" t="s">
        <v>16</v>
      </c>
      <c r="B29" s="4" t="s">
        <v>33</v>
      </c>
      <c r="C29" s="68">
        <f>'Entry Tariff_1a'!C113</f>
        <v>257.5551276334599</v>
      </c>
      <c r="D29" s="70">
        <f>'Entry Tariff_1a'!D113</f>
        <v>221.93315231432905</v>
      </c>
      <c r="E29" s="70">
        <f>'Entry Tariff_1a'!E113</f>
        <v>189.00001020447115</v>
      </c>
      <c r="F29" s="70">
        <f>'Entry Tariff_1a'!F113</f>
        <v>166.64205642471245</v>
      </c>
      <c r="G29" s="70">
        <f>'Entry Tariff_1a'!G113</f>
        <v>147.21548537973678</v>
      </c>
      <c r="H29" s="70">
        <f>'Entry Tariff_1a'!H113</f>
        <v>127.21005277691357</v>
      </c>
      <c r="I29" s="71">
        <f>'Entry Tariff_1a'!I113</f>
        <v>121.82674563419198</v>
      </c>
    </row>
    <row r="30" spans="1:9" ht="15" customHeight="1" x14ac:dyDescent="0.25">
      <c r="A30" s="46" t="s">
        <v>17</v>
      </c>
      <c r="B30" s="4" t="s">
        <v>33</v>
      </c>
      <c r="C30" s="68">
        <f>SUM('Entry Tariff_1a'!C89:C90)/SUM('Entry Tariff_1a'!C14:C15)</f>
        <v>198.24749601516422</v>
      </c>
      <c r="D30" s="70">
        <f>SUM('Entry Tariff_1a'!D89:D90)/SUM('Entry Tariff_1a'!D14:D15)</f>
        <v>171.10732878463938</v>
      </c>
      <c r="E30" s="70">
        <f>SUM('Entry Tariff_1a'!E89:E90)/SUM('Entry Tariff_1a'!E14:E15)</f>
        <v>145.77573532015825</v>
      </c>
      <c r="F30" s="70">
        <f>SUM('Entry Tariff_1a'!F89:F90)/SUM('Entry Tariff_1a'!F14:F15)</f>
        <v>129.10891580428407</v>
      </c>
      <c r="G30" s="70">
        <f>SUM('Entry Tariff_1a'!G89:G90)/SUM('Entry Tariff_1a'!G14:G15)</f>
        <v>114.28552242995882</v>
      </c>
      <c r="H30" s="70">
        <f>SUM('Entry Tariff_1a'!H89:H90)/SUM('Entry Tariff_1a'!H14:H15)</f>
        <v>98.858657321322795</v>
      </c>
      <c r="I30" s="71">
        <f>SUM('Entry Tariff_1a'!I89:I90)/SUM('Entry Tariff_1a'!I14:I15)</f>
        <v>94.465954865990412</v>
      </c>
    </row>
    <row r="31" spans="1:9" ht="15" customHeight="1" x14ac:dyDescent="0.25">
      <c r="A31" s="46" t="s">
        <v>18</v>
      </c>
      <c r="B31" s="8" t="s">
        <v>33</v>
      </c>
      <c r="C31" s="70">
        <f>SUM('Entry Tariff_1a'!C91:C92)/SUM('Entry Tariff_1a'!C16:C17)</f>
        <v>328.17808575233113</v>
      </c>
      <c r="D31" s="70">
        <f>SUM('Entry Tariff_1a'!D91:D92)/SUM('Entry Tariff_1a'!D16:D17)</f>
        <v>283.12921463932571</v>
      </c>
      <c r="E31" s="70">
        <f>SUM('Entry Tariff_1a'!E91:E92)/SUM('Entry Tariff_1a'!E16:E17)</f>
        <v>241.32474609009682</v>
      </c>
      <c r="F31" s="70">
        <f>SUM('Entry Tariff_1a'!F91:F92)/SUM('Entry Tariff_1a'!F16:F17)</f>
        <v>213.52938677995837</v>
      </c>
      <c r="G31" s="70">
        <f>SUM('Entry Tariff_1a'!G91:G92)/SUM('Entry Tariff_1a'!G16:G17)</f>
        <v>188.93335990694928</v>
      </c>
      <c r="H31" s="70">
        <f>SUM('Entry Tariff_1a'!H91:H92)/SUM('Entry Tariff_1a'!H16:H17)</f>
        <v>163.39223978727114</v>
      </c>
      <c r="I31" s="71">
        <f>SUM('Entry Tariff_1a'!I91:I92)/SUM('Entry Tariff_1a'!I16:I17)</f>
        <v>156.23032988983886</v>
      </c>
    </row>
    <row r="32" spans="1:9" ht="15" customHeight="1" x14ac:dyDescent="0.25">
      <c r="A32" s="46" t="s">
        <v>324</v>
      </c>
      <c r="B32" s="8" t="s">
        <v>34</v>
      </c>
      <c r="C32" s="70">
        <f>SUM('Entry Tariff_1a'!C93:C98)/SUM('Entry Tariff_1a'!C18:C23)</f>
        <v>222.63293086427126</v>
      </c>
      <c r="D32" s="70">
        <f>SUM('Entry Tariff_1a'!D93:D98)/SUM('Entry Tariff_1a'!D18:D23)</f>
        <v>191.86640820851895</v>
      </c>
      <c r="E32" s="70">
        <f>SUM('Entry Tariff_1a'!E93:E98)/SUM('Entry Tariff_1a'!E18:E23)</f>
        <v>163.29040514434698</v>
      </c>
      <c r="F32" s="70">
        <f>SUM('Entry Tariff_1a'!F93:F98)/SUM('Entry Tariff_1a'!F18:F23)</f>
        <v>144.03664120974892</v>
      </c>
      <c r="G32" s="70">
        <f>SUM('Entry Tariff_1a'!G93:G98)/SUM('Entry Tariff_1a'!G18:G23)</f>
        <v>127.28668628534199</v>
      </c>
      <c r="H32" s="70">
        <f>SUM('Entry Tariff_1a'!H93:H98)/SUM('Entry Tariff_1a'!H18:H23)</f>
        <v>110.02641260704766</v>
      </c>
      <c r="I32" s="71">
        <f>SUM('Entry Tariff_1a'!I93:I98)/SUM('Entry Tariff_1a'!I18:I23)</f>
        <v>105.30770301885792</v>
      </c>
    </row>
    <row r="33" spans="1:9" ht="15" customHeight="1" x14ac:dyDescent="0.25">
      <c r="A33" s="46" t="s">
        <v>25</v>
      </c>
      <c r="B33" s="8" t="s">
        <v>35</v>
      </c>
      <c r="C33" s="70">
        <f>'Entry Tariff_1a'!C124</f>
        <v>268.29350844852962</v>
      </c>
      <c r="D33" s="70">
        <f>'Entry Tariff_1a'!D124</f>
        <v>231.2461338744038</v>
      </c>
      <c r="E33" s="70">
        <f>'Entry Tariff_1a'!E124</f>
        <v>196.99442746241141</v>
      </c>
      <c r="F33" s="70">
        <f>'Entry Tariff_1a'!F124</f>
        <v>173.89134058089934</v>
      </c>
      <c r="G33" s="70">
        <f>'Entry Tariff_1a'!G124</f>
        <v>153.69515705813743</v>
      </c>
      <c r="H33" s="70">
        <f>'Entry Tariff_1a'!H124</f>
        <v>132.84148870532573</v>
      </c>
      <c r="I33" s="71">
        <f>'Entry Tariff_1a'!I124</f>
        <v>127.15120105695824</v>
      </c>
    </row>
    <row r="34" spans="1:9" ht="15" customHeight="1" x14ac:dyDescent="0.25">
      <c r="A34" s="46" t="s">
        <v>26</v>
      </c>
      <c r="B34" s="8" t="s">
        <v>35</v>
      </c>
      <c r="C34" s="70">
        <f>'Entry Tariff_1a'!C125</f>
        <v>276.53763411845392</v>
      </c>
      <c r="D34" s="70">
        <f>'Entry Tariff_1a'!D125</f>
        <v>238.3603297446509</v>
      </c>
      <c r="E34" s="70">
        <f>'Entry Tariff_1a'!E125</f>
        <v>203.0005094040207</v>
      </c>
      <c r="F34" s="70">
        <f>'Entry Tariff_1a'!F125</f>
        <v>179.18134435732438</v>
      </c>
      <c r="G34" s="70">
        <f>'Entry Tariff_1a'!G125</f>
        <v>158.36930880640134</v>
      </c>
      <c r="H34" s="70">
        <f>'Entry Tariff_1a'!H125</f>
        <v>136.88259197768141</v>
      </c>
      <c r="I34" s="71">
        <f>'Entry Tariff_1a'!I125</f>
        <v>131.01793770827027</v>
      </c>
    </row>
    <row r="35" spans="1:9" ht="15" customHeight="1" x14ac:dyDescent="0.25">
      <c r="A35" s="46" t="s">
        <v>27</v>
      </c>
      <c r="B35" s="8" t="s">
        <v>35</v>
      </c>
      <c r="C35" s="70">
        <f>'Entry Tariff_1a'!C126</f>
        <v>150.61577593082018</v>
      </c>
      <c r="D35" s="70">
        <f>'Entry Tariff_1a'!D126</f>
        <v>130.08532927047693</v>
      </c>
      <c r="E35" s="70">
        <f>'Entry Tariff_1a'!E126</f>
        <v>110.92292739564809</v>
      </c>
      <c r="F35" s="70">
        <f>'Entry Tariff_1a'!F126</f>
        <v>98.422282949731041</v>
      </c>
      <c r="G35" s="70">
        <f>'Entry Tariff_1a'!G126</f>
        <v>87.19607051935742</v>
      </c>
      <c r="H35" s="70">
        <f>'Entry Tariff_1a'!H126</f>
        <v>75.460038531700306</v>
      </c>
      <c r="I35" s="71">
        <f>'Entry Tariff_1a'!I126</f>
        <v>72.059769248240329</v>
      </c>
    </row>
    <row r="36" spans="1:9" ht="15" customHeight="1" x14ac:dyDescent="0.25">
      <c r="A36" s="46" t="s">
        <v>28</v>
      </c>
      <c r="B36" s="8" t="s">
        <v>37</v>
      </c>
      <c r="C36" s="70">
        <f>'Entry Tariff_1a'!C127</f>
        <v>160.38123029112668</v>
      </c>
      <c r="D36" s="70">
        <f>'Entry Tariff_1a'!D127</f>
        <v>138.35057947267052</v>
      </c>
      <c r="E36" s="70">
        <f>'Entry Tariff_1a'!E127</f>
        <v>117.93204451229015</v>
      </c>
      <c r="F36" s="70">
        <f>'Entry Tariff_1a'!F127</f>
        <v>104.36180612559762</v>
      </c>
      <c r="G36" s="70">
        <f>'Entry Tariff_1a'!G127</f>
        <v>92.342447554966569</v>
      </c>
      <c r="H36" s="70">
        <f>'Entry Tariff_1a'!H127</f>
        <v>79.858289631991809</v>
      </c>
      <c r="I36" s="71">
        <f>'Entry Tariff_1a'!I127</f>
        <v>76.350396759117615</v>
      </c>
    </row>
    <row r="37" spans="1:9" ht="15" customHeight="1" thickBot="1" x14ac:dyDescent="0.3">
      <c r="A37" s="46" t="s">
        <v>325</v>
      </c>
      <c r="B37" s="8" t="s">
        <v>36</v>
      </c>
      <c r="C37" s="70">
        <f>SUM('Entry Tariff_1a'!C103:C105,'Entry Tariff_1a'!C124*Input!C63)/C21</f>
        <v>195.5720869561118</v>
      </c>
      <c r="D37" s="70">
        <f>SUM('Entry Tariff_1a'!D103:D105,'Entry Tariff_1a'!D124*Input!D63)/D21</f>
        <v>168.76909268561747</v>
      </c>
      <c r="E37" s="70">
        <f>SUM('Entry Tariff_1a'!E103:E105,'Entry Tariff_1a'!E124*Input!E63)/E21</f>
        <v>143.94253955229794</v>
      </c>
      <c r="F37" s="70">
        <f>SUM('Entry Tariff_1a'!F103:F105,'Entry Tariff_1a'!F124*Input!F63)/F21</f>
        <v>127.46288156730984</v>
      </c>
      <c r="G37" s="70">
        <f>SUM('Entry Tariff_1a'!G103:G105,'Entry Tariff_1a'!G124*Input!G63)/G21</f>
        <v>112.81773729698668</v>
      </c>
      <c r="H37" s="70">
        <f>SUM('Entry Tariff_1a'!H103:H105,'Entry Tariff_1a'!H124*Input!H63)/H21</f>
        <v>97.581859785911817</v>
      </c>
      <c r="I37" s="71">
        <f>SUM('Entry Tariff_1a'!I103:I105,'Entry Tariff_1a'!I124*Input!I63)/I21</f>
        <v>93.280378221083211</v>
      </c>
    </row>
    <row r="38" spans="1:9" ht="15.75" thickBot="1" x14ac:dyDescent="0.3">
      <c r="A38" s="33" t="s">
        <v>7</v>
      </c>
      <c r="B38" s="34"/>
      <c r="C38" s="72">
        <f>'Entry Tariff_1a'!C131</f>
        <v>238.38281524119932</v>
      </c>
      <c r="D38" s="72">
        <f>'Entry Tariff_1a'!D131</f>
        <v>205.21573112330967</v>
      </c>
      <c r="E38" s="72">
        <f>'Entry Tariff_1a'!E131</f>
        <v>174.35290091086821</v>
      </c>
      <c r="F38" s="72">
        <f>'Entry Tariff_1a'!F131</f>
        <v>153.5011237201492</v>
      </c>
      <c r="G38" s="72">
        <f>'Entry Tariff_1a'!G131</f>
        <v>135.49824135009578</v>
      </c>
      <c r="H38" s="72">
        <f>'Entry Tariff_1a'!H131</f>
        <v>117.05328630383171</v>
      </c>
      <c r="I38" s="73">
        <f>'Entry Tariff_1a'!I131</f>
        <v>111.90801966010835</v>
      </c>
    </row>
    <row r="39" spans="1:9" ht="9" customHeight="1" x14ac:dyDescent="0.25">
      <c r="C39" s="64">
        <f>'Entry Tariff_1a'!C$106-SUMPRODUCT(C12:C21,C28:C37)</f>
        <v>0</v>
      </c>
      <c r="D39" s="64">
        <f>'Entry Tariff_1a'!D$106-SUMPRODUCT(D12:D21,D28:D37)</f>
        <v>0</v>
      </c>
      <c r="E39" s="64">
        <f>'Entry Tariff_1a'!E$106-SUMPRODUCT(E12:E21,E28:E37)</f>
        <v>0</v>
      </c>
      <c r="F39" s="64">
        <f>'Entry Tariff_1a'!F$106-SUMPRODUCT(F12:F21,F28:F37)</f>
        <v>0</v>
      </c>
      <c r="G39" s="64">
        <f>'Entry Tariff_1a'!G$106-SUMPRODUCT(G12:G21,G28:G37)</f>
        <v>0</v>
      </c>
      <c r="H39" s="64">
        <f>'Entry Tariff_1a'!H$106-SUMPRODUCT(H12:H21,H28:H37)</f>
        <v>0</v>
      </c>
      <c r="I39" s="64">
        <f>'Entry Tariff_1a'!I$106-SUMPRODUCT(I12:I21,I28:I37)</f>
        <v>0</v>
      </c>
    </row>
    <row r="40" spans="1:9" ht="44.25" customHeight="1" x14ac:dyDescent="0.25">
      <c r="A40" s="183" t="s">
        <v>444</v>
      </c>
      <c r="B40" s="183"/>
      <c r="C40" s="183"/>
      <c r="D40" s="183"/>
      <c r="E40" s="183"/>
      <c r="F40" s="183"/>
      <c r="G40" s="183"/>
      <c r="H40" s="183"/>
      <c r="I40" s="183"/>
    </row>
    <row r="41" spans="1:9" ht="9" customHeight="1" thickBot="1" x14ac:dyDescent="0.3"/>
    <row r="42" spans="1:9" ht="25.5" customHeight="1" x14ac:dyDescent="0.25">
      <c r="A42" s="173" t="s">
        <v>320</v>
      </c>
      <c r="B42" s="171" t="s">
        <v>320</v>
      </c>
      <c r="C42" s="27" t="s">
        <v>13</v>
      </c>
      <c r="D42" s="28"/>
      <c r="E42" s="28"/>
      <c r="F42" s="28"/>
      <c r="G42" s="28"/>
      <c r="H42" s="28"/>
      <c r="I42" s="29"/>
    </row>
    <row r="43" spans="1:9" ht="25.5" customHeight="1" x14ac:dyDescent="0.25">
      <c r="A43" s="174"/>
      <c r="B43" s="172"/>
      <c r="C43" s="25">
        <v>2020</v>
      </c>
      <c r="D43" s="25" t="s">
        <v>64</v>
      </c>
      <c r="E43" s="25" t="s">
        <v>65</v>
      </c>
      <c r="F43" s="25" t="s">
        <v>66</v>
      </c>
      <c r="G43" s="25" t="s">
        <v>67</v>
      </c>
      <c r="H43" s="25" t="s">
        <v>68</v>
      </c>
      <c r="I43" s="99" t="s">
        <v>69</v>
      </c>
    </row>
    <row r="44" spans="1:9" ht="15" customHeight="1" x14ac:dyDescent="0.25">
      <c r="A44" s="31" t="s">
        <v>15</v>
      </c>
      <c r="B44" s="4" t="s">
        <v>33</v>
      </c>
      <c r="C44" s="68">
        <f>IF(C12=0,'Entry Tariff_1b'!C112,C28)</f>
        <v>285.54406102751238</v>
      </c>
      <c r="D44" s="68">
        <f>IF(D12=0,'Entry Tariff_1b'!D112,D28)</f>
        <v>246.07017068477757</v>
      </c>
      <c r="E44" s="68">
        <f>IF(E12=0,'Entry Tariff_1b'!E112,E28)</f>
        <v>209.52931191901908</v>
      </c>
      <c r="F44" s="68">
        <f>IF(F12=0,'Entry Tariff_1b'!F112,F28)</f>
        <v>184.80180441759694</v>
      </c>
      <c r="G44" s="68">
        <f>IF(G12=0,'Entry Tariff_1b'!G112,G28)</f>
        <v>163.28432897458592</v>
      </c>
      <c r="H44" s="68">
        <f>IF(H12=0,'Entry Tariff_1b'!H112,H28)</f>
        <v>141.10857250009406</v>
      </c>
      <c r="I44" s="69">
        <f>IF(I12=0,'Entry Tariff_1b'!I112,I28)</f>
        <v>135.11455108627703</v>
      </c>
    </row>
    <row r="45" spans="1:9" ht="15" customHeight="1" x14ac:dyDescent="0.25">
      <c r="A45" s="46" t="s">
        <v>16</v>
      </c>
      <c r="B45" s="4" t="s">
        <v>33</v>
      </c>
      <c r="C45" s="68">
        <f>IF(C13=0,'Entry Tariff_1b'!C113,C29)</f>
        <v>257.5551276334599</v>
      </c>
      <c r="D45" s="70">
        <f>IF(D13=0,'Entry Tariff_1b'!D113,D29)</f>
        <v>221.93315231432905</v>
      </c>
      <c r="E45" s="70">
        <f>IF(E13=0,'Entry Tariff_1b'!E113,E29)</f>
        <v>189.00001020447115</v>
      </c>
      <c r="F45" s="70">
        <f>IF(F13=0,'Entry Tariff_1b'!F113,F29)</f>
        <v>166.64205642471245</v>
      </c>
      <c r="G45" s="70">
        <f>IF(G13=0,'Entry Tariff_1b'!G113,G29)</f>
        <v>147.21548537973678</v>
      </c>
      <c r="H45" s="70">
        <f>IF(H13=0,'Entry Tariff_1b'!H113,H29)</f>
        <v>127.21005277691357</v>
      </c>
      <c r="I45" s="71">
        <f>IF(I13=0,'Entry Tariff_1b'!I113,I29)</f>
        <v>121.82674563419198</v>
      </c>
    </row>
    <row r="46" spans="1:9" ht="15" customHeight="1" x14ac:dyDescent="0.25">
      <c r="A46" s="46" t="s">
        <v>17</v>
      </c>
      <c r="B46" s="4" t="s">
        <v>33</v>
      </c>
      <c r="C46" s="68">
        <f>IF(C14=0,SUM('Entry Tariff_1b'!C89:C90)/SUM('Entry Tariff_1b'!C14:C15),C30)</f>
        <v>198.24749601516422</v>
      </c>
      <c r="D46" s="70">
        <f>IF(D14=0,SUM('Entry Tariff_1b'!D89:D90)/SUM('Entry Tariff_1b'!D14:D15),D30)</f>
        <v>171.10732878463938</v>
      </c>
      <c r="E46" s="70">
        <f>IF(E14=0,SUM('Entry Tariff_1b'!E89:E90)/SUM('Entry Tariff_1b'!E14:E15),E30)</f>
        <v>145.77573532015825</v>
      </c>
      <c r="F46" s="70">
        <f>IF(F14=0,SUM('Entry Tariff_1b'!F89:F90)/SUM('Entry Tariff_1b'!F14:F15),F30)</f>
        <v>129.10891580428407</v>
      </c>
      <c r="G46" s="70">
        <f>IF(G14=0,SUM('Entry Tariff_1b'!G89:G90)/SUM('Entry Tariff_1b'!G14:G15),G30)</f>
        <v>114.28552242995882</v>
      </c>
      <c r="H46" s="70">
        <f>IF(H14=0,SUM('Entry Tariff_1b'!H89:H90)/SUM('Entry Tariff_1b'!H14:H15),H30)</f>
        <v>98.858657321322795</v>
      </c>
      <c r="I46" s="71">
        <f>IF(I14=0,SUM('Entry Tariff_1b'!I89:I90)/SUM('Entry Tariff_1b'!I14:I15),I30)</f>
        <v>94.465954865990412</v>
      </c>
    </row>
    <row r="47" spans="1:9" ht="15" customHeight="1" x14ac:dyDescent="0.25">
      <c r="A47" s="46" t="s">
        <v>18</v>
      </c>
      <c r="B47" s="8" t="s">
        <v>33</v>
      </c>
      <c r="C47" s="70">
        <f>IF(C15=0,SUM('Entry Tariff_1b'!C91:C92)/SUM('Entry Tariff_1b'!C16:C17),C31)</f>
        <v>328.17808575233113</v>
      </c>
      <c r="D47" s="70">
        <f>IF(D15=0,SUM('Entry Tariff_1b'!D91:D92)/SUM('Entry Tariff_1b'!D16:D17),D31)</f>
        <v>283.12921463932571</v>
      </c>
      <c r="E47" s="70">
        <f>IF(E15=0,SUM('Entry Tariff_1b'!E91:E92)/SUM('Entry Tariff_1b'!E16:E17),E31)</f>
        <v>241.32474609009682</v>
      </c>
      <c r="F47" s="70">
        <f>IF(F15=0,SUM('Entry Tariff_1b'!F91:F92)/SUM('Entry Tariff_1b'!F16:F17),F31)</f>
        <v>213.52938677995837</v>
      </c>
      <c r="G47" s="70">
        <f>IF(G15=0,SUM('Entry Tariff_1b'!G91:G92)/SUM('Entry Tariff_1b'!G16:G17),G31)</f>
        <v>188.93335990694928</v>
      </c>
      <c r="H47" s="70">
        <f>IF(H15=0,SUM('Entry Tariff_1b'!H91:H92)/SUM('Entry Tariff_1b'!H16:H17),H31)</f>
        <v>163.39223978727114</v>
      </c>
      <c r="I47" s="71">
        <f>IF(I15=0,SUM('Entry Tariff_1b'!I91:I92)/SUM('Entry Tariff_1b'!I16:I17),I31)</f>
        <v>156.23032988983886</v>
      </c>
    </row>
    <row r="48" spans="1:9" ht="15" customHeight="1" x14ac:dyDescent="0.25">
      <c r="A48" s="46" t="s">
        <v>324</v>
      </c>
      <c r="B48" s="8" t="s">
        <v>34</v>
      </c>
      <c r="C48" s="70">
        <f>IF(C16=0,SUM('Entry Tariff_1b'!C93:C98)/SUM('Entry Tariff_1b'!C18:C23),C32)</f>
        <v>222.63293086427126</v>
      </c>
      <c r="D48" s="70">
        <f>IF(D16=0,SUM('Entry Tariff_1b'!D93:D98)/SUM('Entry Tariff_1b'!D18:D23),D32)</f>
        <v>191.86640820851895</v>
      </c>
      <c r="E48" s="70">
        <f>IF(E16=0,SUM('Entry Tariff_1b'!E93:E98)/SUM('Entry Tariff_1b'!E18:E23),E32)</f>
        <v>163.29040514434698</v>
      </c>
      <c r="F48" s="70">
        <f>IF(F16=0,SUM('Entry Tariff_1b'!F93:F98)/SUM('Entry Tariff_1b'!F18:F23),F32)</f>
        <v>144.03664120974892</v>
      </c>
      <c r="G48" s="70">
        <f>IF(G16=0,SUM('Entry Tariff_1b'!G93:G98)/SUM('Entry Tariff_1b'!G18:G23),G32)</f>
        <v>127.28668628534199</v>
      </c>
      <c r="H48" s="70">
        <f>IF(H16=0,SUM('Entry Tariff_1b'!H93:H98)/SUM('Entry Tariff_1b'!H18:H23),H32)</f>
        <v>110.02641260704766</v>
      </c>
      <c r="I48" s="71">
        <f>IF(I16=0,SUM('Entry Tariff_1b'!I93:I98)/SUM('Entry Tariff_1b'!I18:I23),I32)</f>
        <v>105.30770301885792</v>
      </c>
    </row>
    <row r="49" spans="1:9" ht="15" customHeight="1" x14ac:dyDescent="0.25">
      <c r="A49" s="46" t="s">
        <v>25</v>
      </c>
      <c r="B49" s="8" t="s">
        <v>35</v>
      </c>
      <c r="C49" s="70">
        <f>IF(C17=0,'Entry Tariff_1b'!C124,C33)</f>
        <v>268.29350844852962</v>
      </c>
      <c r="D49" s="70">
        <f>IF(D17=0,'Entry Tariff_1b'!D124,D33)</f>
        <v>231.2461338744038</v>
      </c>
      <c r="E49" s="70">
        <f>IF(E17=0,'Entry Tariff_1b'!E124,E33)</f>
        <v>196.99442746241141</v>
      </c>
      <c r="F49" s="70">
        <f>IF(F17=0,'Entry Tariff_1b'!F124,F33)</f>
        <v>173.89134058089934</v>
      </c>
      <c r="G49" s="70">
        <f>IF(G17=0,'Entry Tariff_1b'!G124,G33)</f>
        <v>153.69515705813743</v>
      </c>
      <c r="H49" s="70">
        <f>IF(H17=0,'Entry Tariff_1b'!H124,H33)</f>
        <v>132.84148870532573</v>
      </c>
      <c r="I49" s="71">
        <f>IF(I17=0,'Entry Tariff_1b'!I124,I33)</f>
        <v>127.15120105695824</v>
      </c>
    </row>
    <row r="50" spans="1:9" ht="15" customHeight="1" x14ac:dyDescent="0.25">
      <c r="A50" s="46" t="s">
        <v>26</v>
      </c>
      <c r="B50" s="8" t="s">
        <v>35</v>
      </c>
      <c r="C50" s="70">
        <f>IF(C18=0,'Entry Tariff_1b'!C125,C34)</f>
        <v>276.53763411845392</v>
      </c>
      <c r="D50" s="70">
        <f>IF(D18=0,'Entry Tariff_1b'!D125,D34)</f>
        <v>238.3603297446509</v>
      </c>
      <c r="E50" s="70">
        <f>IF(E18=0,'Entry Tariff_1b'!E125,E34)</f>
        <v>203.0005094040207</v>
      </c>
      <c r="F50" s="70">
        <f>IF(F18=0,'Entry Tariff_1b'!F125,F34)</f>
        <v>179.18134435732438</v>
      </c>
      <c r="G50" s="70">
        <f>IF(G18=0,'Entry Tariff_1b'!G125,G34)</f>
        <v>158.36930880640134</v>
      </c>
      <c r="H50" s="70">
        <f>IF(H18=0,'Entry Tariff_1b'!H125,H34)</f>
        <v>136.88259197768141</v>
      </c>
      <c r="I50" s="71">
        <f>IF(I18=0,'Entry Tariff_1b'!I125,I34)</f>
        <v>131.01793770827027</v>
      </c>
    </row>
    <row r="51" spans="1:9" ht="15" customHeight="1" x14ac:dyDescent="0.25">
      <c r="A51" s="46" t="s">
        <v>27</v>
      </c>
      <c r="B51" s="8" t="s">
        <v>35</v>
      </c>
      <c r="C51" s="70">
        <f>IF(C19=0,'Entry Tariff_1b'!C126,C35)</f>
        <v>150.61577593082018</v>
      </c>
      <c r="D51" s="70">
        <f>IF(D19=0,'Entry Tariff_1b'!D126,D35)</f>
        <v>130.08532927047693</v>
      </c>
      <c r="E51" s="70">
        <f>IF(E19=0,'Entry Tariff_1b'!E126,E35)</f>
        <v>110.92292739564809</v>
      </c>
      <c r="F51" s="70">
        <f>IF(F19=0,'Entry Tariff_1b'!F126,F35)</f>
        <v>98.422282949731041</v>
      </c>
      <c r="G51" s="70">
        <f>IF(G19=0,'Entry Tariff_1b'!G126,G35)</f>
        <v>87.19607051935742</v>
      </c>
      <c r="H51" s="70">
        <f>IF(H19=0,'Entry Tariff_1b'!H126,H35)</f>
        <v>75.460038531700306</v>
      </c>
      <c r="I51" s="71">
        <f>IF(I19=0,'Entry Tariff_1b'!I126,I35)</f>
        <v>72.059769248240329</v>
      </c>
    </row>
    <row r="52" spans="1:9" ht="15" customHeight="1" x14ac:dyDescent="0.25">
      <c r="A52" s="46" t="s">
        <v>28</v>
      </c>
      <c r="B52" s="8" t="s">
        <v>37</v>
      </c>
      <c r="C52" s="70">
        <f>IF(C20=0,'Entry Tariff_1b'!C127,C36)</f>
        <v>160.38123029112668</v>
      </c>
      <c r="D52" s="70">
        <f>IF(D20=0,'Entry Tariff_1b'!D127,D36)</f>
        <v>138.35057947267052</v>
      </c>
      <c r="E52" s="70">
        <f>IF(E20=0,'Entry Tariff_1b'!E127,E36)</f>
        <v>117.93204451229015</v>
      </c>
      <c r="F52" s="70">
        <f>IF(F20=0,'Entry Tariff_1b'!F127,F36)</f>
        <v>104.36180612559762</v>
      </c>
      <c r="G52" s="70">
        <f>IF(G20=0,'Entry Tariff_1b'!G127,G36)</f>
        <v>92.342447554966569</v>
      </c>
      <c r="H52" s="70">
        <f>IF(H20=0,'Entry Tariff_1b'!H127,H36)</f>
        <v>79.858289631991809</v>
      </c>
      <c r="I52" s="71">
        <f>IF(I20=0,'Entry Tariff_1b'!I127,I36)</f>
        <v>76.350396759117615</v>
      </c>
    </row>
    <row r="53" spans="1:9" ht="15" customHeight="1" thickBot="1" x14ac:dyDescent="0.3">
      <c r="A53" s="46" t="s">
        <v>325</v>
      </c>
      <c r="B53" s="8" t="s">
        <v>36</v>
      </c>
      <c r="C53" s="70">
        <f>IF(C21=0,SUM('Entry Tariff_1b'!C103:C105,'Entry Tariff_1b'!C124*Input!C63)/C21,C37)</f>
        <v>195.5720869561118</v>
      </c>
      <c r="D53" s="70">
        <f>IF(D21=0,SUM('Entry Tariff_1b'!D103:D105,'Entry Tariff_1b'!D124*Input!D63)/D21,D37)</f>
        <v>168.76909268561747</v>
      </c>
      <c r="E53" s="70">
        <f>IF(E21=0,SUM('Entry Tariff_1b'!E103:E105,'Entry Tariff_1b'!E124*Input!E63)/E21,E37)</f>
        <v>143.94253955229794</v>
      </c>
      <c r="F53" s="70">
        <f>IF(F21=0,SUM('Entry Tariff_1b'!F103:F105,'Entry Tariff_1b'!F124*Input!F63)/F21,F37)</f>
        <v>127.46288156730984</v>
      </c>
      <c r="G53" s="70">
        <f>IF(G21=0,SUM('Entry Tariff_1b'!G103:G105,'Entry Tariff_1b'!G124*Input!G63)/G21,G37)</f>
        <v>112.81773729698668</v>
      </c>
      <c r="H53" s="70">
        <f>IF(H21=0,SUM('Entry Tariff_1b'!H103:H105,'Entry Tariff_1b'!H124*Input!H63)/H21,H37)</f>
        <v>97.581859785911817</v>
      </c>
      <c r="I53" s="71">
        <f>IF(I21=0,SUM('Entry Tariff_1b'!I103:I105,'Entry Tariff_1b'!I124*Input!I63)/I21,I37)</f>
        <v>93.280378221083211</v>
      </c>
    </row>
    <row r="54" spans="1:9" ht="15.75" thickBot="1" x14ac:dyDescent="0.3">
      <c r="A54" s="33" t="s">
        <v>7</v>
      </c>
      <c r="B54" s="34"/>
      <c r="C54" s="72">
        <f>SUMPRODUCT(C44:C53,C12:C21)/C22</f>
        <v>238.38281524119924</v>
      </c>
      <c r="D54" s="72">
        <f t="shared" ref="D54:I54" si="1">SUMPRODUCT(D44:D53,D12:D21)/D22</f>
        <v>205.21573112330958</v>
      </c>
      <c r="E54" s="72">
        <f t="shared" si="1"/>
        <v>174.35290091086819</v>
      </c>
      <c r="F54" s="72">
        <f t="shared" si="1"/>
        <v>153.5011237201492</v>
      </c>
      <c r="G54" s="72">
        <f t="shared" si="1"/>
        <v>135.49824135009575</v>
      </c>
      <c r="H54" s="72">
        <f t="shared" si="1"/>
        <v>117.05328630383174</v>
      </c>
      <c r="I54" s="73">
        <f t="shared" si="1"/>
        <v>111.90801966010835</v>
      </c>
    </row>
    <row r="55" spans="1:9" ht="9" customHeight="1" x14ac:dyDescent="0.25">
      <c r="C55" s="64">
        <f>'Entry Tariff_1a'!C$106-SUMPRODUCT(C12:C21,C44:C53)</f>
        <v>0</v>
      </c>
      <c r="D55" s="64">
        <f>'Entry Tariff_1a'!D$106-SUMPRODUCT(D12:D21,D44:D53)</f>
        <v>0</v>
      </c>
      <c r="E55" s="64">
        <f>'Entry Tariff_1a'!E$106-SUMPRODUCT(E12:E21,E44:E53)</f>
        <v>0</v>
      </c>
      <c r="F55" s="64">
        <f>'Entry Tariff_1a'!F$106-SUMPRODUCT(F12:F21,F44:F53)</f>
        <v>0</v>
      </c>
      <c r="G55" s="64">
        <f>'Entry Tariff_1a'!G$106-SUMPRODUCT(G12:G21,G44:G53)</f>
        <v>0</v>
      </c>
      <c r="H55" s="64">
        <f>'Entry Tariff_1a'!H$106-SUMPRODUCT(H12:H21,H44:H53)</f>
        <v>0</v>
      </c>
      <c r="I55" s="64">
        <f>'Entry Tariff_1a'!I$106-SUMPRODUCT(I12:I21,I44:I53)</f>
        <v>0</v>
      </c>
    </row>
  </sheetData>
  <mergeCells count="7">
    <mergeCell ref="A26:A27"/>
    <mergeCell ref="B26:B27"/>
    <mergeCell ref="A10:A11"/>
    <mergeCell ref="B10:B11"/>
    <mergeCell ref="A42:A43"/>
    <mergeCell ref="B42:B43"/>
    <mergeCell ref="A40:I40"/>
  </mergeCells>
  <printOptions horizontalCentered="1"/>
  <pageMargins left="0.23622047244094491" right="0.23622047244094491" top="0.74803149606299213" bottom="0.74803149606299213" header="0.31496062992125984" footer="0.31496062992125984"/>
  <pageSetup paperSize="9" scale="80" orientation="landscape" verticalDpi="0" r:id="rId1"/>
  <headerFooter>
    <oddFooter>&amp;L&amp;D&amp;RPágina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6"/>
  <sheetViews>
    <sheetView showGridLines="0" zoomScaleNormal="100" workbookViewId="0"/>
  </sheetViews>
  <sheetFormatPr baseColWidth="10" defaultRowHeight="15" x14ac:dyDescent="0.25"/>
  <cols>
    <col min="1" max="1" width="17.7109375" style="1" customWidth="1"/>
    <col min="2" max="2" width="45.5703125" style="1" customWidth="1"/>
    <col min="3" max="3" width="15.5703125" style="5" bestFit="1" customWidth="1"/>
    <col min="4" max="9" width="14.57031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33" customHeight="1" thickBot="1" x14ac:dyDescent="0.3">
      <c r="A6" s="37" t="s">
        <v>326</v>
      </c>
      <c r="B6" s="38"/>
      <c r="C6" s="39"/>
      <c r="D6" s="39"/>
      <c r="E6" s="39"/>
      <c r="F6" s="39"/>
      <c r="G6" s="39"/>
      <c r="H6" s="39"/>
      <c r="I6" s="40"/>
    </row>
    <row r="7" spans="1:9" ht="5.0999999999999996" customHeight="1" x14ac:dyDescent="0.25"/>
    <row r="8" spans="1:9" ht="27.75" customHeight="1" x14ac:dyDescent="0.25">
      <c r="A8" s="96" t="s">
        <v>344</v>
      </c>
      <c r="B8" s="23"/>
      <c r="C8" s="24"/>
      <c r="D8" s="24"/>
      <c r="E8" s="24"/>
      <c r="F8" s="24"/>
      <c r="G8" s="24"/>
      <c r="H8" s="24"/>
      <c r="I8" s="24"/>
    </row>
    <row r="9" spans="1:9" ht="5.0999999999999996" customHeight="1" thickBot="1" x14ac:dyDescent="0.3"/>
    <row r="10" spans="1:9" ht="15" customHeight="1" x14ac:dyDescent="0.25">
      <c r="A10" s="173" t="s">
        <v>320</v>
      </c>
      <c r="B10" s="171" t="s">
        <v>320</v>
      </c>
      <c r="C10" s="27" t="s">
        <v>13</v>
      </c>
      <c r="D10" s="28"/>
      <c r="E10" s="28"/>
      <c r="F10" s="28"/>
      <c r="G10" s="28"/>
      <c r="H10" s="28"/>
      <c r="I10" s="29"/>
    </row>
    <row r="11" spans="1:9" ht="33" customHeight="1" x14ac:dyDescent="0.25">
      <c r="A11" s="174"/>
      <c r="B11" s="172"/>
      <c r="C11" s="25">
        <v>2020</v>
      </c>
      <c r="D11" s="26" t="s">
        <v>64</v>
      </c>
      <c r="E11" s="26" t="s">
        <v>65</v>
      </c>
      <c r="F11" s="26" t="s">
        <v>66</v>
      </c>
      <c r="G11" s="26" t="s">
        <v>67</v>
      </c>
      <c r="H11" s="26" t="s">
        <v>68</v>
      </c>
      <c r="I11" s="30" t="s">
        <v>69</v>
      </c>
    </row>
    <row r="12" spans="1:9" s="5" customFormat="1" ht="15" customHeight="1" x14ac:dyDescent="0.25">
      <c r="A12" s="31" t="s">
        <v>15</v>
      </c>
      <c r="B12" s="4" t="s">
        <v>33</v>
      </c>
      <c r="C12" s="52">
        <f>'Entry Tariff_2'!C12</f>
        <v>206643.62377565689</v>
      </c>
      <c r="D12" s="52">
        <f>'Entry Tariff_2'!D12</f>
        <v>206643.62377565689</v>
      </c>
      <c r="E12" s="52">
        <f>'Entry Tariff_2'!E12</f>
        <v>206643.62377565689</v>
      </c>
      <c r="F12" s="52">
        <f>'Entry Tariff_2'!F12</f>
        <v>206643.62377565689</v>
      </c>
      <c r="G12" s="52">
        <f>'Entry Tariff_2'!G12</f>
        <v>206643.62377565689</v>
      </c>
      <c r="H12" s="52">
        <f>'Entry Tariff_2'!H12</f>
        <v>206643.62377565689</v>
      </c>
      <c r="I12" s="57">
        <f>'Entry Tariff_2'!I12</f>
        <v>206643.62377565689</v>
      </c>
    </row>
    <row r="13" spans="1:9" s="5" customFormat="1" ht="15" customHeight="1" x14ac:dyDescent="0.25">
      <c r="A13" s="46" t="s">
        <v>16</v>
      </c>
      <c r="B13" s="4" t="s">
        <v>33</v>
      </c>
      <c r="C13" s="52">
        <f>'Entry Tariff_2'!C13</f>
        <v>256994.08647153401</v>
      </c>
      <c r="D13" s="53">
        <f>'Entry Tariff_2'!D13</f>
        <v>256994.08647153401</v>
      </c>
      <c r="E13" s="53">
        <f>'Entry Tariff_2'!E13</f>
        <v>256994.08647153401</v>
      </c>
      <c r="F13" s="53">
        <f>'Entry Tariff_2'!F13</f>
        <v>256994.08647153401</v>
      </c>
      <c r="G13" s="53">
        <f>'Entry Tariff_2'!G13</f>
        <v>256994.08647153401</v>
      </c>
      <c r="H13" s="53">
        <f>'Entry Tariff_2'!H13</f>
        <v>256994.08647153401</v>
      </c>
      <c r="I13" s="65">
        <f>'Entry Tariff_2'!I13</f>
        <v>256994.08647153401</v>
      </c>
    </row>
    <row r="14" spans="1:9" s="5" customFormat="1" ht="15" customHeight="1" x14ac:dyDescent="0.25">
      <c r="A14" s="46" t="s">
        <v>17</v>
      </c>
      <c r="B14" s="4" t="s">
        <v>33</v>
      </c>
      <c r="C14" s="52">
        <f>'Entry Tariff_2'!C14</f>
        <v>191414.72929362825</v>
      </c>
      <c r="D14" s="53">
        <f>'Entry Tariff_2'!D14</f>
        <v>191414.72929362825</v>
      </c>
      <c r="E14" s="53">
        <f>'Entry Tariff_2'!E14</f>
        <v>191414.72929362825</v>
      </c>
      <c r="F14" s="53">
        <f>'Entry Tariff_2'!F14</f>
        <v>191414.72929362825</v>
      </c>
      <c r="G14" s="53">
        <f>'Entry Tariff_2'!G14</f>
        <v>191414.72929362825</v>
      </c>
      <c r="H14" s="53">
        <f>'Entry Tariff_2'!H14</f>
        <v>191414.72929362825</v>
      </c>
      <c r="I14" s="65">
        <f>'Entry Tariff_2'!I14</f>
        <v>191414.72929362825</v>
      </c>
    </row>
    <row r="15" spans="1:9" s="5" customFormat="1" ht="15" customHeight="1" x14ac:dyDescent="0.25">
      <c r="A15" s="46" t="s">
        <v>18</v>
      </c>
      <c r="B15" s="8" t="s">
        <v>33</v>
      </c>
      <c r="C15" s="53">
        <f>'Entry Tariff_2'!C15</f>
        <v>20952.655817344334</v>
      </c>
      <c r="D15" s="53">
        <f>'Entry Tariff_2'!D15</f>
        <v>20952.655817344334</v>
      </c>
      <c r="E15" s="53">
        <f>'Entry Tariff_2'!E15</f>
        <v>20952.655817344334</v>
      </c>
      <c r="F15" s="53">
        <f>'Entry Tariff_2'!F15</f>
        <v>20952.655817344334</v>
      </c>
      <c r="G15" s="53">
        <f>'Entry Tariff_2'!G15</f>
        <v>20952.655817344334</v>
      </c>
      <c r="H15" s="53">
        <f>'Entry Tariff_2'!H15</f>
        <v>20952.655817344334</v>
      </c>
      <c r="I15" s="65">
        <f>'Entry Tariff_2'!I15</f>
        <v>20952.655817344334</v>
      </c>
    </row>
    <row r="16" spans="1:9" s="5" customFormat="1" ht="15" customHeight="1" x14ac:dyDescent="0.25">
      <c r="A16" s="46" t="s">
        <v>324</v>
      </c>
      <c r="B16" s="8" t="s">
        <v>34</v>
      </c>
      <c r="C16" s="53">
        <f>'Entry Tariff_2'!C16</f>
        <v>459099.26518178964</v>
      </c>
      <c r="D16" s="53">
        <f>'Entry Tariff_2'!D16</f>
        <v>475565.24291727378</v>
      </c>
      <c r="E16" s="53">
        <f>'Entry Tariff_2'!E16</f>
        <v>503426.4567926671</v>
      </c>
      <c r="F16" s="53">
        <f>'Entry Tariff_2'!F16</f>
        <v>534612.89587505814</v>
      </c>
      <c r="G16" s="53">
        <f>'Entry Tariff_2'!G16</f>
        <v>553569.52411877445</v>
      </c>
      <c r="H16" s="53">
        <f>'Entry Tariff_2'!H16</f>
        <v>565455.1237536046</v>
      </c>
      <c r="I16" s="65">
        <f>'Entry Tariff_2'!I16</f>
        <v>588737.2954136458</v>
      </c>
    </row>
    <row r="17" spans="1:9" s="5" customFormat="1" ht="15" customHeight="1" x14ac:dyDescent="0.25">
      <c r="A17" s="46" t="s">
        <v>25</v>
      </c>
      <c r="B17" s="8" t="s">
        <v>35</v>
      </c>
      <c r="C17" s="53">
        <f>'Entry Tariff_2'!C17</f>
        <v>178.48750000000004</v>
      </c>
      <c r="D17" s="53">
        <f>'Entry Tariff_2'!D17</f>
        <v>178.48750000000004</v>
      </c>
      <c r="E17" s="53">
        <f>'Entry Tariff_2'!E17</f>
        <v>178.48750000000004</v>
      </c>
      <c r="F17" s="53">
        <f>'Entry Tariff_2'!F17</f>
        <v>178.48750000000004</v>
      </c>
      <c r="G17" s="53">
        <f>'Entry Tariff_2'!G17</f>
        <v>178.48750000000004</v>
      </c>
      <c r="H17" s="53">
        <f>'Entry Tariff_2'!H17</f>
        <v>178.48750000000004</v>
      </c>
      <c r="I17" s="65">
        <f>'Entry Tariff_2'!I17</f>
        <v>178.48750000000004</v>
      </c>
    </row>
    <row r="18" spans="1:9" s="5" customFormat="1" ht="15" customHeight="1" x14ac:dyDescent="0.25">
      <c r="A18" s="46" t="s">
        <v>26</v>
      </c>
      <c r="B18" s="8" t="s">
        <v>35</v>
      </c>
      <c r="C18" s="53">
        <f>'Entry Tariff_2'!C18</f>
        <v>284.08061424731187</v>
      </c>
      <c r="D18" s="53">
        <f>'Entry Tariff_2'!D18</f>
        <v>284.08061424731187</v>
      </c>
      <c r="E18" s="53">
        <f>'Entry Tariff_2'!E18</f>
        <v>284.08061424731187</v>
      </c>
      <c r="F18" s="53">
        <f>'Entry Tariff_2'!F18</f>
        <v>284.08061424731187</v>
      </c>
      <c r="G18" s="53">
        <f>'Entry Tariff_2'!G18</f>
        <v>284.08061424731187</v>
      </c>
      <c r="H18" s="53">
        <f>'Entry Tariff_2'!H18</f>
        <v>284.08061424731187</v>
      </c>
      <c r="I18" s="65">
        <f>'Entry Tariff_2'!I18</f>
        <v>284.08061424731187</v>
      </c>
    </row>
    <row r="19" spans="1:9" s="5" customFormat="1" ht="15" customHeight="1" x14ac:dyDescent="0.25">
      <c r="A19" s="46" t="s">
        <v>27</v>
      </c>
      <c r="B19" s="8" t="s">
        <v>35</v>
      </c>
      <c r="C19" s="53">
        <f>'Entry Tariff_2'!C19</f>
        <v>5672.8165016887251</v>
      </c>
      <c r="D19" s="53">
        <f>'Entry Tariff_2'!D19</f>
        <v>5672.8165016887251</v>
      </c>
      <c r="E19" s="53">
        <f>'Entry Tariff_2'!E19</f>
        <v>5672.8165016887251</v>
      </c>
      <c r="F19" s="53">
        <f>'Entry Tariff_2'!F19</f>
        <v>5672.8165016887251</v>
      </c>
      <c r="G19" s="53">
        <f>'Entry Tariff_2'!G19</f>
        <v>5672.8165016887251</v>
      </c>
      <c r="H19" s="53">
        <f>'Entry Tariff_2'!H19</f>
        <v>5672.8165016887251</v>
      </c>
      <c r="I19" s="65">
        <f>'Entry Tariff_2'!I19</f>
        <v>5672.8165016887251</v>
      </c>
    </row>
    <row r="20" spans="1:9" s="5" customFormat="1" ht="15" customHeight="1" thickBot="1" x14ac:dyDescent="0.3">
      <c r="A20" s="46" t="s">
        <v>28</v>
      </c>
      <c r="B20" s="8" t="s">
        <v>37</v>
      </c>
      <c r="C20" s="53">
        <f>'Entry Tariff_2'!C20</f>
        <v>299.21944444444443</v>
      </c>
      <c r="D20" s="53">
        <f>'Entry Tariff_2'!D20</f>
        <v>299.21944444444443</v>
      </c>
      <c r="E20" s="53">
        <f>'Entry Tariff_2'!E20</f>
        <v>299.21944444444443</v>
      </c>
      <c r="F20" s="53">
        <f>'Entry Tariff_2'!F20</f>
        <v>299.21944444444443</v>
      </c>
      <c r="G20" s="53">
        <f>'Entry Tariff_2'!G20</f>
        <v>299.21944444444443</v>
      </c>
      <c r="H20" s="53">
        <f>'Entry Tariff_2'!H20</f>
        <v>299.21944444444443</v>
      </c>
      <c r="I20" s="65">
        <f>'Entry Tariff_2'!I20</f>
        <v>299.21944444444443</v>
      </c>
    </row>
    <row r="21" spans="1:9" s="5" customFormat="1" ht="15" customHeight="1" thickBot="1" x14ac:dyDescent="0.3">
      <c r="A21" s="46" t="s">
        <v>325</v>
      </c>
      <c r="B21" s="8" t="s">
        <v>36</v>
      </c>
      <c r="C21" s="53">
        <f>IF(Input!C168=1,0,'Entry Tariff_2'!C21)</f>
        <v>0</v>
      </c>
      <c r="D21" s="53">
        <f>IF(Input!D168=1,0,'Entry Tariff_2'!D21)</f>
        <v>0</v>
      </c>
      <c r="E21" s="53">
        <f>IF(Input!E168=1,0,'Entry Tariff_2'!E21)</f>
        <v>0</v>
      </c>
      <c r="F21" s="53">
        <f>IF(Input!F168=1,0,'Entry Tariff_2'!F21)</f>
        <v>0</v>
      </c>
      <c r="G21" s="53">
        <f>IF(Input!G168=1,0,'Entry Tariff_2'!G21)</f>
        <v>0</v>
      </c>
      <c r="H21" s="53">
        <f>IF(Input!H168=1,0,'Entry Tariff_2'!H21)</f>
        <v>0</v>
      </c>
      <c r="I21" s="65">
        <f>IF(Input!I168=1,0,'Entry Tariff_2'!I21)</f>
        <v>0</v>
      </c>
    </row>
    <row r="22" spans="1:9" ht="18.75" customHeight="1" thickBot="1" x14ac:dyDescent="0.3">
      <c r="A22" s="33" t="s">
        <v>7</v>
      </c>
      <c r="B22" s="34"/>
      <c r="C22" s="66">
        <f t="shared" ref="C22:I22" si="0">SUM(C12:C21)</f>
        <v>1141538.9646003337</v>
      </c>
      <c r="D22" s="66">
        <f t="shared" si="0"/>
        <v>1158004.9423358177</v>
      </c>
      <c r="E22" s="66">
        <f t="shared" si="0"/>
        <v>1185866.1562112111</v>
      </c>
      <c r="F22" s="66">
        <f t="shared" si="0"/>
        <v>1217052.5952936022</v>
      </c>
      <c r="G22" s="66">
        <f t="shared" si="0"/>
        <v>1236009.2235373184</v>
      </c>
      <c r="H22" s="66">
        <f t="shared" si="0"/>
        <v>1247894.8231721485</v>
      </c>
      <c r="I22" s="67">
        <f t="shared" si="0"/>
        <v>1271176.9948321898</v>
      </c>
    </row>
    <row r="23" spans="1:9" ht="9" customHeight="1" x14ac:dyDescent="0.25">
      <c r="C23" s="64"/>
      <c r="D23" s="64"/>
      <c r="E23" s="64"/>
      <c r="F23" s="64"/>
      <c r="G23" s="64"/>
      <c r="H23" s="64"/>
      <c r="I23" s="64"/>
    </row>
    <row r="24" spans="1:9" ht="23.25" x14ac:dyDescent="0.25">
      <c r="A24" s="96" t="s">
        <v>445</v>
      </c>
      <c r="B24" s="23"/>
      <c r="C24" s="24"/>
      <c r="D24" s="24"/>
      <c r="E24" s="24"/>
      <c r="F24" s="24"/>
      <c r="G24" s="24"/>
      <c r="H24" s="24"/>
      <c r="I24" s="24"/>
    </row>
    <row r="25" spans="1:9" ht="9" customHeight="1" thickBot="1" x14ac:dyDescent="0.3"/>
    <row r="26" spans="1:9" ht="25.5" customHeight="1" x14ac:dyDescent="0.25">
      <c r="A26" s="173" t="s">
        <v>320</v>
      </c>
      <c r="B26" s="171" t="s">
        <v>320</v>
      </c>
      <c r="C26" s="27" t="s">
        <v>13</v>
      </c>
      <c r="D26" s="28"/>
      <c r="E26" s="28"/>
      <c r="F26" s="28"/>
      <c r="G26" s="28"/>
      <c r="H26" s="28"/>
      <c r="I26" s="29"/>
    </row>
    <row r="27" spans="1:9" ht="25.5" customHeight="1" x14ac:dyDescent="0.25">
      <c r="A27" s="174"/>
      <c r="B27" s="172"/>
      <c r="C27" s="25">
        <v>2020</v>
      </c>
      <c r="D27" s="26" t="s">
        <v>64</v>
      </c>
      <c r="E27" s="26" t="s">
        <v>65</v>
      </c>
      <c r="F27" s="26" t="s">
        <v>66</v>
      </c>
      <c r="G27" s="26" t="s">
        <v>67</v>
      </c>
      <c r="H27" s="26" t="s">
        <v>68</v>
      </c>
      <c r="I27" s="30" t="s">
        <v>69</v>
      </c>
    </row>
    <row r="28" spans="1:9" ht="15" customHeight="1" x14ac:dyDescent="0.25">
      <c r="A28" s="31" t="s">
        <v>15</v>
      </c>
      <c r="B28" s="4" t="s">
        <v>33</v>
      </c>
      <c r="C28" s="68">
        <f>'Entry Tariff_2'!C44</f>
        <v>285.54406102751238</v>
      </c>
      <c r="D28" s="68">
        <f>'Entry Tariff_2'!D44</f>
        <v>246.07017068477757</v>
      </c>
      <c r="E28" s="68">
        <f>'Entry Tariff_2'!E44</f>
        <v>209.52931191901908</v>
      </c>
      <c r="F28" s="68">
        <f>'Entry Tariff_2'!F44</f>
        <v>184.80180441759694</v>
      </c>
      <c r="G28" s="68">
        <f>'Entry Tariff_2'!G44</f>
        <v>163.28432897458592</v>
      </c>
      <c r="H28" s="68">
        <f>'Entry Tariff_2'!H44</f>
        <v>141.10857250009406</v>
      </c>
      <c r="I28" s="69">
        <f>'Entry Tariff_2'!I44</f>
        <v>135.11455108627703</v>
      </c>
    </row>
    <row r="29" spans="1:9" ht="15" customHeight="1" x14ac:dyDescent="0.25">
      <c r="A29" s="46" t="s">
        <v>16</v>
      </c>
      <c r="B29" s="4" t="s">
        <v>33</v>
      </c>
      <c r="C29" s="68">
        <f>'Entry Tariff_2'!C45</f>
        <v>257.5551276334599</v>
      </c>
      <c r="D29" s="70">
        <f>'Entry Tariff_2'!D45</f>
        <v>221.93315231432905</v>
      </c>
      <c r="E29" s="70">
        <f>'Entry Tariff_2'!E45</f>
        <v>189.00001020447115</v>
      </c>
      <c r="F29" s="70">
        <f>'Entry Tariff_2'!F45</f>
        <v>166.64205642471245</v>
      </c>
      <c r="G29" s="70">
        <f>'Entry Tariff_2'!G45</f>
        <v>147.21548537973678</v>
      </c>
      <c r="H29" s="70">
        <f>'Entry Tariff_2'!H45</f>
        <v>127.21005277691357</v>
      </c>
      <c r="I29" s="71">
        <f>'Entry Tariff_2'!I45</f>
        <v>121.82674563419198</v>
      </c>
    </row>
    <row r="30" spans="1:9" ht="15" customHeight="1" x14ac:dyDescent="0.25">
      <c r="A30" s="46" t="s">
        <v>17</v>
      </c>
      <c r="B30" s="4" t="s">
        <v>33</v>
      </c>
      <c r="C30" s="68">
        <f>'Entry Tariff_2'!C46</f>
        <v>198.24749601516422</v>
      </c>
      <c r="D30" s="70">
        <f>'Entry Tariff_2'!D46</f>
        <v>171.10732878463938</v>
      </c>
      <c r="E30" s="70">
        <f>'Entry Tariff_2'!E46</f>
        <v>145.77573532015825</v>
      </c>
      <c r="F30" s="70">
        <f>'Entry Tariff_2'!F46</f>
        <v>129.10891580428407</v>
      </c>
      <c r="G30" s="70">
        <f>'Entry Tariff_2'!G46</f>
        <v>114.28552242995882</v>
      </c>
      <c r="H30" s="70">
        <f>'Entry Tariff_2'!H46</f>
        <v>98.858657321322795</v>
      </c>
      <c r="I30" s="71">
        <f>'Entry Tariff_2'!I46</f>
        <v>94.465954865990412</v>
      </c>
    </row>
    <row r="31" spans="1:9" ht="15" customHeight="1" x14ac:dyDescent="0.25">
      <c r="A31" s="46" t="s">
        <v>18</v>
      </c>
      <c r="B31" s="8" t="s">
        <v>33</v>
      </c>
      <c r="C31" s="70">
        <f>'Entry Tariff_2'!C47</f>
        <v>328.17808575233113</v>
      </c>
      <c r="D31" s="70">
        <f>'Entry Tariff_2'!D47</f>
        <v>283.12921463932571</v>
      </c>
      <c r="E31" s="70">
        <f>'Entry Tariff_2'!E47</f>
        <v>241.32474609009682</v>
      </c>
      <c r="F31" s="70">
        <f>'Entry Tariff_2'!F47</f>
        <v>213.52938677995837</v>
      </c>
      <c r="G31" s="70">
        <f>'Entry Tariff_2'!G47</f>
        <v>188.93335990694928</v>
      </c>
      <c r="H31" s="70">
        <f>'Entry Tariff_2'!H47</f>
        <v>163.39223978727114</v>
      </c>
      <c r="I31" s="71">
        <f>'Entry Tariff_2'!I47</f>
        <v>156.23032988983886</v>
      </c>
    </row>
    <row r="32" spans="1:9" ht="15" customHeight="1" x14ac:dyDescent="0.25">
      <c r="A32" s="46" t="s">
        <v>324</v>
      </c>
      <c r="B32" s="8" t="s">
        <v>34</v>
      </c>
      <c r="C32" s="70">
        <f>'Entry Tariff_2'!C48</f>
        <v>222.63293086427126</v>
      </c>
      <c r="D32" s="70">
        <f>'Entry Tariff_2'!D48</f>
        <v>191.86640820851895</v>
      </c>
      <c r="E32" s="70">
        <f>'Entry Tariff_2'!E48</f>
        <v>163.29040514434698</v>
      </c>
      <c r="F32" s="70">
        <f>'Entry Tariff_2'!F48</f>
        <v>144.03664120974892</v>
      </c>
      <c r="G32" s="70">
        <f>'Entry Tariff_2'!G48</f>
        <v>127.28668628534199</v>
      </c>
      <c r="H32" s="70">
        <f>'Entry Tariff_2'!H48</f>
        <v>110.02641260704766</v>
      </c>
      <c r="I32" s="71">
        <f>'Entry Tariff_2'!I48</f>
        <v>105.30770301885792</v>
      </c>
    </row>
    <row r="33" spans="1:10" ht="15" customHeight="1" x14ac:dyDescent="0.25">
      <c r="A33" s="46" t="s">
        <v>25</v>
      </c>
      <c r="B33" s="8" t="s">
        <v>35</v>
      </c>
      <c r="C33" s="70">
        <f>'Entry Tariff_2'!C49</f>
        <v>268.29350844852962</v>
      </c>
      <c r="D33" s="70">
        <f>'Entry Tariff_2'!D49</f>
        <v>231.2461338744038</v>
      </c>
      <c r="E33" s="70">
        <f>'Entry Tariff_2'!E49</f>
        <v>196.99442746241141</v>
      </c>
      <c r="F33" s="70">
        <f>'Entry Tariff_2'!F49</f>
        <v>173.89134058089934</v>
      </c>
      <c r="G33" s="70">
        <f>'Entry Tariff_2'!G49</f>
        <v>153.69515705813743</v>
      </c>
      <c r="H33" s="70">
        <f>'Entry Tariff_2'!H49</f>
        <v>132.84148870532573</v>
      </c>
      <c r="I33" s="71">
        <f>'Entry Tariff_2'!I49</f>
        <v>127.15120105695824</v>
      </c>
    </row>
    <row r="34" spans="1:10" ht="15" customHeight="1" x14ac:dyDescent="0.25">
      <c r="A34" s="46" t="s">
        <v>26</v>
      </c>
      <c r="B34" s="8" t="s">
        <v>35</v>
      </c>
      <c r="C34" s="70">
        <f>'Entry Tariff_2'!C50</f>
        <v>276.53763411845392</v>
      </c>
      <c r="D34" s="70">
        <f>'Entry Tariff_2'!D50</f>
        <v>238.3603297446509</v>
      </c>
      <c r="E34" s="70">
        <f>'Entry Tariff_2'!E50</f>
        <v>203.0005094040207</v>
      </c>
      <c r="F34" s="70">
        <f>'Entry Tariff_2'!F50</f>
        <v>179.18134435732438</v>
      </c>
      <c r="G34" s="70">
        <f>'Entry Tariff_2'!G50</f>
        <v>158.36930880640134</v>
      </c>
      <c r="H34" s="70">
        <f>'Entry Tariff_2'!H50</f>
        <v>136.88259197768141</v>
      </c>
      <c r="I34" s="71">
        <f>'Entry Tariff_2'!I50</f>
        <v>131.01793770827027</v>
      </c>
    </row>
    <row r="35" spans="1:10" ht="15" customHeight="1" x14ac:dyDescent="0.25">
      <c r="A35" s="46" t="s">
        <v>27</v>
      </c>
      <c r="B35" s="8" t="s">
        <v>35</v>
      </c>
      <c r="C35" s="70">
        <f>'Entry Tariff_2'!C51</f>
        <v>150.61577593082018</v>
      </c>
      <c r="D35" s="70">
        <f>'Entry Tariff_2'!D51</f>
        <v>130.08532927047693</v>
      </c>
      <c r="E35" s="70">
        <f>'Entry Tariff_2'!E51</f>
        <v>110.92292739564809</v>
      </c>
      <c r="F35" s="70">
        <f>'Entry Tariff_2'!F51</f>
        <v>98.422282949731041</v>
      </c>
      <c r="G35" s="70">
        <f>'Entry Tariff_2'!G51</f>
        <v>87.19607051935742</v>
      </c>
      <c r="H35" s="70">
        <f>'Entry Tariff_2'!H51</f>
        <v>75.460038531700306</v>
      </c>
      <c r="I35" s="71">
        <f>'Entry Tariff_2'!I51</f>
        <v>72.059769248240329</v>
      </c>
    </row>
    <row r="36" spans="1:10" ht="15" customHeight="1" thickBot="1" x14ac:dyDescent="0.3">
      <c r="A36" s="46" t="s">
        <v>28</v>
      </c>
      <c r="B36" s="8" t="s">
        <v>37</v>
      </c>
      <c r="C36" s="70">
        <f>'Entry Tariff_2'!C52</f>
        <v>160.38123029112668</v>
      </c>
      <c r="D36" s="70">
        <f>'Entry Tariff_2'!D52</f>
        <v>138.35057947267052</v>
      </c>
      <c r="E36" s="70">
        <f>'Entry Tariff_2'!E52</f>
        <v>117.93204451229015</v>
      </c>
      <c r="F36" s="70">
        <f>'Entry Tariff_2'!F52</f>
        <v>104.36180612559762</v>
      </c>
      <c r="G36" s="70">
        <f>'Entry Tariff_2'!G52</f>
        <v>92.342447554966569</v>
      </c>
      <c r="H36" s="70">
        <f>'Entry Tariff_2'!H52</f>
        <v>79.858289631991809</v>
      </c>
      <c r="I36" s="71">
        <f>'Entry Tariff_2'!I52</f>
        <v>76.350396759117615</v>
      </c>
    </row>
    <row r="37" spans="1:10" ht="15" customHeight="1" thickBot="1" x14ac:dyDescent="0.3">
      <c r="A37" s="46" t="s">
        <v>325</v>
      </c>
      <c r="B37" s="8" t="s">
        <v>36</v>
      </c>
      <c r="C37" s="70">
        <f>'Entry Tariff_2'!C53*(1-Input!C168)</f>
        <v>0</v>
      </c>
      <c r="D37" s="70">
        <f>'Entry Tariff_2'!D53*(1-Input!D168)</f>
        <v>0</v>
      </c>
      <c r="E37" s="70">
        <f>'Entry Tariff_2'!E53*(1-Input!E168)</f>
        <v>0</v>
      </c>
      <c r="F37" s="70">
        <f>'Entry Tariff_2'!F53*(1-Input!F168)</f>
        <v>0</v>
      </c>
      <c r="G37" s="70">
        <f>'Entry Tariff_2'!G53*(1-Input!G168)</f>
        <v>0</v>
      </c>
      <c r="H37" s="70">
        <f>'Entry Tariff_2'!H53*(1-Input!H168)</f>
        <v>0</v>
      </c>
      <c r="I37" s="71">
        <f>'Entry Tariff_2'!I53*(1-Input!I168)</f>
        <v>0</v>
      </c>
    </row>
    <row r="38" spans="1:10" ht="15.75" thickBot="1" x14ac:dyDescent="0.3">
      <c r="A38" s="33" t="s">
        <v>7</v>
      </c>
      <c r="B38" s="34"/>
      <c r="C38" s="72">
        <f t="shared" ref="C38:I38" si="1">SUMPRODUCT(C28:C37,C12:C21)/C22</f>
        <v>239.37786779098613</v>
      </c>
      <c r="D38" s="72">
        <f t="shared" si="1"/>
        <v>206.13248985009923</v>
      </c>
      <c r="E38" s="72">
        <f t="shared" si="1"/>
        <v>175.22371311000398</v>
      </c>
      <c r="F38" s="72">
        <f t="shared" si="1"/>
        <v>154.37035188553719</v>
      </c>
      <c r="G38" s="72">
        <f t="shared" si="1"/>
        <v>136.29873470953575</v>
      </c>
      <c r="H38" s="72">
        <f t="shared" si="1"/>
        <v>117.74027821341913</v>
      </c>
      <c r="I38" s="73">
        <f t="shared" si="1"/>
        <v>112.55320379673205</v>
      </c>
    </row>
    <row r="39" spans="1:10" ht="9" customHeight="1" x14ac:dyDescent="0.25">
      <c r="C39" s="64"/>
      <c r="D39" s="64"/>
      <c r="E39" s="64"/>
      <c r="F39" s="64"/>
      <c r="G39" s="64"/>
      <c r="H39" s="64"/>
      <c r="I39" s="64"/>
    </row>
    <row r="40" spans="1:10" ht="23.25" x14ac:dyDescent="0.25">
      <c r="A40" s="96" t="s">
        <v>448</v>
      </c>
      <c r="B40" s="23"/>
      <c r="C40" s="24"/>
      <c r="D40" s="24"/>
      <c r="E40" s="24"/>
      <c r="F40" s="24"/>
      <c r="G40" s="24"/>
      <c r="H40" s="24"/>
      <c r="I40" s="24"/>
    </row>
    <row r="41" spans="1:10" ht="9" customHeight="1" thickBot="1" x14ac:dyDescent="0.3"/>
    <row r="42" spans="1:10" ht="25.5" customHeight="1" x14ac:dyDescent="0.25">
      <c r="A42" s="173" t="s">
        <v>320</v>
      </c>
      <c r="B42" s="171" t="s">
        <v>320</v>
      </c>
      <c r="C42" s="27" t="s">
        <v>13</v>
      </c>
      <c r="D42" s="28"/>
      <c r="E42" s="28"/>
      <c r="F42" s="28"/>
      <c r="G42" s="28"/>
      <c r="H42" s="28"/>
      <c r="I42" s="29"/>
    </row>
    <row r="43" spans="1:10" ht="25.5" customHeight="1" x14ac:dyDescent="0.25">
      <c r="A43" s="174"/>
      <c r="B43" s="172"/>
      <c r="C43" s="25">
        <v>2020</v>
      </c>
      <c r="D43" s="26" t="s">
        <v>64</v>
      </c>
      <c r="E43" s="26" t="s">
        <v>65</v>
      </c>
      <c r="F43" s="26" t="s">
        <v>66</v>
      </c>
      <c r="G43" s="26" t="s">
        <v>67</v>
      </c>
      <c r="H43" s="26" t="s">
        <v>68</v>
      </c>
      <c r="I43" s="30" t="s">
        <v>69</v>
      </c>
    </row>
    <row r="44" spans="1:10" ht="15" customHeight="1" x14ac:dyDescent="0.25">
      <c r="A44" s="31" t="s">
        <v>15</v>
      </c>
      <c r="B44" s="4" t="s">
        <v>33</v>
      </c>
      <c r="C44" s="92">
        <f>(SUMPRODUCT('Entry Tariff_2'!C$12:C$21,'Entry Tariff_2'!C$28:C$37)/SUMPRODUCT(C$12:C$21,C$28:C$37))*C28</f>
        <v>290.96643427214542</v>
      </c>
      <c r="D44" s="92">
        <f>(SUMPRODUCT('Entry Tariff_2'!D$12:D$21,'Entry Tariff_2'!D$28:D$37)/SUMPRODUCT(D$12:D$21,D$28:D$37))*D28</f>
        <v>251.13777866446543</v>
      </c>
      <c r="E44" s="92">
        <f>(SUMPRODUCT('Entry Tariff_2'!E$12:E$21,'Entry Tariff_2'!E$28:E$37)/SUMPRODUCT(E$12:E$21,E$28:E$37))*E28</f>
        <v>214.45814365246244</v>
      </c>
      <c r="F44" s="92">
        <f>(SUMPRODUCT('Entry Tariff_2'!F$12:F$21,'Entry Tariff_2'!F$28:F$37)/SUMPRODUCT(F$12:F$21,F$28:F$37))*F28</f>
        <v>189.89567813688137</v>
      </c>
      <c r="G44" s="92">
        <f>(SUMPRODUCT('Entry Tariff_2'!G$12:G$21,'Entry Tariff_2'!G$28:G$37)/SUMPRODUCT(G$12:G$21,G$28:G$37))*G28</f>
        <v>168.05451261011694</v>
      </c>
      <c r="H44" s="92">
        <f>(SUMPRODUCT('Entry Tariff_2'!H$12:H$21,'Entry Tariff_2'!H$28:H$37)/SUMPRODUCT(H$12:H$21,H$28:H$37))*H28</f>
        <v>145.23478209156173</v>
      </c>
      <c r="I44" s="93">
        <f>(SUMPRODUCT('Entry Tariff_2'!I$12:I$21,'Entry Tariff_2'!I$28:I$37)/SUMPRODUCT(I$12:I$21,I$28:I$37))*I28</f>
        <v>138.99302049596614</v>
      </c>
      <c r="J44" s="81"/>
    </row>
    <row r="45" spans="1:10" ht="15" customHeight="1" x14ac:dyDescent="0.25">
      <c r="A45" s="46" t="s">
        <v>16</v>
      </c>
      <c r="B45" s="4" t="s">
        <v>33</v>
      </c>
      <c r="C45" s="92">
        <f>(SUMPRODUCT('Entry Tariff_2'!C$12:C$21,'Entry Tariff_2'!C$28:C$37)/SUMPRODUCT(C$12:C$21,C$28:C$37))*C29</f>
        <v>262.4460016655525</v>
      </c>
      <c r="D45" s="94">
        <f>(SUMPRODUCT('Entry Tariff_2'!D$12:D$21,'Entry Tariff_2'!D$28:D$37)/SUMPRODUCT(D$12:D$21,D$28:D$37))*D29</f>
        <v>226.50367872350569</v>
      </c>
      <c r="E45" s="94">
        <f>(SUMPRODUCT('Entry Tariff_2'!E$12:E$21,'Entry Tariff_2'!E$28:E$37)/SUMPRODUCT(E$12:E$21,E$28:E$37))*E29</f>
        <v>193.44592394983272</v>
      </c>
      <c r="F45" s="94">
        <f>(SUMPRODUCT('Entry Tariff_2'!F$12:F$21,'Entry Tariff_2'!F$28:F$37)/SUMPRODUCT(F$12:F$21,F$28:F$37))*F29</f>
        <v>171.23537516651001</v>
      </c>
      <c r="G45" s="94">
        <f>(SUMPRODUCT('Entry Tariff_2'!G$12:G$21,'Entry Tariff_2'!G$28:G$37)/SUMPRODUCT(G$12:G$21,G$28:G$37))*G29</f>
        <v>151.51623428604779</v>
      </c>
      <c r="H45" s="94">
        <f>(SUMPRODUCT('Entry Tariff_2'!H$12:H$21,'Entry Tariff_2'!H$28:H$37)/SUMPRODUCT(H$12:H$21,H$28:H$37))*H29</f>
        <v>130.9298504518483</v>
      </c>
      <c r="I45" s="95">
        <f>(SUMPRODUCT('Entry Tariff_2'!I$12:I$21,'Entry Tariff_2'!I$28:I$37)/SUMPRODUCT(I$12:I$21,I$28:I$37))*I29</f>
        <v>125.3237879766002</v>
      </c>
      <c r="J45" s="81"/>
    </row>
    <row r="46" spans="1:10" ht="15" customHeight="1" x14ac:dyDescent="0.25">
      <c r="A46" s="46" t="s">
        <v>17</v>
      </c>
      <c r="B46" s="4" t="s">
        <v>33</v>
      </c>
      <c r="C46" s="92">
        <f>(SUMPRODUCT('Entry Tariff_2'!C$12:C$21,'Entry Tariff_2'!C$28:C$37)/SUMPRODUCT(C$12:C$21,C$28:C$37))*C30</f>
        <v>202.01214065298265</v>
      </c>
      <c r="D46" s="94">
        <f>(SUMPRODUCT('Entry Tariff_2'!D$12:D$21,'Entry Tariff_2'!D$28:D$37)/SUMPRODUCT(D$12:D$21,D$28:D$37))*D30</f>
        <v>174.63114015242559</v>
      </c>
      <c r="E46" s="94">
        <f>(SUMPRODUCT('Entry Tariff_2'!E$12:E$21,'Entry Tariff_2'!E$28:E$37)/SUMPRODUCT(E$12:E$21,E$28:E$37))*E30</f>
        <v>149.20486923765867</v>
      </c>
      <c r="F46" s="94">
        <f>(SUMPRODUCT('Entry Tariff_2'!F$12:F$21,'Entry Tariff_2'!F$28:F$37)/SUMPRODUCT(F$12:F$21,F$28:F$37))*F30</f>
        <v>132.66767171152955</v>
      </c>
      <c r="G46" s="94">
        <f>(SUMPRODUCT('Entry Tariff_2'!G$12:G$21,'Entry Tariff_2'!G$28:G$37)/SUMPRODUCT(G$12:G$21,G$28:G$37))*G30</f>
        <v>117.6242563568279</v>
      </c>
      <c r="H46" s="94">
        <f>(SUMPRODUCT('Entry Tariff_2'!H$12:H$21,'Entry Tariff_2'!H$28:H$37)/SUMPRODUCT(H$12:H$21,H$28:H$37))*H30</f>
        <v>101.74942102767795</v>
      </c>
      <c r="I46" s="95">
        <f>(SUMPRODUCT('Entry Tariff_2'!I$12:I$21,'Entry Tariff_2'!I$28:I$37)/SUMPRODUCT(I$12:I$21,I$28:I$37))*I30</f>
        <v>97.177604449689667</v>
      </c>
      <c r="J46" s="81"/>
    </row>
    <row r="47" spans="1:10" ht="15" customHeight="1" x14ac:dyDescent="0.25">
      <c r="A47" s="46" t="s">
        <v>18</v>
      </c>
      <c r="B47" s="8" t="s">
        <v>33</v>
      </c>
      <c r="C47" s="94">
        <f>(SUMPRODUCT('Entry Tariff_2'!C$12:C$21,'Entry Tariff_2'!C$28:C$37)/SUMPRODUCT(C$12:C$21,C$28:C$37))*C31</f>
        <v>334.41006293040618</v>
      </c>
      <c r="D47" s="94">
        <f>(SUMPRODUCT('Entry Tariff_2'!D$12:D$21,'Entry Tariff_2'!D$28:D$37)/SUMPRODUCT(D$12:D$21,D$28:D$37))*D31</f>
        <v>288.9600224263736</v>
      </c>
      <c r="E47" s="94">
        <f>(SUMPRODUCT('Entry Tariff_2'!E$12:E$21,'Entry Tariff_2'!E$28:E$37)/SUMPRODUCT(E$12:E$21,E$28:E$37))*E31</f>
        <v>247.00151300972351</v>
      </c>
      <c r="F47" s="94">
        <f>(SUMPRODUCT('Entry Tariff_2'!F$12:F$21,'Entry Tariff_2'!F$28:F$37)/SUMPRODUCT(F$12:F$21,F$28:F$37))*F31</f>
        <v>219.41510707928776</v>
      </c>
      <c r="G47" s="94">
        <f>(SUMPRODUCT('Entry Tariff_2'!G$12:G$21,'Entry Tariff_2'!G$28:G$37)/SUMPRODUCT(G$12:G$21,G$28:G$37))*G31</f>
        <v>194.45285358582089</v>
      </c>
      <c r="H47" s="94">
        <f>(SUMPRODUCT('Entry Tariff_2'!H$12:H$21,'Entry Tariff_2'!H$28:H$37)/SUMPRODUCT(H$12:H$21,H$28:H$37))*H31</f>
        <v>168.17005459353439</v>
      </c>
      <c r="I47" s="95">
        <f>(SUMPRODUCT('Entry Tariff_2'!I$12:I$21,'Entry Tariff_2'!I$28:I$37)/SUMPRODUCT(I$12:I$21,I$28:I$37))*I31</f>
        <v>160.71492870226771</v>
      </c>
      <c r="J47" s="81"/>
    </row>
    <row r="48" spans="1:10" ht="15" customHeight="1" x14ac:dyDescent="0.25">
      <c r="A48" s="46" t="s">
        <v>324</v>
      </c>
      <c r="B48" s="8" t="s">
        <v>34</v>
      </c>
      <c r="C48" s="94">
        <f>(SUMPRODUCT('Entry Tariff_2'!C$12:C$21,'Entry Tariff_2'!C$28:C$37)/SUMPRODUCT(C$12:C$21,C$28:C$37))*C32</f>
        <v>226.86064564618141</v>
      </c>
      <c r="D48" s="94">
        <f>(SUMPRODUCT('Entry Tariff_2'!D$12:D$21,'Entry Tariff_2'!D$28:D$37)/SUMPRODUCT(D$12:D$21,D$28:D$37))*D32</f>
        <v>195.81773533836065</v>
      </c>
      <c r="E48" s="94">
        <f>(SUMPRODUCT('Entry Tariff_2'!E$12:E$21,'Entry Tariff_2'!E$28:E$37)/SUMPRODUCT(E$12:E$21,E$28:E$37))*E32</f>
        <v>167.13154280318366</v>
      </c>
      <c r="F48" s="94">
        <f>(SUMPRODUCT('Entry Tariff_2'!F$12:F$21,'Entry Tariff_2'!F$28:F$37)/SUMPRODUCT(F$12:F$21,F$28:F$37))*F32</f>
        <v>148.0068646801561</v>
      </c>
      <c r="G48" s="94">
        <f>(SUMPRODUCT('Entry Tariff_2'!G$12:G$21,'Entry Tariff_2'!G$28:G$37)/SUMPRODUCT(G$12:G$21,G$28:G$37))*G32</f>
        <v>131.00523583478352</v>
      </c>
      <c r="H48" s="94">
        <f>(SUMPRODUCT('Entry Tariff_2'!H$12:H$21,'Entry Tariff_2'!H$28:H$37)/SUMPRODUCT(H$12:H$21,H$28:H$37))*H32</f>
        <v>113.24373690542561</v>
      </c>
      <c r="I48" s="95">
        <f>(SUMPRODUCT('Entry Tariff_2'!I$12:I$21,'Entry Tariff_2'!I$28:I$37)/SUMPRODUCT(I$12:I$21,I$28:I$37))*I32</f>
        <v>108.33056548244603</v>
      </c>
      <c r="J48" s="81"/>
    </row>
    <row r="49" spans="1:10" ht="15" customHeight="1" x14ac:dyDescent="0.25">
      <c r="A49" s="46" t="s">
        <v>25</v>
      </c>
      <c r="B49" s="8" t="s">
        <v>35</v>
      </c>
      <c r="C49" s="94">
        <f>(SUMPRODUCT('Entry Tariff_2'!C$12:C$21,'Entry Tariff_2'!C$28:C$37)/SUMPRODUCT(C$12:C$21,C$28:C$37))*C33</f>
        <v>273.38830025293652</v>
      </c>
      <c r="D49" s="94">
        <f>(SUMPRODUCT('Entry Tariff_2'!D$12:D$21,'Entry Tariff_2'!D$28:D$37)/SUMPRODUCT(D$12:D$21,D$28:D$37))*D33</f>
        <v>236.00845329748856</v>
      </c>
      <c r="E49" s="94">
        <f>(SUMPRODUCT('Entry Tariff_2'!E$12:E$21,'Entry Tariff_2'!E$28:E$37)/SUMPRODUCT(E$12:E$21,E$28:E$37))*E33</f>
        <v>201.62839669800695</v>
      </c>
      <c r="F49" s="94">
        <f>(SUMPRODUCT('Entry Tariff_2'!F$12:F$21,'Entry Tariff_2'!F$28:F$37)/SUMPRODUCT(F$12:F$21,F$28:F$37))*F33</f>
        <v>178.6844784649569</v>
      </c>
      <c r="G49" s="94">
        <f>(SUMPRODUCT('Entry Tariff_2'!G$12:G$21,'Entry Tariff_2'!G$28:G$37)/SUMPRODUCT(G$12:G$21,G$28:G$37))*G33</f>
        <v>158.18520290432031</v>
      </c>
      <c r="H49" s="94">
        <f>(SUMPRODUCT('Entry Tariff_2'!H$12:H$21,'Entry Tariff_2'!H$28:H$37)/SUMPRODUCT(H$12:H$21,H$28:H$37))*H33</f>
        <v>136.72595734623974</v>
      </c>
      <c r="I49" s="95">
        <f>(SUMPRODUCT('Entry Tariff_2'!I$12:I$21,'Entry Tariff_2'!I$28:I$37)/SUMPRODUCT(I$12:I$21,I$28:I$37))*I33</f>
        <v>130.80108213741818</v>
      </c>
      <c r="J49" s="81"/>
    </row>
    <row r="50" spans="1:10" ht="15" customHeight="1" x14ac:dyDescent="0.25">
      <c r="A50" s="46" t="s">
        <v>26</v>
      </c>
      <c r="B50" s="8" t="s">
        <v>35</v>
      </c>
      <c r="C50" s="94">
        <f>(SUMPRODUCT('Entry Tariff_2'!C$12:C$21,'Entry Tariff_2'!C$28:C$37)/SUMPRODUCT(C$12:C$21,C$28:C$37))*C34</f>
        <v>281.78897873750225</v>
      </c>
      <c r="D50" s="94">
        <f>(SUMPRODUCT('Entry Tariff_2'!D$12:D$21,'Entry Tariff_2'!D$28:D$37)/SUMPRODUCT(D$12:D$21,D$28:D$37))*D34</f>
        <v>243.26916004169001</v>
      </c>
      <c r="E50" s="94">
        <f>(SUMPRODUCT('Entry Tariff_2'!E$12:E$21,'Entry Tariff_2'!E$28:E$37)/SUMPRODUCT(E$12:E$21,E$28:E$37))*E34</f>
        <v>207.7757618185488</v>
      </c>
      <c r="F50" s="94">
        <f>(SUMPRODUCT('Entry Tariff_2'!F$12:F$21,'Entry Tariff_2'!F$28:F$37)/SUMPRODUCT(F$12:F$21,F$28:F$37))*F34</f>
        <v>184.12029581336827</v>
      </c>
      <c r="G50" s="94">
        <f>(SUMPRODUCT('Entry Tariff_2'!G$12:G$21,'Entry Tariff_2'!G$28:G$37)/SUMPRODUCT(G$12:G$21,G$28:G$37))*G34</f>
        <v>162.9959051857528</v>
      </c>
      <c r="H50" s="94">
        <f>(SUMPRODUCT('Entry Tariff_2'!H$12:H$21,'Entry Tariff_2'!H$28:H$37)/SUMPRODUCT(H$12:H$21,H$28:H$37))*H34</f>
        <v>140.88522806077896</v>
      </c>
      <c r="I50" s="95">
        <f>(SUMPRODUCT('Entry Tariff_2'!I$12:I$21,'Entry Tariff_2'!I$28:I$37)/SUMPRODUCT(I$12:I$21,I$28:I$37))*I34</f>
        <v>134.77881364233306</v>
      </c>
      <c r="J50" s="81"/>
    </row>
    <row r="51" spans="1:10" ht="15" customHeight="1" x14ac:dyDescent="0.25">
      <c r="A51" s="46" t="s">
        <v>27</v>
      </c>
      <c r="B51" s="8" t="s">
        <v>35</v>
      </c>
      <c r="C51" s="94">
        <f>(SUMPRODUCT('Entry Tariff_2'!C$12:C$21,'Entry Tariff_2'!C$28:C$37)/SUMPRODUCT(C$12:C$21,C$28:C$37))*C35</f>
        <v>153.47591229887524</v>
      </c>
      <c r="D51" s="94">
        <f>(SUMPRODUCT('Entry Tariff_2'!D$12:D$21,'Entry Tariff_2'!D$28:D$37)/SUMPRODUCT(D$12:D$21,D$28:D$37))*D35</f>
        <v>132.76432709787258</v>
      </c>
      <c r="E51" s="94">
        <f>(SUMPRODUCT('Entry Tariff_2'!E$12:E$21,'Entry Tariff_2'!E$28:E$37)/SUMPRODUCT(E$12:E$21,E$28:E$37))*E35</f>
        <v>113.53220644833455</v>
      </c>
      <c r="F51" s="94">
        <f>(SUMPRODUCT('Entry Tariff_2'!F$12:F$21,'Entry Tariff_2'!F$28:F$37)/SUMPRODUCT(F$12:F$21,F$28:F$37))*F35</f>
        <v>101.13519304327487</v>
      </c>
      <c r="G51" s="94">
        <f>(SUMPRODUCT('Entry Tariff_2'!G$12:G$21,'Entry Tariff_2'!G$28:G$37)/SUMPRODUCT(G$12:G$21,G$28:G$37))*G35</f>
        <v>89.743413986340016</v>
      </c>
      <c r="H51" s="94">
        <f>(SUMPRODUCT('Entry Tariff_2'!H$12:H$21,'Entry Tariff_2'!H$28:H$37)/SUMPRODUCT(H$12:H$21,H$28:H$37))*H35</f>
        <v>77.666594301101298</v>
      </c>
      <c r="I51" s="95">
        <f>(SUMPRODUCT('Entry Tariff_2'!I$12:I$21,'Entry Tariff_2'!I$28:I$37)/SUMPRODUCT(I$12:I$21,I$28:I$37))*I35</f>
        <v>74.128248242187425</v>
      </c>
      <c r="J51" s="81"/>
    </row>
    <row r="52" spans="1:10" ht="15" customHeight="1" x14ac:dyDescent="0.25">
      <c r="A52" s="46" t="s">
        <v>28</v>
      </c>
      <c r="B52" s="8" t="s">
        <v>37</v>
      </c>
      <c r="C52" s="94">
        <f>(SUMPRODUCT('Entry Tariff_2'!C$12:C$21,'Entry Tariff_2'!C$28:C$37)/SUMPRODUCT(C$12:C$21,C$28:C$37))*C36</f>
        <v>163.42680892772157</v>
      </c>
      <c r="D52" s="94">
        <f>(SUMPRODUCT('Entry Tariff_2'!D$12:D$21,'Entry Tariff_2'!D$28:D$37)/SUMPRODUCT(D$12:D$21,D$28:D$37))*D36</f>
        <v>141.19979316882504</v>
      </c>
      <c r="E52" s="94">
        <f>(SUMPRODUCT('Entry Tariff_2'!E$12:E$21,'Entry Tariff_2'!E$28:E$37)/SUMPRODUCT(E$12:E$21,E$28:E$37))*E36</f>
        <v>120.70620149327945</v>
      </c>
      <c r="F52" s="94">
        <f>(SUMPRODUCT('Entry Tariff_2'!F$12:F$21,'Entry Tariff_2'!F$28:F$37)/SUMPRODUCT(F$12:F$21,F$28:F$37))*F36</f>
        <v>107.23843313254484</v>
      </c>
      <c r="G52" s="94">
        <f>(SUMPRODUCT('Entry Tariff_2'!G$12:G$21,'Entry Tariff_2'!G$28:G$37)/SUMPRODUCT(G$12:G$21,G$28:G$37))*G36</f>
        <v>95.040137130921792</v>
      </c>
      <c r="H52" s="94">
        <f>(SUMPRODUCT('Entry Tariff_2'!H$12:H$21,'Entry Tariff_2'!H$28:H$37)/SUMPRODUCT(H$12:H$21,H$28:H$37))*H36</f>
        <v>82.193456339439777</v>
      </c>
      <c r="I52" s="95">
        <f>(SUMPRODUCT('Entry Tariff_2'!I$12:I$21,'Entry Tariff_2'!I$28:I$37)/SUMPRODUCT(I$12:I$21,I$28:I$37))*I36</f>
        <v>78.54203841330758</v>
      </c>
      <c r="J52" s="81"/>
    </row>
    <row r="53" spans="1:10" ht="15" customHeight="1" thickBot="1" x14ac:dyDescent="0.3">
      <c r="A53" s="46" t="s">
        <v>325</v>
      </c>
      <c r="B53" s="8" t="s">
        <v>36</v>
      </c>
      <c r="C53" s="94">
        <f>(SUMPRODUCT('Entry Tariff_2'!C$12:C$21,'Entry Tariff_2'!C$28:C$37)/SUMPRODUCT(C$12:C$21,C$28:C$37))*C37</f>
        <v>0</v>
      </c>
      <c r="D53" s="94">
        <f>(SUMPRODUCT('Entry Tariff_2'!D$12:D$21,'Entry Tariff_2'!D$28:D$37)/SUMPRODUCT(D$12:D$21,D$28:D$37))*D37</f>
        <v>0</v>
      </c>
      <c r="E53" s="94">
        <f>(SUMPRODUCT('Entry Tariff_2'!E$12:E$21,'Entry Tariff_2'!E$28:E$37)/SUMPRODUCT(E$12:E$21,E$28:E$37))*E37</f>
        <v>0</v>
      </c>
      <c r="F53" s="94">
        <f>(SUMPRODUCT('Entry Tariff_2'!F$12:F$21,'Entry Tariff_2'!F$28:F$37)/SUMPRODUCT(F$12:F$21,F$28:F$37))*F37</f>
        <v>0</v>
      </c>
      <c r="G53" s="94">
        <f>(SUMPRODUCT('Entry Tariff_2'!G$12:G$21,'Entry Tariff_2'!G$28:G$37)/SUMPRODUCT(G$12:G$21,G$28:G$37))*G37</f>
        <v>0</v>
      </c>
      <c r="H53" s="94">
        <f>(SUMPRODUCT('Entry Tariff_2'!H$12:H$21,'Entry Tariff_2'!H$28:H$37)/SUMPRODUCT(H$12:H$21,H$28:H$37))*H37</f>
        <v>0</v>
      </c>
      <c r="I53" s="95">
        <f>(SUMPRODUCT('Entry Tariff_2'!I$12:I$21,'Entry Tariff_2'!I$28:I$37)/SUMPRODUCT(I$12:I$21,I$28:I$37))*I37</f>
        <v>0</v>
      </c>
    </row>
    <row r="54" spans="1:10" ht="15.75" thickBot="1" x14ac:dyDescent="0.3">
      <c r="A54" s="33" t="s">
        <v>7</v>
      </c>
      <c r="B54" s="34"/>
      <c r="C54" s="72">
        <f t="shared" ref="C54:I54" si="2">SUMPRODUCT(C44:C53,C12:C21)/C22</f>
        <v>243.92356256396232</v>
      </c>
      <c r="D54" s="72">
        <f t="shared" si="2"/>
        <v>210.37761491962848</v>
      </c>
      <c r="E54" s="72">
        <f t="shared" si="2"/>
        <v>179.34556217120911</v>
      </c>
      <c r="F54" s="72">
        <f t="shared" si="2"/>
        <v>158.62541357708605</v>
      </c>
      <c r="G54" s="72">
        <f t="shared" si="2"/>
        <v>140.28056197941547</v>
      </c>
      <c r="H54" s="72">
        <f t="shared" si="2"/>
        <v>121.18316659828999</v>
      </c>
      <c r="I54" s="73">
        <f t="shared" si="2"/>
        <v>115.78404869373642</v>
      </c>
    </row>
    <row r="55" spans="1:10" x14ac:dyDescent="0.25">
      <c r="C55" s="134">
        <f>SUMPRODUCT(C44:C53,C12:C21)-(Input!C12*Input!C138)</f>
        <v>0</v>
      </c>
      <c r="D55" s="134">
        <f>SUMPRODUCT(D44:D53,D12:D21)-(Input!D12*Input!D138)</f>
        <v>0</v>
      </c>
      <c r="E55" s="134">
        <f>SUMPRODUCT(E44:E53,E12:E21)-(Input!E12*Input!E138)</f>
        <v>0</v>
      </c>
      <c r="F55" s="134">
        <f>SUMPRODUCT(F44:F53,F12:F21)-(Input!F12*Input!F138)</f>
        <v>0</v>
      </c>
      <c r="G55" s="134">
        <f>SUMPRODUCT(G44:G53,G12:G21)-(Input!G12*Input!G138)</f>
        <v>0</v>
      </c>
      <c r="H55" s="134">
        <f>SUMPRODUCT(H44:H53,H12:H21)-(Input!H12*Input!H138)</f>
        <v>0</v>
      </c>
      <c r="I55" s="134">
        <f>SUMPRODUCT(I44:I53,I12:I21)-(Input!I12*Input!I138)</f>
        <v>0</v>
      </c>
    </row>
    <row r="56" spans="1:10" x14ac:dyDescent="0.25">
      <c r="C56" s="135"/>
      <c r="D56" s="135"/>
      <c r="E56" s="135"/>
      <c r="F56" s="135"/>
      <c r="G56" s="135"/>
      <c r="H56" s="135"/>
      <c r="I56" s="135"/>
    </row>
  </sheetData>
  <mergeCells count="6">
    <mergeCell ref="A10:A11"/>
    <mergeCell ref="B10:B11"/>
    <mergeCell ref="A26:A27"/>
    <mergeCell ref="B26:B27"/>
    <mergeCell ref="A42:A43"/>
    <mergeCell ref="B42:B43"/>
  </mergeCells>
  <printOptions horizontalCentered="1"/>
  <pageMargins left="0.23622047244094491" right="0.23622047244094491" top="0.74803149606299213" bottom="0.74803149606299213" header="0.31496062992125984" footer="0.31496062992125984"/>
  <pageSetup paperSize="9" scale="83" fitToHeight="0" orientation="landscape" verticalDpi="0" r:id="rId1"/>
  <headerFooter>
    <oddFooter>&amp;L&amp;D&amp;RPágina &amp;P de &amp;N</oddFooter>
  </headerFooter>
  <rowBreaks count="1" manualBreakCount="1">
    <brk id="38"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331"/>
  <sheetViews>
    <sheetView showGridLines="0" zoomScaleNormal="100" workbookViewId="0"/>
  </sheetViews>
  <sheetFormatPr baseColWidth="10" defaultRowHeight="15" x14ac:dyDescent="0.25"/>
  <cols>
    <col min="1" max="1" width="26.28515625" style="1" customWidth="1"/>
    <col min="2" max="2" width="30" style="1" customWidth="1"/>
    <col min="3" max="3" width="16.85546875" style="5" customWidth="1"/>
    <col min="4" max="9" width="18.285156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36.75" customHeight="1" thickBot="1" x14ac:dyDescent="0.3">
      <c r="A6" s="37" t="s">
        <v>327</v>
      </c>
      <c r="B6" s="38"/>
      <c r="C6" s="39"/>
      <c r="D6" s="39"/>
      <c r="E6" s="39"/>
      <c r="F6" s="39"/>
      <c r="G6" s="39"/>
      <c r="H6" s="39"/>
      <c r="I6" s="40"/>
    </row>
    <row r="7" spans="1:9" ht="5.0999999999999996" customHeight="1" x14ac:dyDescent="0.25"/>
    <row r="8" spans="1:9" ht="27.75" customHeight="1" x14ac:dyDescent="0.25">
      <c r="A8" s="96" t="s">
        <v>344</v>
      </c>
      <c r="B8" s="23"/>
      <c r="C8" s="24"/>
      <c r="D8" s="24"/>
      <c r="E8" s="24"/>
      <c r="F8" s="24"/>
      <c r="G8" s="24"/>
      <c r="H8" s="24"/>
      <c r="I8" s="24"/>
    </row>
    <row r="9" spans="1:9" ht="5.0999999999999996" customHeight="1" thickBot="1" x14ac:dyDescent="0.3"/>
    <row r="10" spans="1:9" ht="15" customHeight="1" x14ac:dyDescent="0.25">
      <c r="A10" s="173" t="s">
        <v>40</v>
      </c>
      <c r="B10" s="171" t="s">
        <v>422</v>
      </c>
      <c r="C10" s="27" t="s">
        <v>13</v>
      </c>
      <c r="D10" s="28"/>
      <c r="E10" s="28"/>
      <c r="F10" s="28"/>
      <c r="G10" s="28"/>
      <c r="H10" s="28"/>
      <c r="I10" s="29"/>
    </row>
    <row r="11" spans="1:9" ht="33" customHeight="1" x14ac:dyDescent="0.25">
      <c r="A11" s="174"/>
      <c r="B11" s="172"/>
      <c r="C11" s="25">
        <v>2020</v>
      </c>
      <c r="D11" s="26" t="s">
        <v>64</v>
      </c>
      <c r="E11" s="26" t="s">
        <v>65</v>
      </c>
      <c r="F11" s="26" t="s">
        <v>66</v>
      </c>
      <c r="G11" s="26" t="s">
        <v>67</v>
      </c>
      <c r="H11" s="26" t="s">
        <v>68</v>
      </c>
      <c r="I11" s="30" t="s">
        <v>69</v>
      </c>
    </row>
    <row r="12" spans="1:9" s="5" customFormat="1" ht="15" customHeight="1" x14ac:dyDescent="0.25">
      <c r="A12" s="54" t="str">
        <f>'Exit Capacity'!A12</f>
        <v>01.1A</v>
      </c>
      <c r="B12" s="4" t="str">
        <f>'Exit Capacity'!B12</f>
        <v>Salida Nacional / National exit</v>
      </c>
      <c r="C12" s="52">
        <f>'Exit Capacity'!C12</f>
        <v>11947.835059366085</v>
      </c>
      <c r="D12" s="52">
        <f>'Exit Capacity'!D12</f>
        <v>11898.061560345928</v>
      </c>
      <c r="E12" s="52">
        <f>'Exit Capacity'!E12</f>
        <v>11862.573052469441</v>
      </c>
      <c r="F12" s="52">
        <f>'Exit Capacity'!F12</f>
        <v>11901.83008785699</v>
      </c>
      <c r="G12" s="52">
        <f>'Exit Capacity'!G12</f>
        <v>11906.738513914939</v>
      </c>
      <c r="H12" s="52">
        <f>'Exit Capacity'!H12</f>
        <v>11908.967073257072</v>
      </c>
      <c r="I12" s="57">
        <f>'Exit Capacity'!I12</f>
        <v>11865.867504228843</v>
      </c>
    </row>
    <row r="13" spans="1:9" s="5" customFormat="1" ht="15" customHeight="1" x14ac:dyDescent="0.25">
      <c r="A13" s="46" t="str">
        <f>'Exit Capacity'!A13</f>
        <v>03A_As pontes</v>
      </c>
      <c r="B13" s="4" t="str">
        <f>'Exit Capacity'!B13</f>
        <v>Salida Nacional / National exit</v>
      </c>
      <c r="C13" s="52">
        <f>'Exit Capacity'!C13</f>
        <v>16888.484855493352</v>
      </c>
      <c r="D13" s="53">
        <f>'Exit Capacity'!D13</f>
        <v>17302.209763040843</v>
      </c>
      <c r="E13" s="53">
        <f>'Exit Capacity'!E13</f>
        <v>18038.215095144216</v>
      </c>
      <c r="F13" s="53">
        <f>'Exit Capacity'!F13</f>
        <v>19410.045607184402</v>
      </c>
      <c r="G13" s="53">
        <f>'Exit Capacity'!G13</f>
        <v>20051.978127938895</v>
      </c>
      <c r="H13" s="53">
        <f>'Exit Capacity'!H13</f>
        <v>20391.901162506885</v>
      </c>
      <c r="I13" s="65">
        <f>'Exit Capacity'!I13</f>
        <v>19883.275119954316</v>
      </c>
    </row>
    <row r="14" spans="1:9" s="5" customFormat="1" ht="15" customHeight="1" x14ac:dyDescent="0.25">
      <c r="A14" s="46" t="str">
        <f>'Exit Capacity'!A14</f>
        <v>1.01_Foret</v>
      </c>
      <c r="B14" s="4" t="str">
        <f>'Exit Capacity'!B14</f>
        <v>Salida Nacional / National exit</v>
      </c>
      <c r="C14" s="52">
        <f>'Exit Capacity'!C14</f>
        <v>19183.840855755632</v>
      </c>
      <c r="D14" s="53">
        <f>'Exit Capacity'!D14</f>
        <v>19240.471332644371</v>
      </c>
      <c r="E14" s="53">
        <f>'Exit Capacity'!E14</f>
        <v>19314.488753205238</v>
      </c>
      <c r="F14" s="53">
        <f>'Exit Capacity'!F14</f>
        <v>19375.667284703621</v>
      </c>
      <c r="G14" s="53">
        <f>'Exit Capacity'!G14</f>
        <v>19427.698010569569</v>
      </c>
      <c r="H14" s="53">
        <f>'Exit Capacity'!H14</f>
        <v>19472.15574627454</v>
      </c>
      <c r="I14" s="65">
        <f>'Exit Capacity'!I14</f>
        <v>19509.900821500058</v>
      </c>
    </row>
    <row r="15" spans="1:9" s="5" customFormat="1" ht="15" customHeight="1" x14ac:dyDescent="0.25">
      <c r="A15" s="46" t="str">
        <f>'Exit Capacity'!A15</f>
        <v>10_Bonastre</v>
      </c>
      <c r="B15" s="4" t="str">
        <f>'Exit Capacity'!B15</f>
        <v>Salida Nacional / National exit</v>
      </c>
      <c r="C15" s="52">
        <f>'Exit Capacity'!C15</f>
        <v>350.75086260048363</v>
      </c>
      <c r="D15" s="53">
        <f>'Exit Capacity'!D15</f>
        <v>352.45851645382959</v>
      </c>
      <c r="E15" s="53">
        <f>'Exit Capacity'!E15</f>
        <v>354.61167339055891</v>
      </c>
      <c r="F15" s="53">
        <f>'Exit Capacity'!F15</f>
        <v>356.39922940012769</v>
      </c>
      <c r="G15" s="53">
        <f>'Exit Capacity'!G15</f>
        <v>357.86864904121421</v>
      </c>
      <c r="H15" s="53">
        <f>'Exit Capacity'!H15</f>
        <v>359.0363663910581</v>
      </c>
      <c r="I15" s="65">
        <f>'Exit Capacity'!I15</f>
        <v>359.90309070296377</v>
      </c>
    </row>
    <row r="16" spans="1:9" s="5" customFormat="1" ht="15" customHeight="1" x14ac:dyDescent="0.25">
      <c r="A16" s="46" t="str">
        <f>'Exit Capacity'!A16</f>
        <v>11_Constanti</v>
      </c>
      <c r="B16" s="4" t="str">
        <f>'Exit Capacity'!B16</f>
        <v>Salida Nacional / National exit</v>
      </c>
      <c r="C16" s="52">
        <f>'Exit Capacity'!C16</f>
        <v>26225.144104046693</v>
      </c>
      <c r="D16" s="53">
        <f>'Exit Capacity'!D16</f>
        <v>26312.766973528935</v>
      </c>
      <c r="E16" s="53">
        <f>'Exit Capacity'!E16</f>
        <v>26533.911274990016</v>
      </c>
      <c r="F16" s="53">
        <f>'Exit Capacity'!F16</f>
        <v>27071.952649352392</v>
      </c>
      <c r="G16" s="53">
        <f>'Exit Capacity'!G16</f>
        <v>27312.152046475891</v>
      </c>
      <c r="H16" s="53">
        <f>'Exit Capacity'!H16</f>
        <v>27443.266690190121</v>
      </c>
      <c r="I16" s="65">
        <f>'Exit Capacity'!I16</f>
        <v>27220.668004183473</v>
      </c>
    </row>
    <row r="17" spans="1:9" s="5" customFormat="1" ht="15" customHeight="1" x14ac:dyDescent="0.25">
      <c r="A17" s="46" t="str">
        <f>'Exit Capacity'!A17</f>
        <v>12_Reus</v>
      </c>
      <c r="B17" s="4" t="str">
        <f>'Exit Capacity'!B17</f>
        <v>Salida Nacional / National exit</v>
      </c>
      <c r="C17" s="52">
        <f>'Exit Capacity'!C17</f>
        <v>27849.702325931263</v>
      </c>
      <c r="D17" s="53">
        <f>'Exit Capacity'!D17</f>
        <v>27942.753133291662</v>
      </c>
      <c r="E17" s="53">
        <f>'Exit Capacity'!E17</f>
        <v>28177.596569893289</v>
      </c>
      <c r="F17" s="53">
        <f>'Exit Capacity'!F17</f>
        <v>28748.967772109667</v>
      </c>
      <c r="G17" s="53">
        <f>'Exit Capacity'!G17</f>
        <v>29004.046702552056</v>
      </c>
      <c r="H17" s="53">
        <f>'Exit Capacity'!H17</f>
        <v>29143.283451205363</v>
      </c>
      <c r="I17" s="65">
        <f>'Exit Capacity'!I17</f>
        <v>28906.895535896558</v>
      </c>
    </row>
    <row r="18" spans="1:9" s="5" customFormat="1" ht="15" customHeight="1" x14ac:dyDescent="0.25">
      <c r="A18" s="46" t="str">
        <f>'Exit Capacity'!A18</f>
        <v>13_Montroig</v>
      </c>
      <c r="B18" s="4" t="str">
        <f>'Exit Capacity'!B18</f>
        <v>Salida Nacional / National exit</v>
      </c>
      <c r="C18" s="52">
        <f>'Exit Capacity'!C18</f>
        <v>23054.783746716297</v>
      </c>
      <c r="D18" s="53">
        <f>'Exit Capacity'!D18</f>
        <v>23131.813878530447</v>
      </c>
      <c r="E18" s="53">
        <f>'Exit Capacity'!E18</f>
        <v>23326.224022733128</v>
      </c>
      <c r="F18" s="53">
        <f>'Exit Capacity'!F18</f>
        <v>23799.221520230065</v>
      </c>
      <c r="G18" s="53">
        <f>'Exit Capacity'!G18</f>
        <v>24010.383187628464</v>
      </c>
      <c r="H18" s="53">
        <f>'Exit Capacity'!H18</f>
        <v>24125.647368632261</v>
      </c>
      <c r="I18" s="65">
        <f>'Exit Capacity'!I18</f>
        <v>23929.958660580713</v>
      </c>
    </row>
    <row r="19" spans="1:9" s="5" customFormat="1" ht="15" customHeight="1" x14ac:dyDescent="0.25">
      <c r="A19" s="46" t="str">
        <f>'Exit Capacity'!A19</f>
        <v>14 Vandellos</v>
      </c>
      <c r="B19" s="4" t="str">
        <f>'Exit Capacity'!B19</f>
        <v>Salida Nacional / National exit</v>
      </c>
      <c r="C19" s="52">
        <f>'Exit Capacity'!C19</f>
        <v>4.3071654957769203</v>
      </c>
      <c r="D19" s="53">
        <f>'Exit Capacity'!D19</f>
        <v>4.3215565015451851</v>
      </c>
      <c r="E19" s="53">
        <f>'Exit Capacity'!E19</f>
        <v>4.357876801676305</v>
      </c>
      <c r="F19" s="53">
        <f>'Exit Capacity'!F19</f>
        <v>4.4462436466308919</v>
      </c>
      <c r="G19" s="53">
        <f>'Exit Capacity'!G19</f>
        <v>4.4856935177657142</v>
      </c>
      <c r="H19" s="53">
        <f>'Exit Capacity'!H19</f>
        <v>4.5072275260120165</v>
      </c>
      <c r="I19" s="65">
        <f>'Exit Capacity'!I19</f>
        <v>4.470668360656461</v>
      </c>
    </row>
    <row r="20" spans="1:9" s="5" customFormat="1" ht="15" customHeight="1" x14ac:dyDescent="0.25">
      <c r="A20" s="46" t="str">
        <f>'Exit Capacity'!A20</f>
        <v>15.02_Tortosa</v>
      </c>
      <c r="B20" s="4" t="str">
        <f>'Exit Capacity'!B20</f>
        <v>Salida Nacional / National exit</v>
      </c>
      <c r="C20" s="52">
        <f>'Exit Capacity'!C20</f>
        <v>5284.0661862994966</v>
      </c>
      <c r="D20" s="53">
        <f>'Exit Capacity'!D20</f>
        <v>5391.0298554232986</v>
      </c>
      <c r="E20" s="53">
        <f>'Exit Capacity'!E20</f>
        <v>5518.988944450658</v>
      </c>
      <c r="F20" s="53">
        <f>'Exit Capacity'!F20</f>
        <v>5625.650989765144</v>
      </c>
      <c r="G20" s="53">
        <f>'Exit Capacity'!G20</f>
        <v>5709.5442584113425</v>
      </c>
      <c r="H20" s="53">
        <f>'Exit Capacity'!H20</f>
        <v>5769.4203662005366</v>
      </c>
      <c r="I20" s="65">
        <f>'Exit Capacity'!I20</f>
        <v>5804.482670569525</v>
      </c>
    </row>
    <row r="21" spans="1:9" s="5" customFormat="1" ht="15" customHeight="1" x14ac:dyDescent="0.25">
      <c r="A21" s="46" t="str">
        <f>'Exit Capacity'!A21</f>
        <v>15.04_La Jana</v>
      </c>
      <c r="B21" s="4" t="str">
        <f>'Exit Capacity'!B21</f>
        <v>Salida Nacional / National exit</v>
      </c>
      <c r="C21" s="52">
        <f>'Exit Capacity'!C21</f>
        <v>507.54022871682304</v>
      </c>
      <c r="D21" s="53">
        <f>'Exit Capacity'!D21</f>
        <v>513.58177601251555</v>
      </c>
      <c r="E21" s="53">
        <f>'Exit Capacity'!E21</f>
        <v>520.89577538878939</v>
      </c>
      <c r="F21" s="53">
        <f>'Exit Capacity'!F21</f>
        <v>526.98677899136135</v>
      </c>
      <c r="G21" s="53">
        <f>'Exit Capacity'!G21</f>
        <v>531.82735518653681</v>
      </c>
      <c r="H21" s="53">
        <f>'Exit Capacity'!H21</f>
        <v>535.37553387344894</v>
      </c>
      <c r="I21" s="65">
        <f>'Exit Capacity'!I21</f>
        <v>537.59685780767541</v>
      </c>
    </row>
    <row r="22" spans="1:9" s="5" customFormat="1" ht="15" customHeight="1" x14ac:dyDescent="0.25">
      <c r="A22" s="46" t="str">
        <f>'Exit Capacity'!A22</f>
        <v>15.06A_Cabanes</v>
      </c>
      <c r="B22" s="4" t="str">
        <f>'Exit Capacity'!B22</f>
        <v>Salida Nacional / National exit</v>
      </c>
      <c r="C22" s="52">
        <f>'Exit Capacity'!C22</f>
        <v>0</v>
      </c>
      <c r="D22" s="53">
        <f>'Exit Capacity'!D22</f>
        <v>0</v>
      </c>
      <c r="E22" s="53">
        <f>'Exit Capacity'!E22</f>
        <v>0</v>
      </c>
      <c r="F22" s="53">
        <f>'Exit Capacity'!F22</f>
        <v>0</v>
      </c>
      <c r="G22" s="53">
        <f>'Exit Capacity'!G22</f>
        <v>0</v>
      </c>
      <c r="H22" s="53">
        <f>'Exit Capacity'!H22</f>
        <v>0</v>
      </c>
      <c r="I22" s="65">
        <f>'Exit Capacity'!I22</f>
        <v>0</v>
      </c>
    </row>
    <row r="23" spans="1:9" s="5" customFormat="1" ht="15" customHeight="1" x14ac:dyDescent="0.25">
      <c r="A23" s="46" t="str">
        <f>'Exit Capacity'!A23</f>
        <v>15.07_Villafames</v>
      </c>
      <c r="B23" s="4" t="str">
        <f>'Exit Capacity'!B23</f>
        <v>Salida Nacional / National exit</v>
      </c>
      <c r="C23" s="52">
        <f>'Exit Capacity'!C23</f>
        <v>9138.6830947870221</v>
      </c>
      <c r="D23" s="53">
        <f>'Exit Capacity'!D23</f>
        <v>9339.963409072132</v>
      </c>
      <c r="E23" s="53">
        <f>'Exit Capacity'!E23</f>
        <v>9580.4189102358141</v>
      </c>
      <c r="F23" s="53">
        <f>'Exit Capacity'!F23</f>
        <v>9780.8757370380081</v>
      </c>
      <c r="G23" s="53">
        <f>'Exit Capacity'!G23</f>
        <v>9938.3500888000453</v>
      </c>
      <c r="H23" s="53">
        <f>'Exit Capacity'!H23</f>
        <v>10050.3829577381</v>
      </c>
      <c r="I23" s="65">
        <f>'Exit Capacity'!I23</f>
        <v>10115.434691160301</v>
      </c>
    </row>
    <row r="24" spans="1:9" s="5" customFormat="1" ht="15" customHeight="1" x14ac:dyDescent="0.25">
      <c r="A24" s="46" t="str">
        <f>'Exit Capacity'!A24</f>
        <v>15.08_Borriol</v>
      </c>
      <c r="B24" s="4" t="str">
        <f>'Exit Capacity'!B24</f>
        <v>Salida Nacional / National exit</v>
      </c>
      <c r="C24" s="52">
        <f>'Exit Capacity'!C24</f>
        <v>0</v>
      </c>
      <c r="D24" s="53">
        <f>'Exit Capacity'!D24</f>
        <v>0</v>
      </c>
      <c r="E24" s="53">
        <f>'Exit Capacity'!E24</f>
        <v>0</v>
      </c>
      <c r="F24" s="53">
        <f>'Exit Capacity'!F24</f>
        <v>0</v>
      </c>
      <c r="G24" s="53">
        <f>'Exit Capacity'!G24</f>
        <v>0</v>
      </c>
      <c r="H24" s="53">
        <f>'Exit Capacity'!H24</f>
        <v>0</v>
      </c>
      <c r="I24" s="65">
        <f>'Exit Capacity'!I24</f>
        <v>0</v>
      </c>
    </row>
    <row r="25" spans="1:9" s="5" customFormat="1" ht="15" customHeight="1" x14ac:dyDescent="0.25">
      <c r="A25" s="46" t="str">
        <f>'Exit Capacity'!A25</f>
        <v>15.09_Villarreal</v>
      </c>
      <c r="B25" s="4" t="str">
        <f>'Exit Capacity'!B25</f>
        <v>Salida Nacional / National exit</v>
      </c>
      <c r="C25" s="52">
        <f>'Exit Capacity'!C25</f>
        <v>50849.078445900661</v>
      </c>
      <c r="D25" s="53">
        <f>'Exit Capacity'!D25</f>
        <v>51965.408435225872</v>
      </c>
      <c r="E25" s="53">
        <f>'Exit Capacity'!E25</f>
        <v>53299.077892553003</v>
      </c>
      <c r="F25" s="53">
        <f>'Exit Capacity'!F25</f>
        <v>54410.893048764308</v>
      </c>
      <c r="G25" s="53">
        <f>'Exit Capacity'!G25</f>
        <v>55284.349157836463</v>
      </c>
      <c r="H25" s="53">
        <f>'Exit Capacity'!H25</f>
        <v>55905.830674038931</v>
      </c>
      <c r="I25" s="65">
        <f>'Exit Capacity'!I25</f>
        <v>56266.806756022204</v>
      </c>
    </row>
    <row r="26" spans="1:9" s="5" customFormat="1" ht="15" customHeight="1" x14ac:dyDescent="0.25">
      <c r="A26" s="46" t="str">
        <f>'Exit Capacity'!A26</f>
        <v>15.09X.3_Moncofar</v>
      </c>
      <c r="B26" s="4" t="str">
        <f>'Exit Capacity'!B26</f>
        <v>Salida Nacional / National exit</v>
      </c>
      <c r="C26" s="52">
        <f>'Exit Capacity'!C26</f>
        <v>3672.0519672348059</v>
      </c>
      <c r="D26" s="53">
        <f>'Exit Capacity'!D26</f>
        <v>3720.8944626678258</v>
      </c>
      <c r="E26" s="53">
        <f>'Exit Capacity'!E26</f>
        <v>3777.6705934808283</v>
      </c>
      <c r="F26" s="53">
        <f>'Exit Capacity'!F26</f>
        <v>3824.6479083488398</v>
      </c>
      <c r="G26" s="53">
        <f>'Exit Capacity'!G26</f>
        <v>3861.9351644768017</v>
      </c>
      <c r="H26" s="53">
        <f>'Exit Capacity'!H26</f>
        <v>3889.1296396756011</v>
      </c>
      <c r="I26" s="65">
        <f>'Exit Capacity'!I26</f>
        <v>3907.8592513745566</v>
      </c>
    </row>
    <row r="27" spans="1:9" s="5" customFormat="1" ht="15" customHeight="1" x14ac:dyDescent="0.25">
      <c r="A27" s="46" t="str">
        <f>'Exit Capacity'!A27</f>
        <v>15.09X_Nules I</v>
      </c>
      <c r="B27" s="4" t="str">
        <f>'Exit Capacity'!B27</f>
        <v>Salida Nacional / National exit</v>
      </c>
      <c r="C27" s="52">
        <f>'Exit Capacity'!C27</f>
        <v>1717.3719902695088</v>
      </c>
      <c r="D27" s="53">
        <f>'Exit Capacity'!D27</f>
        <v>1750.1326762159167</v>
      </c>
      <c r="E27" s="53">
        <f>'Exit Capacity'!E27</f>
        <v>1788.9851025173416</v>
      </c>
      <c r="F27" s="53">
        <f>'Exit Capacity'!F27</f>
        <v>1821.3133918060907</v>
      </c>
      <c r="G27" s="53">
        <f>'Exit Capacity'!G27</f>
        <v>1846.7709013136014</v>
      </c>
      <c r="H27" s="53">
        <f>'Exit Capacity'!H27</f>
        <v>1864.9879912691679</v>
      </c>
      <c r="I27" s="65">
        <f>'Exit Capacity'!I27</f>
        <v>1876.0622862860619</v>
      </c>
    </row>
    <row r="28" spans="1:9" s="5" customFormat="1" ht="15" customHeight="1" x14ac:dyDescent="0.25">
      <c r="A28" s="46" t="str">
        <f>'Exit Capacity'!A28</f>
        <v>15.10_Chilches</v>
      </c>
      <c r="B28" s="4" t="str">
        <f>'Exit Capacity'!B28</f>
        <v>Salida Nacional / National exit</v>
      </c>
      <c r="C28" s="52">
        <f>'Exit Capacity'!C28</f>
        <v>5077.2155785974765</v>
      </c>
      <c r="D28" s="53">
        <f>'Exit Capacity'!D28</f>
        <v>5175.0358190457273</v>
      </c>
      <c r="E28" s="53">
        <f>'Exit Capacity'!E28</f>
        <v>5291.1963645574624</v>
      </c>
      <c r="F28" s="53">
        <f>'Exit Capacity'!F28</f>
        <v>5387.8776239426188</v>
      </c>
      <c r="G28" s="53">
        <f>'Exit Capacity'!G28</f>
        <v>5463.9958412271098</v>
      </c>
      <c r="H28" s="53">
        <f>'Exit Capacity'!H28</f>
        <v>5518.4407491331622</v>
      </c>
      <c r="I28" s="65">
        <f>'Exit Capacity'!I28</f>
        <v>5551.3488433515604</v>
      </c>
    </row>
    <row r="29" spans="1:9" s="5" customFormat="1" ht="15" customHeight="1" x14ac:dyDescent="0.25">
      <c r="A29" s="46" t="str">
        <f>'Exit Capacity'!A29</f>
        <v>15.11_Sagunto</v>
      </c>
      <c r="B29" s="4" t="str">
        <f>'Exit Capacity'!B29</f>
        <v>Salida Nacional / National exit</v>
      </c>
      <c r="C29" s="52">
        <f>'Exit Capacity'!C29</f>
        <v>4348.1234203290633</v>
      </c>
      <c r="D29" s="53">
        <f>'Exit Capacity'!D29</f>
        <v>4318.0121442443669</v>
      </c>
      <c r="E29" s="53">
        <f>'Exit Capacity'!E29</f>
        <v>4284.1215400272858</v>
      </c>
      <c r="F29" s="53">
        <f>'Exit Capacity'!F29</f>
        <v>4259.618590270311</v>
      </c>
      <c r="G29" s="53">
        <f>'Exit Capacity'!G29</f>
        <v>4243.434984792867</v>
      </c>
      <c r="H29" s="53">
        <f>'Exit Capacity'!H29</f>
        <v>4235.0029608917584</v>
      </c>
      <c r="I29" s="65">
        <f>'Exit Capacity'!I29</f>
        <v>4234.2594337123219</v>
      </c>
    </row>
    <row r="30" spans="1:9" s="5" customFormat="1" ht="15" customHeight="1" x14ac:dyDescent="0.25">
      <c r="A30" s="46" t="str">
        <f>'Exit Capacity'!A30</f>
        <v>15.12_Puzol</v>
      </c>
      <c r="B30" s="4" t="str">
        <f>'Exit Capacity'!B30</f>
        <v>Salida Nacional / National exit</v>
      </c>
      <c r="C30" s="52">
        <f>'Exit Capacity'!C30</f>
        <v>0</v>
      </c>
      <c r="D30" s="53">
        <f>'Exit Capacity'!D30</f>
        <v>0</v>
      </c>
      <c r="E30" s="53">
        <f>'Exit Capacity'!E30</f>
        <v>0</v>
      </c>
      <c r="F30" s="53">
        <f>'Exit Capacity'!F30</f>
        <v>0</v>
      </c>
      <c r="G30" s="53">
        <f>'Exit Capacity'!G30</f>
        <v>0</v>
      </c>
      <c r="H30" s="53">
        <f>'Exit Capacity'!H30</f>
        <v>0</v>
      </c>
      <c r="I30" s="65">
        <f>'Exit Capacity'!I30</f>
        <v>0</v>
      </c>
    </row>
    <row r="31" spans="1:9" s="5" customFormat="1" ht="15" customHeight="1" x14ac:dyDescent="0.25">
      <c r="A31" s="46" t="str">
        <f>'Exit Capacity'!A31</f>
        <v>15.14_Paterna</v>
      </c>
      <c r="B31" s="4" t="str">
        <f>'Exit Capacity'!B31</f>
        <v>Salida Nacional / National exit</v>
      </c>
      <c r="C31" s="52">
        <f>'Exit Capacity'!C31</f>
        <v>0</v>
      </c>
      <c r="D31" s="53">
        <f>'Exit Capacity'!D31</f>
        <v>0</v>
      </c>
      <c r="E31" s="53">
        <f>'Exit Capacity'!E31</f>
        <v>0</v>
      </c>
      <c r="F31" s="53">
        <f>'Exit Capacity'!F31</f>
        <v>0</v>
      </c>
      <c r="G31" s="53">
        <f>'Exit Capacity'!G31</f>
        <v>0</v>
      </c>
      <c r="H31" s="53">
        <f>'Exit Capacity'!H31</f>
        <v>0</v>
      </c>
      <c r="I31" s="65">
        <f>'Exit Capacity'!I31</f>
        <v>0</v>
      </c>
    </row>
    <row r="32" spans="1:9" s="5" customFormat="1" ht="15" customHeight="1" x14ac:dyDescent="0.25">
      <c r="A32" s="46" t="str">
        <f>'Exit Capacity'!A32</f>
        <v>15.16_Llombay</v>
      </c>
      <c r="B32" s="4" t="str">
        <f>'Exit Capacity'!B32</f>
        <v>Salida Nacional / National exit</v>
      </c>
      <c r="C32" s="52">
        <f>'Exit Capacity'!C32</f>
        <v>3043.8446402010891</v>
      </c>
      <c r="D32" s="53">
        <f>'Exit Capacity'!D32</f>
        <v>3073.9154120479484</v>
      </c>
      <c r="E32" s="53">
        <f>'Exit Capacity'!E32</f>
        <v>3107.9911269035351</v>
      </c>
      <c r="F32" s="53">
        <f>'Exit Capacity'!F32</f>
        <v>3135.9847830920244</v>
      </c>
      <c r="G32" s="53">
        <f>'Exit Capacity'!G32</f>
        <v>3158.4184486461691</v>
      </c>
      <c r="H32" s="53">
        <f>'Exit Capacity'!H32</f>
        <v>3175.1485484012678</v>
      </c>
      <c r="I32" s="65">
        <f>'Exit Capacity'!I32</f>
        <v>3188.2840990787558</v>
      </c>
    </row>
    <row r="33" spans="1:9" s="5" customFormat="1" ht="15" customHeight="1" x14ac:dyDescent="0.25">
      <c r="A33" s="46" t="str">
        <f>'Exit Capacity'!A33</f>
        <v>15.17_Carlet</v>
      </c>
      <c r="B33" s="4" t="str">
        <f>'Exit Capacity'!B33</f>
        <v>Salida Nacional / National exit</v>
      </c>
      <c r="C33" s="52">
        <f>'Exit Capacity'!C33</f>
        <v>2721.6997110383909</v>
      </c>
      <c r="D33" s="53">
        <f>'Exit Capacity'!D33</f>
        <v>2706.5515129594064</v>
      </c>
      <c r="E33" s="53">
        <f>'Exit Capacity'!E33</f>
        <v>2689.7133813000401</v>
      </c>
      <c r="F33" s="53">
        <f>'Exit Capacity'!F33</f>
        <v>2677.6836558974092</v>
      </c>
      <c r="G33" s="53">
        <f>'Exit Capacity'!G33</f>
        <v>2669.961913754878</v>
      </c>
      <c r="H33" s="53">
        <f>'Exit Capacity'!H33</f>
        <v>2666.2759701955983</v>
      </c>
      <c r="I33" s="65">
        <f>'Exit Capacity'!I33</f>
        <v>2666.600857488575</v>
      </c>
    </row>
    <row r="34" spans="1:9" s="5" customFormat="1" ht="15" customHeight="1" x14ac:dyDescent="0.25">
      <c r="A34" s="46" t="str">
        <f>'Exit Capacity'!A34</f>
        <v>15.19_Alcudia de Crespins</v>
      </c>
      <c r="B34" s="4" t="str">
        <f>'Exit Capacity'!B34</f>
        <v>Salida Nacional / National exit</v>
      </c>
      <c r="C34" s="52">
        <f>'Exit Capacity'!C34</f>
        <v>1529.1299377032037</v>
      </c>
      <c r="D34" s="53">
        <f>'Exit Capacity'!D34</f>
        <v>1555.9503801525432</v>
      </c>
      <c r="E34" s="53">
        <f>'Exit Capacity'!E34</f>
        <v>1588.1198420685043</v>
      </c>
      <c r="F34" s="53">
        <f>'Exit Capacity'!F34</f>
        <v>1614.9295888620272</v>
      </c>
      <c r="G34" s="53">
        <f>'Exit Capacity'!G34</f>
        <v>1636.0649831044195</v>
      </c>
      <c r="H34" s="53">
        <f>'Exit Capacity'!H34</f>
        <v>1651.2408732109775</v>
      </c>
      <c r="I34" s="65">
        <f>'Exit Capacity'!I34</f>
        <v>1660.2677982019329</v>
      </c>
    </row>
    <row r="35" spans="1:9" s="5" customFormat="1" ht="15" customHeight="1" x14ac:dyDescent="0.25">
      <c r="A35" s="46" t="str">
        <f>'Exit Capacity'!A35</f>
        <v>15.20.04_Denia</v>
      </c>
      <c r="B35" s="4" t="str">
        <f>'Exit Capacity'!B35</f>
        <v>Salida Nacional / National exit</v>
      </c>
      <c r="C35" s="52">
        <f>'Exit Capacity'!C35</f>
        <v>129.82745318519454</v>
      </c>
      <c r="D35" s="53">
        <f>'Exit Capacity'!D35</f>
        <v>132.11746775769441</v>
      </c>
      <c r="E35" s="53">
        <f>'Exit Capacity'!E35</f>
        <v>134.86389443269695</v>
      </c>
      <c r="F35" s="53">
        <f>'Exit Capacity'!F35</f>
        <v>137.15276218573069</v>
      </c>
      <c r="G35" s="53">
        <f>'Exit Capacity'!G35</f>
        <v>138.95701061535567</v>
      </c>
      <c r="H35" s="53">
        <f>'Exit Capacity'!H35</f>
        <v>140.25219230675862</v>
      </c>
      <c r="I35" s="65">
        <f>'Exit Capacity'!I35</f>
        <v>141.02209345622003</v>
      </c>
    </row>
    <row r="36" spans="1:9" s="5" customFormat="1" ht="15" customHeight="1" x14ac:dyDescent="0.25">
      <c r="A36" s="46" t="str">
        <f>'Exit Capacity'!A36</f>
        <v>15.20.05_Ibiza</v>
      </c>
      <c r="B36" s="4" t="str">
        <f>'Exit Capacity'!B36</f>
        <v>Salida Nacional / National exit</v>
      </c>
      <c r="C36" s="52">
        <f>'Exit Capacity'!C36</f>
        <v>233.77733863944701</v>
      </c>
      <c r="D36" s="53">
        <f>'Exit Capacity'!D36</f>
        <v>234.63525850960099</v>
      </c>
      <c r="E36" s="53">
        <f>'Exit Capacity'!E36</f>
        <v>235.74083435698952</v>
      </c>
      <c r="F36" s="53">
        <f>'Exit Capacity'!F36</f>
        <v>236.65720235005676</v>
      </c>
      <c r="G36" s="53">
        <f>'Exit Capacity'!G36</f>
        <v>237.42354148249828</v>
      </c>
      <c r="H36" s="53">
        <f>'Exit Capacity'!H36</f>
        <v>238.05596567901492</v>
      </c>
      <c r="I36" s="65">
        <f>'Exit Capacity'!I36</f>
        <v>238.5577326430257</v>
      </c>
    </row>
    <row r="37" spans="1:9" s="5" customFormat="1" ht="15" customHeight="1" x14ac:dyDescent="0.25">
      <c r="A37" s="46" t="str">
        <f>'Exit Capacity'!A37</f>
        <v>15.20.06_Mallorca-S. Juan Dios</v>
      </c>
      <c r="B37" s="4" t="str">
        <f>'Exit Capacity'!B37</f>
        <v>Salida Nacional / National exit</v>
      </c>
      <c r="C37" s="52">
        <f>'Exit Capacity'!C37</f>
        <v>5545.9845040571654</v>
      </c>
      <c r="D37" s="53">
        <f>'Exit Capacity'!D37</f>
        <v>5567.1228244560652</v>
      </c>
      <c r="E37" s="53">
        <f>'Exit Capacity'!E37</f>
        <v>5594.2698898398121</v>
      </c>
      <c r="F37" s="53">
        <f>'Exit Capacity'!F37</f>
        <v>5616.8395095128508</v>
      </c>
      <c r="G37" s="53">
        <f>'Exit Capacity'!G37</f>
        <v>5635.6909133523022</v>
      </c>
      <c r="H37" s="53">
        <f>'Exit Capacity'!H37</f>
        <v>5651.1641834439497</v>
      </c>
      <c r="I37" s="65">
        <f>'Exit Capacity'!I37</f>
        <v>5663.3193992834285</v>
      </c>
    </row>
    <row r="38" spans="1:9" s="5" customFormat="1" ht="15" customHeight="1" x14ac:dyDescent="0.25">
      <c r="A38" s="46" t="str">
        <f>'Exit Capacity'!A38</f>
        <v>15.20A.1_Onteniente</v>
      </c>
      <c r="B38" s="4" t="str">
        <f>'Exit Capacity'!B38</f>
        <v>Salida Nacional / National exit</v>
      </c>
      <c r="C38" s="52">
        <f>'Exit Capacity'!C38</f>
        <v>5515.9491830845745</v>
      </c>
      <c r="D38" s="53">
        <f>'Exit Capacity'!D38</f>
        <v>5623.9184065126356</v>
      </c>
      <c r="E38" s="53">
        <f>'Exit Capacity'!E38</f>
        <v>5753.0426134497111</v>
      </c>
      <c r="F38" s="53">
        <f>'Exit Capacity'!F38</f>
        <v>5860.6545038688055</v>
      </c>
      <c r="G38" s="53">
        <f>'Exit Capacity'!G38</f>
        <v>5945.3402394773457</v>
      </c>
      <c r="H38" s="53">
        <f>'Exit Capacity'!H38</f>
        <v>6005.8643349801832</v>
      </c>
      <c r="I38" s="65">
        <f>'Exit Capacity'!I38</f>
        <v>6041.5322626040015</v>
      </c>
    </row>
    <row r="39" spans="1:9" s="5" customFormat="1" ht="15" customHeight="1" x14ac:dyDescent="0.25">
      <c r="A39" s="46" t="str">
        <f>'Exit Capacity'!A39</f>
        <v>15.21_Bañeres</v>
      </c>
      <c r="B39" s="4" t="str">
        <f>'Exit Capacity'!B39</f>
        <v>Salida Nacional / National exit</v>
      </c>
      <c r="C39" s="52">
        <f>'Exit Capacity'!C39</f>
        <v>2081.6695103440934</v>
      </c>
      <c r="D39" s="53">
        <f>'Exit Capacity'!D39</f>
        <v>2121.6062289832503</v>
      </c>
      <c r="E39" s="53">
        <f>'Exit Capacity'!E39</f>
        <v>2169.4269912564605</v>
      </c>
      <c r="F39" s="53">
        <f>'Exit Capacity'!F39</f>
        <v>2209.2856852613313</v>
      </c>
      <c r="G39" s="53">
        <f>'Exit Capacity'!G39</f>
        <v>2240.6617888038086</v>
      </c>
      <c r="H39" s="53">
        <f>'Exit Capacity'!H39</f>
        <v>2263.1040444889313</v>
      </c>
      <c r="I39" s="65">
        <f>'Exit Capacity'!I39</f>
        <v>2276.320494868306</v>
      </c>
    </row>
    <row r="40" spans="1:9" s="5" customFormat="1" ht="15" customHeight="1" x14ac:dyDescent="0.25">
      <c r="A40" s="46" t="str">
        <f>'Exit Capacity'!A40</f>
        <v>15.22_Ibi</v>
      </c>
      <c r="B40" s="4" t="str">
        <f>'Exit Capacity'!B40</f>
        <v>Salida Nacional / National exit</v>
      </c>
      <c r="C40" s="52">
        <f>'Exit Capacity'!C40</f>
        <v>556.33285120858727</v>
      </c>
      <c r="D40" s="53">
        <f>'Exit Capacity'!D40</f>
        <v>560.14175871062264</v>
      </c>
      <c r="E40" s="53">
        <f>'Exit Capacity'!E40</f>
        <v>564.85076255657816</v>
      </c>
      <c r="F40" s="53">
        <f>'Exit Capacity'!F40</f>
        <v>568.76601451157137</v>
      </c>
      <c r="G40" s="53">
        <f>'Exit Capacity'!G40</f>
        <v>571.93317908196843</v>
      </c>
      <c r="H40" s="53">
        <f>'Exit Capacity'!H40</f>
        <v>574.3580598977386</v>
      </c>
      <c r="I40" s="65">
        <f>'Exit Capacity'!I40</f>
        <v>576.03084669353416</v>
      </c>
    </row>
    <row r="41" spans="1:9" s="5" customFormat="1" ht="15" customHeight="1" x14ac:dyDescent="0.25">
      <c r="A41" s="46" t="str">
        <f>'Exit Capacity'!A41</f>
        <v>15.23_Tibi</v>
      </c>
      <c r="B41" s="4" t="str">
        <f>'Exit Capacity'!B41</f>
        <v>Salida Nacional / National exit</v>
      </c>
      <c r="C41" s="52">
        <f>'Exit Capacity'!C41</f>
        <v>61.111966001393753</v>
      </c>
      <c r="D41" s="53">
        <f>'Exit Capacity'!D41</f>
        <v>61.615824380234045</v>
      </c>
      <c r="E41" s="53">
        <f>'Exit Capacity'!E41</f>
        <v>62.23358235387208</v>
      </c>
      <c r="F41" s="53">
        <f>'Exit Capacity'!F41</f>
        <v>62.747538889227783</v>
      </c>
      <c r="G41" s="53">
        <f>'Exit Capacity'!G41</f>
        <v>63.16040974486225</v>
      </c>
      <c r="H41" s="53">
        <f>'Exit Capacity'!H41</f>
        <v>63.471258759019214</v>
      </c>
      <c r="I41" s="65">
        <f>'Exit Capacity'!I41</f>
        <v>63.678159027614569</v>
      </c>
    </row>
    <row r="42" spans="1:9" s="5" customFormat="1" ht="15" customHeight="1" x14ac:dyDescent="0.25">
      <c r="A42" s="46" t="str">
        <f>'Exit Capacity'!A42</f>
        <v>15.24_Alicante</v>
      </c>
      <c r="B42" s="4" t="str">
        <f>'Exit Capacity'!B42</f>
        <v>Salida Nacional / National exit</v>
      </c>
      <c r="C42" s="52">
        <f>'Exit Capacity'!C42</f>
        <v>1898.1930803570776</v>
      </c>
      <c r="D42" s="53">
        <f>'Exit Capacity'!D42</f>
        <v>1921.9704068628657</v>
      </c>
      <c r="E42" s="53">
        <f>'Exit Capacity'!E42</f>
        <v>1950.7145195099679</v>
      </c>
      <c r="F42" s="53">
        <f>'Exit Capacity'!F42</f>
        <v>1974.6549087192266</v>
      </c>
      <c r="G42" s="53">
        <f>'Exit Capacity'!G42</f>
        <v>1993.657162374077</v>
      </c>
      <c r="H42" s="53">
        <f>'Exit Capacity'!H42</f>
        <v>2007.5425463248196</v>
      </c>
      <c r="I42" s="65">
        <f>'Exit Capacity'!I42</f>
        <v>2016.1704441962679</v>
      </c>
    </row>
    <row r="43" spans="1:9" s="5" customFormat="1" ht="15" customHeight="1" x14ac:dyDescent="0.25">
      <c r="A43" s="46" t="str">
        <f>'Exit Capacity'!A43</f>
        <v>15.26_Elche</v>
      </c>
      <c r="B43" s="4" t="str">
        <f>'Exit Capacity'!B43</f>
        <v>Salida Nacional / National exit</v>
      </c>
      <c r="C43" s="52">
        <f>'Exit Capacity'!C43</f>
        <v>3323.2504378729263</v>
      </c>
      <c r="D43" s="53">
        <f>'Exit Capacity'!D43</f>
        <v>3364.8784532415966</v>
      </c>
      <c r="E43" s="53">
        <f>'Exit Capacity'!E43</f>
        <v>3415.2020404094419</v>
      </c>
      <c r="F43" s="53">
        <f>'Exit Capacity'!F43</f>
        <v>3457.1155368528866</v>
      </c>
      <c r="G43" s="53">
        <f>'Exit Capacity'!G43</f>
        <v>3490.3836213446784</v>
      </c>
      <c r="H43" s="53">
        <f>'Exit Capacity'!H43</f>
        <v>3514.6933761171795</v>
      </c>
      <c r="I43" s="65">
        <f>'Exit Capacity'!I43</f>
        <v>3529.7986178736292</v>
      </c>
    </row>
    <row r="44" spans="1:9" s="5" customFormat="1" ht="15" customHeight="1" x14ac:dyDescent="0.25">
      <c r="A44" s="46" t="str">
        <f>'Exit Capacity'!A44</f>
        <v>15.28_16_Callosa Segura</v>
      </c>
      <c r="B44" s="4" t="str">
        <f>'Exit Capacity'!B44</f>
        <v>Salida Nacional / National exit</v>
      </c>
      <c r="C44" s="52">
        <f>'Exit Capacity'!C44</f>
        <v>1013.1739309059299</v>
      </c>
      <c r="D44" s="53">
        <f>'Exit Capacity'!D44</f>
        <v>1028.107009215699</v>
      </c>
      <c r="E44" s="53">
        <f>'Exit Capacity'!E44</f>
        <v>1046.0853099198989</v>
      </c>
      <c r="F44" s="53">
        <f>'Exit Capacity'!F44</f>
        <v>1061.0638838576806</v>
      </c>
      <c r="G44" s="53">
        <f>'Exit Capacity'!G44</f>
        <v>1072.910643102676</v>
      </c>
      <c r="H44" s="53">
        <f>'Exit Capacity'!H44</f>
        <v>1081.4889058400163</v>
      </c>
      <c r="I44" s="65">
        <f>'Exit Capacity'!I44</f>
        <v>1086.7013388423318</v>
      </c>
    </row>
    <row r="45" spans="1:9" s="5" customFormat="1" ht="15" customHeight="1" x14ac:dyDescent="0.25">
      <c r="A45" s="46" t="str">
        <f>'Exit Capacity'!A45</f>
        <v>15.30_San Javier</v>
      </c>
      <c r="B45" s="4" t="str">
        <f>'Exit Capacity'!B45</f>
        <v>Salida Nacional / National exit</v>
      </c>
      <c r="C45" s="52">
        <f>'Exit Capacity'!C45</f>
        <v>371.32927017718271</v>
      </c>
      <c r="D45" s="53">
        <f>'Exit Capacity'!D45</f>
        <v>377.36358054190282</v>
      </c>
      <c r="E45" s="53">
        <f>'Exit Capacity'!E45</f>
        <v>384.6126642882187</v>
      </c>
      <c r="F45" s="53">
        <f>'Exit Capacity'!F45</f>
        <v>390.65324745486879</v>
      </c>
      <c r="G45" s="53">
        <f>'Exit Capacity'!G45</f>
        <v>395.42180983010644</v>
      </c>
      <c r="H45" s="53">
        <f>'Exit Capacity'!H45</f>
        <v>398.85792085960639</v>
      </c>
      <c r="I45" s="65">
        <f>'Exit Capacity'!I45</f>
        <v>400.92032949657664</v>
      </c>
    </row>
    <row r="46" spans="1:9" s="5" customFormat="1" ht="15" customHeight="1" x14ac:dyDescent="0.25">
      <c r="A46" s="46" t="str">
        <f>'Exit Capacity'!A46</f>
        <v>15.31.1A_EnergyWorks Cartagena</v>
      </c>
      <c r="B46" s="4" t="str">
        <f>'Exit Capacity'!B46</f>
        <v>Salida Nacional / National exit</v>
      </c>
      <c r="C46" s="52">
        <f>'Exit Capacity'!C46</f>
        <v>10366.984445583937</v>
      </c>
      <c r="D46" s="53">
        <f>'Exit Capacity'!D46</f>
        <v>10549.229492364722</v>
      </c>
      <c r="E46" s="53">
        <f>'Exit Capacity'!E46</f>
        <v>10841.873123917707</v>
      </c>
      <c r="F46" s="53">
        <f>'Exit Capacity'!F46</f>
        <v>11329.424438468472</v>
      </c>
      <c r="G46" s="53">
        <f>'Exit Capacity'!G46</f>
        <v>11572.783081361738</v>
      </c>
      <c r="H46" s="53">
        <f>'Exit Capacity'!H46</f>
        <v>11709.542730946398</v>
      </c>
      <c r="I46" s="65">
        <f>'Exit Capacity'!I46</f>
        <v>11567.018456642463</v>
      </c>
    </row>
    <row r="47" spans="1:9" s="5" customFormat="1" ht="15" customHeight="1" x14ac:dyDescent="0.25">
      <c r="A47" s="46" t="str">
        <f>'Exit Capacity'!A47</f>
        <v>15.31_General Electric</v>
      </c>
      <c r="B47" s="4" t="str">
        <f>'Exit Capacity'!B47</f>
        <v>Salida Nacional / National exit</v>
      </c>
      <c r="C47" s="52">
        <f>'Exit Capacity'!C47</f>
        <v>2021.4317889432991</v>
      </c>
      <c r="D47" s="53">
        <f>'Exit Capacity'!D47</f>
        <v>2056.9672846193885</v>
      </c>
      <c r="E47" s="53">
        <f>'Exit Capacity'!E47</f>
        <v>2114.0291180539894</v>
      </c>
      <c r="F47" s="53">
        <f>'Exit Capacity'!F47</f>
        <v>2209.0955022226117</v>
      </c>
      <c r="G47" s="53">
        <f>'Exit Capacity'!G47</f>
        <v>2256.5473817388483</v>
      </c>
      <c r="H47" s="53">
        <f>'Exit Capacity'!H47</f>
        <v>2283.2137961206058</v>
      </c>
      <c r="I47" s="65">
        <f>'Exit Capacity'!I47</f>
        <v>2255.4233523048274</v>
      </c>
    </row>
    <row r="48" spans="1:9" s="5" customFormat="1" ht="15" customHeight="1" x14ac:dyDescent="0.25">
      <c r="A48" s="46" t="str">
        <f>'Exit Capacity'!A48</f>
        <v>15.31A.2_Fuente Alamo</v>
      </c>
      <c r="B48" s="4" t="str">
        <f>'Exit Capacity'!B48</f>
        <v>Salida Nacional / National exit</v>
      </c>
      <c r="C48" s="52">
        <f>'Exit Capacity'!C48</f>
        <v>4.1415036542202577</v>
      </c>
      <c r="D48" s="53">
        <f>'Exit Capacity'!D48</f>
        <v>4.1527777417305343</v>
      </c>
      <c r="E48" s="53">
        <f>'Exit Capacity'!E48</f>
        <v>4.1677491683909995</v>
      </c>
      <c r="F48" s="53">
        <f>'Exit Capacity'!F48</f>
        <v>4.1801314200076636</v>
      </c>
      <c r="G48" s="53">
        <f>'Exit Capacity'!G48</f>
        <v>4.190724215775397</v>
      </c>
      <c r="H48" s="53">
        <f>'Exit Capacity'!H48</f>
        <v>4.1998852909984503</v>
      </c>
      <c r="I48" s="65">
        <f>'Exit Capacity'!I48</f>
        <v>4.2077113585120136</v>
      </c>
    </row>
    <row r="49" spans="1:9" s="5" customFormat="1" ht="15" customHeight="1" x14ac:dyDescent="0.25">
      <c r="A49" s="46" t="str">
        <f>'Exit Capacity'!A49</f>
        <v>15.31A.4_Lorca</v>
      </c>
      <c r="B49" s="4" t="str">
        <f>'Exit Capacity'!B49</f>
        <v>Salida Nacional / National exit</v>
      </c>
      <c r="C49" s="52">
        <f>'Exit Capacity'!C49</f>
        <v>1298.9512851626919</v>
      </c>
      <c r="D49" s="53">
        <f>'Exit Capacity'!D49</f>
        <v>1323.516759055452</v>
      </c>
      <c r="E49" s="53">
        <f>'Exit Capacity'!E49</f>
        <v>1352.9394460155872</v>
      </c>
      <c r="F49" s="53">
        <f>'Exit Capacity'!F49</f>
        <v>1377.4628081242618</v>
      </c>
      <c r="G49" s="53">
        <f>'Exit Capacity'!G49</f>
        <v>1396.7715937832006</v>
      </c>
      <c r="H49" s="53">
        <f>'Exit Capacity'!H49</f>
        <v>1410.5907548448774</v>
      </c>
      <c r="I49" s="65">
        <f>'Exit Capacity'!I49</f>
        <v>1418.7416376437018</v>
      </c>
    </row>
    <row r="50" spans="1:9" s="5" customFormat="1" ht="15" customHeight="1" x14ac:dyDescent="0.25">
      <c r="A50" s="46" t="str">
        <f>'Exit Capacity'!A50</f>
        <v>15.34_Escombreras</v>
      </c>
      <c r="B50" s="4" t="str">
        <f>'Exit Capacity'!B50</f>
        <v>Salida Nacional / National exit</v>
      </c>
      <c r="C50" s="52">
        <f>'Exit Capacity'!C50</f>
        <v>53411.718105844913</v>
      </c>
      <c r="D50" s="53">
        <f>'Exit Capacity'!D50</f>
        <v>54350.662416597515</v>
      </c>
      <c r="E50" s="53">
        <f>'Exit Capacity'!E50</f>
        <v>55858.391036817149</v>
      </c>
      <c r="F50" s="53">
        <f>'Exit Capacity'!F50</f>
        <v>58370.303108414046</v>
      </c>
      <c r="G50" s="53">
        <f>'Exit Capacity'!G50</f>
        <v>59624.110645317713</v>
      </c>
      <c r="H50" s="53">
        <f>'Exit Capacity'!H50</f>
        <v>60328.709739703503</v>
      </c>
      <c r="I50" s="65">
        <f>'Exit Capacity'!I50</f>
        <v>59594.410734788471</v>
      </c>
    </row>
    <row r="51" spans="1:9" s="5" customFormat="1" ht="15" customHeight="1" x14ac:dyDescent="0.25">
      <c r="A51" s="46" t="str">
        <f>'Exit Capacity'!A51</f>
        <v>15_Tivissa</v>
      </c>
      <c r="B51" s="4" t="str">
        <f>'Exit Capacity'!B51</f>
        <v>Salida Nacional / National exit</v>
      </c>
      <c r="C51" s="52">
        <f>'Exit Capacity'!C51</f>
        <v>11.512614218447419</v>
      </c>
      <c r="D51" s="53">
        <f>'Exit Capacity'!D51</f>
        <v>11.54395409666739</v>
      </c>
      <c r="E51" s="53">
        <f>'Exit Capacity'!E51</f>
        <v>11.58557189392952</v>
      </c>
      <c r="F51" s="53">
        <f>'Exit Capacity'!F51</f>
        <v>11.619992263418544</v>
      </c>
      <c r="G51" s="53">
        <f>'Exit Capacity'!G51</f>
        <v>11.649438276594084</v>
      </c>
      <c r="H51" s="53">
        <f>'Exit Capacity'!H51</f>
        <v>11.674904371441475</v>
      </c>
      <c r="I51" s="65">
        <f>'Exit Capacity'!I51</f>
        <v>11.696659391756228</v>
      </c>
    </row>
    <row r="52" spans="1:9" s="5" customFormat="1" ht="15" customHeight="1" x14ac:dyDescent="0.25">
      <c r="A52" s="46" t="str">
        <f>'Exit Capacity'!A52</f>
        <v>16A_Benisanet</v>
      </c>
      <c r="B52" s="4" t="str">
        <f>'Exit Capacity'!B52</f>
        <v>Salida Nacional / National exit</v>
      </c>
      <c r="C52" s="52">
        <f>'Exit Capacity'!C52</f>
        <v>271.6864377323335</v>
      </c>
      <c r="D52" s="53">
        <f>'Exit Capacity'!D52</f>
        <v>272.42602821204451</v>
      </c>
      <c r="E52" s="53">
        <f>'Exit Capacity'!E52</f>
        <v>273.40816753069697</v>
      </c>
      <c r="F52" s="53">
        <f>'Exit Capacity'!F52</f>
        <v>274.22045459204213</v>
      </c>
      <c r="G52" s="53">
        <f>'Exit Capacity'!G52</f>
        <v>274.91535170865558</v>
      </c>
      <c r="H52" s="53">
        <f>'Exit Capacity'!H52</f>
        <v>275.5163266445615</v>
      </c>
      <c r="I52" s="65">
        <f>'Exit Capacity'!I52</f>
        <v>276.02972385044018</v>
      </c>
    </row>
    <row r="53" spans="1:9" s="5" customFormat="1" ht="15" customHeight="1" x14ac:dyDescent="0.25">
      <c r="A53" s="46" t="str">
        <f>'Exit Capacity'!A53</f>
        <v>19_Caspe</v>
      </c>
      <c r="B53" s="4" t="str">
        <f>'Exit Capacity'!B53</f>
        <v>Salida Nacional / National exit</v>
      </c>
      <c r="C53" s="52">
        <f>'Exit Capacity'!C53</f>
        <v>6523.8752434846674</v>
      </c>
      <c r="D53" s="53">
        <f>'Exit Capacity'!D53</f>
        <v>6575.8566910252266</v>
      </c>
      <c r="E53" s="53">
        <f>'Exit Capacity'!E53</f>
        <v>6639.5338220602907</v>
      </c>
      <c r="F53" s="53">
        <f>'Exit Capacity'!F53</f>
        <v>6694.498656851104</v>
      </c>
      <c r="G53" s="53">
        <f>'Exit Capacity'!G53</f>
        <v>6739.5396418298214</v>
      </c>
      <c r="H53" s="53">
        <f>'Exit Capacity'!H53</f>
        <v>6773.7143828341214</v>
      </c>
      <c r="I53" s="65">
        <f>'Exit Capacity'!I53</f>
        <v>6796.5383446900832</v>
      </c>
    </row>
    <row r="54" spans="1:9" s="5" customFormat="1" ht="15" customHeight="1" x14ac:dyDescent="0.25">
      <c r="A54" s="46" t="str">
        <f>'Exit Capacity'!A54</f>
        <v>20_Andorra</v>
      </c>
      <c r="B54" s="4" t="str">
        <f>'Exit Capacity'!B54</f>
        <v>Salida Nacional / National exit</v>
      </c>
      <c r="C54" s="52">
        <f>'Exit Capacity'!C54</f>
        <v>5757.8657185009461</v>
      </c>
      <c r="D54" s="53">
        <f>'Exit Capacity'!D54</f>
        <v>5698.7041874952492</v>
      </c>
      <c r="E54" s="53">
        <f>'Exit Capacity'!E54</f>
        <v>5702.8393103924664</v>
      </c>
      <c r="F54" s="53">
        <f>'Exit Capacity'!F54</f>
        <v>5882.0374863533534</v>
      </c>
      <c r="G54" s="53">
        <f>'Exit Capacity'!G54</f>
        <v>5993.7331952256181</v>
      </c>
      <c r="H54" s="53">
        <f>'Exit Capacity'!H54</f>
        <v>6056.1269837880627</v>
      </c>
      <c r="I54" s="65">
        <f>'Exit Capacity'!I54</f>
        <v>6125.9080147359318</v>
      </c>
    </row>
    <row r="55" spans="1:9" s="5" customFormat="1" ht="15" customHeight="1" x14ac:dyDescent="0.25">
      <c r="A55" s="46" t="str">
        <f>'Exit Capacity'!A55</f>
        <v>21.1_Azaila</v>
      </c>
      <c r="B55" s="4" t="str">
        <f>'Exit Capacity'!B55</f>
        <v>Salida Nacional / National exit</v>
      </c>
      <c r="C55" s="52">
        <f>'Exit Capacity'!C55</f>
        <v>306.86922360693222</v>
      </c>
      <c r="D55" s="53">
        <f>'Exit Capacity'!D55</f>
        <v>300.76353116298014</v>
      </c>
      <c r="E55" s="53">
        <f>'Exit Capacity'!E55</f>
        <v>299.53411068404569</v>
      </c>
      <c r="F55" s="53">
        <f>'Exit Capacity'!F55</f>
        <v>312.42975084630638</v>
      </c>
      <c r="G55" s="53">
        <f>'Exit Capacity'!G55</f>
        <v>320.75690454072668</v>
      </c>
      <c r="H55" s="53">
        <f>'Exit Capacity'!H55</f>
        <v>325.31560408350941</v>
      </c>
      <c r="I55" s="65">
        <f>'Exit Capacity'!I55</f>
        <v>332.16783136064009</v>
      </c>
    </row>
    <row r="56" spans="1:9" s="5" customFormat="1" ht="15" customHeight="1" x14ac:dyDescent="0.25">
      <c r="A56" s="46" t="str">
        <f>'Exit Capacity'!A56</f>
        <v>22_Epysa</v>
      </c>
      <c r="B56" s="4" t="str">
        <f>'Exit Capacity'!B56</f>
        <v>Salida Nacional / National exit</v>
      </c>
      <c r="C56" s="52">
        <f>'Exit Capacity'!C56</f>
        <v>948.20942160506172</v>
      </c>
      <c r="D56" s="53">
        <f>'Exit Capacity'!D56</f>
        <v>968.97684045727385</v>
      </c>
      <c r="E56" s="53">
        <f>'Exit Capacity'!E56</f>
        <v>993.78842136847152</v>
      </c>
      <c r="F56" s="53">
        <f>'Exit Capacity'!F56</f>
        <v>1014.4725646258952</v>
      </c>
      <c r="G56" s="53">
        <f>'Exit Capacity'!G56</f>
        <v>1030.7228265809792</v>
      </c>
      <c r="H56" s="53">
        <f>'Exit Capacity'!H56</f>
        <v>1042.2862201751514</v>
      </c>
      <c r="I56" s="65">
        <f>'Exit Capacity'!I56</f>
        <v>1049.0041569846535</v>
      </c>
    </row>
    <row r="57" spans="1:9" s="5" customFormat="1" ht="15" customHeight="1" x14ac:dyDescent="0.25">
      <c r="A57" s="46" t="str">
        <f>'Exit Capacity'!A57</f>
        <v>23_Mediana Zaragoza</v>
      </c>
      <c r="B57" s="4" t="str">
        <f>'Exit Capacity'!B57</f>
        <v>Salida Nacional / National exit</v>
      </c>
      <c r="C57" s="52">
        <f>'Exit Capacity'!C57</f>
        <v>12343.401677765345</v>
      </c>
      <c r="D57" s="53">
        <f>'Exit Capacity'!D57</f>
        <v>12474.459492291602</v>
      </c>
      <c r="E57" s="53">
        <f>'Exit Capacity'!E57</f>
        <v>12624.074472222461</v>
      </c>
      <c r="F57" s="53">
        <f>'Exit Capacity'!F57</f>
        <v>12747.246313110776</v>
      </c>
      <c r="G57" s="53">
        <f>'Exit Capacity'!G57</f>
        <v>12845.694498824667</v>
      </c>
      <c r="H57" s="53">
        <f>'Exit Capacity'!H57</f>
        <v>12918.66707256012</v>
      </c>
      <c r="I57" s="65">
        <f>'Exit Capacity'!I57</f>
        <v>12973.991559041799</v>
      </c>
    </row>
    <row r="58" spans="1:9" s="5" customFormat="1" ht="15" customHeight="1" x14ac:dyDescent="0.25">
      <c r="A58" s="46" t="str">
        <f>'Exit Capacity'!A58</f>
        <v>23A_La Cartuja</v>
      </c>
      <c r="B58" s="4" t="str">
        <f>'Exit Capacity'!B58</f>
        <v>Salida Nacional / National exit</v>
      </c>
      <c r="C58" s="52">
        <f>'Exit Capacity'!C58</f>
        <v>312.39433635589273</v>
      </c>
      <c r="D58" s="53">
        <f>'Exit Capacity'!D58</f>
        <v>313.61038415848486</v>
      </c>
      <c r="E58" s="53">
        <f>'Exit Capacity'!E58</f>
        <v>315.16313841281465</v>
      </c>
      <c r="F58" s="53">
        <f>'Exit Capacity'!F58</f>
        <v>316.53916950823145</v>
      </c>
      <c r="G58" s="53">
        <f>'Exit Capacity'!G58</f>
        <v>317.72008573228618</v>
      </c>
      <c r="H58" s="53">
        <f>'Exit Capacity'!H58</f>
        <v>318.68722877637117</v>
      </c>
      <c r="I58" s="65">
        <f>'Exit Capacity'!I58</f>
        <v>319.43107350092976</v>
      </c>
    </row>
    <row r="59" spans="1:9" s="5" customFormat="1" ht="15" customHeight="1" x14ac:dyDescent="0.25">
      <c r="A59" s="46" t="str">
        <f>'Exit Capacity'!A59</f>
        <v>24_Santa Fe</v>
      </c>
      <c r="B59" s="4" t="str">
        <f>'Exit Capacity'!B59</f>
        <v>Salida Nacional / National exit</v>
      </c>
      <c r="C59" s="52">
        <f>'Exit Capacity'!C59</f>
        <v>144.5549191069656</v>
      </c>
      <c r="D59" s="53">
        <f>'Exit Capacity'!D59</f>
        <v>144.9484295186713</v>
      </c>
      <c r="E59" s="53">
        <f>'Exit Capacity'!E59</f>
        <v>145.47099174498106</v>
      </c>
      <c r="F59" s="53">
        <f>'Exit Capacity'!F59</f>
        <v>145.90318148335905</v>
      </c>
      <c r="G59" s="53">
        <f>'Exit Capacity'!G59</f>
        <v>146.27291210855384</v>
      </c>
      <c r="H59" s="53">
        <f>'Exit Capacity'!H59</f>
        <v>146.59267000287605</v>
      </c>
      <c r="I59" s="65">
        <f>'Exit Capacity'!I59</f>
        <v>146.86583082821932</v>
      </c>
    </row>
    <row r="60" spans="1:9" s="5" customFormat="1" ht="15" customHeight="1" x14ac:dyDescent="0.25">
      <c r="A60" s="46" t="str">
        <f>'Exit Capacity'!A60</f>
        <v>24A_Zaragoza I+D</v>
      </c>
      <c r="B60" s="4" t="str">
        <f>'Exit Capacity'!B60</f>
        <v>Salida Nacional / National exit</v>
      </c>
      <c r="C60" s="52">
        <f>'Exit Capacity'!C60</f>
        <v>1257.0889299979922</v>
      </c>
      <c r="D60" s="53">
        <f>'Exit Capacity'!D60</f>
        <v>1270.9302156431297</v>
      </c>
      <c r="E60" s="53">
        <f>'Exit Capacity'!E60</f>
        <v>1287.7257631532843</v>
      </c>
      <c r="F60" s="53">
        <f>'Exit Capacity'!F60</f>
        <v>1301.7103450124462</v>
      </c>
      <c r="G60" s="53">
        <f>'Exit Capacity'!G60</f>
        <v>1312.8462357289216</v>
      </c>
      <c r="H60" s="53">
        <f>'Exit Capacity'!H60</f>
        <v>1321.0501544819626</v>
      </c>
      <c r="I60" s="65">
        <f>'Exit Capacity'!I60</f>
        <v>1326.2479126393232</v>
      </c>
    </row>
    <row r="61" spans="1:9" s="5" customFormat="1" ht="15" customHeight="1" x14ac:dyDescent="0.25">
      <c r="A61" s="46" t="str">
        <f>'Exit Capacity'!A61</f>
        <v>25A_Barboles</v>
      </c>
      <c r="B61" s="4" t="str">
        <f>'Exit Capacity'!B61</f>
        <v>Salida Nacional / National exit</v>
      </c>
      <c r="C61" s="52">
        <f>'Exit Capacity'!C61</f>
        <v>0</v>
      </c>
      <c r="D61" s="53">
        <f>'Exit Capacity'!D61</f>
        <v>0</v>
      </c>
      <c r="E61" s="53">
        <f>'Exit Capacity'!E61</f>
        <v>0</v>
      </c>
      <c r="F61" s="53">
        <f>'Exit Capacity'!F61</f>
        <v>0</v>
      </c>
      <c r="G61" s="53">
        <f>'Exit Capacity'!G61</f>
        <v>0</v>
      </c>
      <c r="H61" s="53">
        <f>'Exit Capacity'!H61</f>
        <v>0</v>
      </c>
      <c r="I61" s="65">
        <f>'Exit Capacity'!I61</f>
        <v>0</v>
      </c>
    </row>
    <row r="62" spans="1:9" s="5" customFormat="1" ht="15" customHeight="1" x14ac:dyDescent="0.25">
      <c r="A62" s="46" t="str">
        <f>'Exit Capacity'!A62</f>
        <v>25X_General Motors</v>
      </c>
      <c r="B62" s="4" t="str">
        <f>'Exit Capacity'!B62</f>
        <v>Salida Nacional / National exit</v>
      </c>
      <c r="C62" s="52">
        <f>'Exit Capacity'!C62</f>
        <v>2154.5412027199109</v>
      </c>
      <c r="D62" s="53">
        <f>'Exit Capacity'!D62</f>
        <v>2137.8417433574837</v>
      </c>
      <c r="E62" s="53">
        <f>'Exit Capacity'!E62</f>
        <v>2118.9446792276744</v>
      </c>
      <c r="F62" s="53">
        <f>'Exit Capacity'!F62</f>
        <v>2105.2127116931624</v>
      </c>
      <c r="G62" s="53">
        <f>'Exit Capacity'!G62</f>
        <v>2096.0355667368749</v>
      </c>
      <c r="H62" s="53">
        <f>'Exit Capacity'!H62</f>
        <v>2091.0919047416219</v>
      </c>
      <c r="I62" s="65">
        <f>'Exit Capacity'!I62</f>
        <v>2090.3434848618258</v>
      </c>
    </row>
    <row r="63" spans="1:9" s="5" customFormat="1" ht="15" customHeight="1" x14ac:dyDescent="0.25">
      <c r="A63" s="46" t="str">
        <f>'Exit Capacity'!A63</f>
        <v>26A_Magallon</v>
      </c>
      <c r="B63" s="4" t="str">
        <f>'Exit Capacity'!B63</f>
        <v>Salida Nacional / National exit</v>
      </c>
      <c r="C63" s="52">
        <f>'Exit Capacity'!C63</f>
        <v>1401.128882818969</v>
      </c>
      <c r="D63" s="53">
        <f>'Exit Capacity'!D63</f>
        <v>1425.1651482939906</v>
      </c>
      <c r="E63" s="53">
        <f>'Exit Capacity'!E63</f>
        <v>1454.0078897352323</v>
      </c>
      <c r="F63" s="53">
        <f>'Exit Capacity'!F63</f>
        <v>1478.0443441143389</v>
      </c>
      <c r="G63" s="53">
        <f>'Exit Capacity'!G63</f>
        <v>1497.0007229405953</v>
      </c>
      <c r="H63" s="53">
        <f>'Exit Capacity'!H63</f>
        <v>1510.625671171344</v>
      </c>
      <c r="I63" s="65">
        <f>'Exit Capacity'!I63</f>
        <v>1518.7509445898113</v>
      </c>
    </row>
    <row r="64" spans="1:9" s="5" customFormat="1" ht="15" customHeight="1" x14ac:dyDescent="0.25">
      <c r="A64" s="46" t="str">
        <f>'Exit Capacity'!A64</f>
        <v>27X_Ribaforada</v>
      </c>
      <c r="B64" s="4" t="str">
        <f>'Exit Capacity'!B64</f>
        <v>Salida Nacional / National exit</v>
      </c>
      <c r="C64" s="52">
        <f>'Exit Capacity'!C64</f>
        <v>1250.6405452850654</v>
      </c>
      <c r="D64" s="53">
        <f>'Exit Capacity'!D64</f>
        <v>1271.1813698858916</v>
      </c>
      <c r="E64" s="53">
        <f>'Exit Capacity'!E64</f>
        <v>1295.8517544465308</v>
      </c>
      <c r="F64" s="53">
        <f>'Exit Capacity'!F64</f>
        <v>1316.4096809781904</v>
      </c>
      <c r="G64" s="53">
        <f>'Exit Capacity'!G64</f>
        <v>1332.635365883983</v>
      </c>
      <c r="H64" s="53">
        <f>'Exit Capacity'!H64</f>
        <v>1344.3212786493273</v>
      </c>
      <c r="I64" s="65">
        <f>'Exit Capacity'!I64</f>
        <v>1351.3263267638699</v>
      </c>
    </row>
    <row r="65" spans="1:9" s="5" customFormat="1" ht="15" customHeight="1" x14ac:dyDescent="0.25">
      <c r="A65" s="46" t="str">
        <f>'Exit Capacity'!A65</f>
        <v>28_Tudela</v>
      </c>
      <c r="B65" s="4" t="str">
        <f>'Exit Capacity'!B65</f>
        <v>Salida Nacional / National exit</v>
      </c>
      <c r="C65" s="52">
        <f>'Exit Capacity'!C65</f>
        <v>2342.633968125906</v>
      </c>
      <c r="D65" s="53">
        <f>'Exit Capacity'!D65</f>
        <v>2381.061040754083</v>
      </c>
      <c r="E65" s="53">
        <f>'Exit Capacity'!E65</f>
        <v>2427.2147863920013</v>
      </c>
      <c r="F65" s="53">
        <f>'Exit Capacity'!F65</f>
        <v>2465.6747999078057</v>
      </c>
      <c r="G65" s="53">
        <f>'Exit Capacity'!G65</f>
        <v>2496.0307110301878</v>
      </c>
      <c r="H65" s="53">
        <f>'Exit Capacity'!H65</f>
        <v>2517.8946853343823</v>
      </c>
      <c r="I65" s="65">
        <f>'Exit Capacity'!I65</f>
        <v>2531.0029218996351</v>
      </c>
    </row>
    <row r="66" spans="1:9" s="5" customFormat="1" ht="15" customHeight="1" x14ac:dyDescent="0.25">
      <c r="A66" s="46" t="str">
        <f>'Exit Capacity'!A66</f>
        <v>28A_Tudela Norte</v>
      </c>
      <c r="B66" s="4" t="str">
        <f>'Exit Capacity'!B66</f>
        <v>Salida Nacional / National exit</v>
      </c>
      <c r="C66" s="52">
        <f>'Exit Capacity'!C66</f>
        <v>20480.719700990867</v>
      </c>
      <c r="D66" s="53">
        <f>'Exit Capacity'!D66</f>
        <v>20965.069519164117</v>
      </c>
      <c r="E66" s="53">
        <f>'Exit Capacity'!E66</f>
        <v>21805.492305038733</v>
      </c>
      <c r="F66" s="53">
        <f>'Exit Capacity'!F66</f>
        <v>23326.528971326345</v>
      </c>
      <c r="G66" s="53">
        <f>'Exit Capacity'!G66</f>
        <v>24050.074731517398</v>
      </c>
      <c r="H66" s="53">
        <f>'Exit Capacity'!H66</f>
        <v>24438.728047741159</v>
      </c>
      <c r="I66" s="65">
        <f>'Exit Capacity'!I66</f>
        <v>23900.88266260994</v>
      </c>
    </row>
    <row r="67" spans="1:9" s="5" customFormat="1" ht="15" customHeight="1" x14ac:dyDescent="0.25">
      <c r="A67" s="46" t="str">
        <f>'Exit Capacity'!A67</f>
        <v>29_Alfaro</v>
      </c>
      <c r="B67" s="4" t="str">
        <f>'Exit Capacity'!B67</f>
        <v>Salida Nacional / National exit</v>
      </c>
      <c r="C67" s="52">
        <f>'Exit Capacity'!C67</f>
        <v>648.00830986099663</v>
      </c>
      <c r="D67" s="53">
        <f>'Exit Capacity'!D67</f>
        <v>651.57840898777295</v>
      </c>
      <c r="E67" s="53">
        <f>'Exit Capacity'!E67</f>
        <v>656.044578863423</v>
      </c>
      <c r="F67" s="53">
        <f>'Exit Capacity'!F67</f>
        <v>659.75460209533639</v>
      </c>
      <c r="G67" s="53">
        <f>'Exit Capacity'!G67</f>
        <v>662.78499169101667</v>
      </c>
      <c r="H67" s="53">
        <f>'Exit Capacity'!H67</f>
        <v>665.15846316653631</v>
      </c>
      <c r="I67" s="65">
        <f>'Exit Capacity'!I67</f>
        <v>666.87220039955002</v>
      </c>
    </row>
    <row r="68" spans="1:9" s="5" customFormat="1" ht="15" customHeight="1" x14ac:dyDescent="0.25">
      <c r="A68" s="46" t="str">
        <f>'Exit Capacity'!A68</f>
        <v>30_Rioja Baja</v>
      </c>
      <c r="B68" s="4" t="str">
        <f>'Exit Capacity'!B68</f>
        <v>Salida Nacional / National exit</v>
      </c>
      <c r="C68" s="52">
        <f>'Exit Capacity'!C68</f>
        <v>1025.1001599504302</v>
      </c>
      <c r="D68" s="53">
        <f>'Exit Capacity'!D68</f>
        <v>1040.1412366728778</v>
      </c>
      <c r="E68" s="53">
        <f>'Exit Capacity'!E68</f>
        <v>1058.2514637290901</v>
      </c>
      <c r="F68" s="53">
        <f>'Exit Capacity'!F68</f>
        <v>1073.3398276125251</v>
      </c>
      <c r="G68" s="53">
        <f>'Exit Capacity'!G68</f>
        <v>1085.2745101256899</v>
      </c>
      <c r="H68" s="53">
        <f>'Exit Capacity'!H68</f>
        <v>1093.9184687153565</v>
      </c>
      <c r="I68" s="65">
        <f>'Exit Capacity'!I68</f>
        <v>1099.1738980271175</v>
      </c>
    </row>
    <row r="69" spans="1:9" s="5" customFormat="1" ht="15" customHeight="1" x14ac:dyDescent="0.25">
      <c r="A69" s="46" t="str">
        <f>'Exit Capacity'!A69</f>
        <v>32_Sequero</v>
      </c>
      <c r="B69" s="4" t="str">
        <f>'Exit Capacity'!B69</f>
        <v>Salida Nacional / National exit</v>
      </c>
      <c r="C69" s="52">
        <f>'Exit Capacity'!C69</f>
        <v>0</v>
      </c>
      <c r="D69" s="53">
        <f>'Exit Capacity'!D69</f>
        <v>0</v>
      </c>
      <c r="E69" s="53">
        <f>'Exit Capacity'!E69</f>
        <v>0</v>
      </c>
      <c r="F69" s="53">
        <f>'Exit Capacity'!F69</f>
        <v>0</v>
      </c>
      <c r="G69" s="53">
        <f>'Exit Capacity'!G69</f>
        <v>0</v>
      </c>
      <c r="H69" s="53">
        <f>'Exit Capacity'!H69</f>
        <v>0</v>
      </c>
      <c r="I69" s="65">
        <f>'Exit Capacity'!I69</f>
        <v>0</v>
      </c>
    </row>
    <row r="70" spans="1:9" s="5" customFormat="1" ht="15" customHeight="1" x14ac:dyDescent="0.25">
      <c r="A70" s="46" t="str">
        <f>'Exit Capacity'!A70</f>
        <v>33_Logroño</v>
      </c>
      <c r="B70" s="4" t="str">
        <f>'Exit Capacity'!B70</f>
        <v>Salida Nacional / National exit</v>
      </c>
      <c r="C70" s="52">
        <f>'Exit Capacity'!C70</f>
        <v>27490.377136104904</v>
      </c>
      <c r="D70" s="53">
        <f>'Exit Capacity'!D70</f>
        <v>28045.885152397441</v>
      </c>
      <c r="E70" s="53">
        <f>'Exit Capacity'!E70</f>
        <v>29004.072168084425</v>
      </c>
      <c r="F70" s="53">
        <f>'Exit Capacity'!F70</f>
        <v>30720.688079659551</v>
      </c>
      <c r="G70" s="53">
        <f>'Exit Capacity'!G70</f>
        <v>31542.797498431573</v>
      </c>
      <c r="H70" s="53">
        <f>'Exit Capacity'!H70</f>
        <v>31988.356417253832</v>
      </c>
      <c r="I70" s="65">
        <f>'Exit Capacity'!I70</f>
        <v>31395.537419146574</v>
      </c>
    </row>
    <row r="71" spans="1:9" s="5" customFormat="1" ht="15" customHeight="1" x14ac:dyDescent="0.25">
      <c r="A71" s="46" t="str">
        <f>'Exit Capacity'!A71</f>
        <v>33X_Navarrete</v>
      </c>
      <c r="B71" s="4" t="str">
        <f>'Exit Capacity'!B71</f>
        <v>Salida Nacional / National exit</v>
      </c>
      <c r="C71" s="52">
        <f>'Exit Capacity'!C71</f>
        <v>166.88430615845473</v>
      </c>
      <c r="D71" s="53">
        <f>'Exit Capacity'!D71</f>
        <v>167.5644949995648</v>
      </c>
      <c r="E71" s="53">
        <f>'Exit Capacity'!E71</f>
        <v>168.43338864095554</v>
      </c>
      <c r="F71" s="53">
        <f>'Exit Capacity'!F71</f>
        <v>169.15404576795535</v>
      </c>
      <c r="G71" s="53">
        <f>'Exit Capacity'!G71</f>
        <v>169.75261087207076</v>
      </c>
      <c r="H71" s="53">
        <f>'Exit Capacity'!H71</f>
        <v>170.23933937469178</v>
      </c>
      <c r="I71" s="65">
        <f>'Exit Capacity'!I71</f>
        <v>170.61588349172442</v>
      </c>
    </row>
    <row r="72" spans="1:9" s="5" customFormat="1" ht="15" customHeight="1" x14ac:dyDescent="0.25">
      <c r="A72" s="46" t="str">
        <f>'Exit Capacity'!A72</f>
        <v>34_Cenicero</v>
      </c>
      <c r="B72" s="4" t="str">
        <f>'Exit Capacity'!B72</f>
        <v>Salida Nacional / National exit</v>
      </c>
      <c r="C72" s="52">
        <f>'Exit Capacity'!C72</f>
        <v>999.95770283672186</v>
      </c>
      <c r="D72" s="53">
        <f>'Exit Capacity'!D72</f>
        <v>1010.2704188256671</v>
      </c>
      <c r="E72" s="53">
        <f>'Exit Capacity'!E72</f>
        <v>1022.8078669564602</v>
      </c>
      <c r="F72" s="53">
        <f>'Exit Capacity'!F72</f>
        <v>1033.2812358428373</v>
      </c>
      <c r="G72" s="53">
        <f>'Exit Capacity'!G72</f>
        <v>1041.6513461910465</v>
      </c>
      <c r="H72" s="53">
        <f>'Exit Capacity'!H72</f>
        <v>1047.8490077717481</v>
      </c>
      <c r="I72" s="65">
        <f>'Exit Capacity'!I72</f>
        <v>1051.8167874160927</v>
      </c>
    </row>
    <row r="73" spans="1:9" s="5" customFormat="1" ht="15" customHeight="1" x14ac:dyDescent="0.25">
      <c r="A73" s="46" t="str">
        <f>'Exit Capacity'!A73</f>
        <v>35_Haro</v>
      </c>
      <c r="B73" s="4" t="str">
        <f>'Exit Capacity'!B73</f>
        <v>Salida Nacional / National exit</v>
      </c>
      <c r="C73" s="52">
        <f>'Exit Capacity'!C73</f>
        <v>466.74992271142673</v>
      </c>
      <c r="D73" s="53">
        <f>'Exit Capacity'!D73</f>
        <v>468.02051907289592</v>
      </c>
      <c r="E73" s="53">
        <f>'Exit Capacity'!E73</f>
        <v>469.70780775354962</v>
      </c>
      <c r="F73" s="53">
        <f>'Exit Capacity'!F73</f>
        <v>471.10329486827953</v>
      </c>
      <c r="G73" s="53">
        <f>'Exit Capacity'!G73</f>
        <v>472.29710924554064</v>
      </c>
      <c r="H73" s="53">
        <f>'Exit Capacity'!H73</f>
        <v>473.32956786668814</v>
      </c>
      <c r="I73" s="65">
        <f>'Exit Capacity'!I73</f>
        <v>474.21157032571489</v>
      </c>
    </row>
    <row r="74" spans="1:9" s="5" customFormat="1" ht="15" customHeight="1" x14ac:dyDescent="0.25">
      <c r="A74" s="46" t="str">
        <f>'Exit Capacity'!A74</f>
        <v>35X_Genfibre</v>
      </c>
      <c r="B74" s="4" t="str">
        <f>'Exit Capacity'!B74</f>
        <v>Salida Nacional / National exit</v>
      </c>
      <c r="C74" s="52">
        <f>'Exit Capacity'!C74</f>
        <v>3251.6498405098278</v>
      </c>
      <c r="D74" s="53">
        <f>'Exit Capacity'!D74</f>
        <v>3283.77356298516</v>
      </c>
      <c r="E74" s="53">
        <f>'Exit Capacity'!E74</f>
        <v>3320.175648463513</v>
      </c>
      <c r="F74" s="53">
        <f>'Exit Capacity'!F74</f>
        <v>3350.0804492796856</v>
      </c>
      <c r="G74" s="53">
        <f>'Exit Capacity'!G74</f>
        <v>3374.0456753814901</v>
      </c>
      <c r="H74" s="53">
        <f>'Exit Capacity'!H74</f>
        <v>3391.9179496368497</v>
      </c>
      <c r="I74" s="65">
        <f>'Exit Capacity'!I74</f>
        <v>3405.9502726737583</v>
      </c>
    </row>
    <row r="75" spans="1:9" s="5" customFormat="1" ht="15" customHeight="1" x14ac:dyDescent="0.25">
      <c r="A75" s="46" t="str">
        <f>'Exit Capacity'!A75</f>
        <v>36_Miranda</v>
      </c>
      <c r="B75" s="4" t="str">
        <f>'Exit Capacity'!B75</f>
        <v>Salida Nacional / National exit</v>
      </c>
      <c r="C75" s="52">
        <f>'Exit Capacity'!C75</f>
        <v>3227.6117731420554</v>
      </c>
      <c r="D75" s="53">
        <f>'Exit Capacity'!D75</f>
        <v>3284.8078534099477</v>
      </c>
      <c r="E75" s="53">
        <f>'Exit Capacity'!E75</f>
        <v>3353.3972067258392</v>
      </c>
      <c r="F75" s="53">
        <f>'Exit Capacity'!F75</f>
        <v>3410.5598743559271</v>
      </c>
      <c r="G75" s="53">
        <f>'Exit Capacity'!G75</f>
        <v>3455.6159928648926</v>
      </c>
      <c r="H75" s="53">
        <f>'Exit Capacity'!H75</f>
        <v>3487.9529092028797</v>
      </c>
      <c r="I75" s="65">
        <f>'Exit Capacity'!I75</f>
        <v>3507.1649066931141</v>
      </c>
    </row>
    <row r="76" spans="1:9" s="5" customFormat="1" ht="15" customHeight="1" x14ac:dyDescent="0.25">
      <c r="A76" s="46" t="str">
        <f>'Exit Capacity'!A76</f>
        <v>38_Vitoria</v>
      </c>
      <c r="B76" s="4" t="str">
        <f>'Exit Capacity'!B76</f>
        <v>Salida Nacional / National exit</v>
      </c>
      <c r="C76" s="52">
        <f>'Exit Capacity'!C76</f>
        <v>12764.502995278121</v>
      </c>
      <c r="D76" s="53">
        <f>'Exit Capacity'!D76</f>
        <v>12914.904304230658</v>
      </c>
      <c r="E76" s="53">
        <f>'Exit Capacity'!E76</f>
        <v>13097.03631810906</v>
      </c>
      <c r="F76" s="53">
        <f>'Exit Capacity'!F76</f>
        <v>13248.710013911175</v>
      </c>
      <c r="G76" s="53">
        <f>'Exit Capacity'!G76</f>
        <v>13369.277001704722</v>
      </c>
      <c r="H76" s="53">
        <f>'Exit Capacity'!H76</f>
        <v>13457.710140099267</v>
      </c>
      <c r="I76" s="65">
        <f>'Exit Capacity'!I76</f>
        <v>13513.158162737494</v>
      </c>
    </row>
    <row r="77" spans="1:9" s="5" customFormat="1" ht="15" customHeight="1" x14ac:dyDescent="0.25">
      <c r="A77" s="46" t="str">
        <f>'Exit Capacity'!A77</f>
        <v>38X.02_Parque Tecnologico</v>
      </c>
      <c r="B77" s="4" t="str">
        <f>'Exit Capacity'!B77</f>
        <v>Salida Nacional / National exit</v>
      </c>
      <c r="C77" s="52">
        <f>'Exit Capacity'!C77</f>
        <v>206.92679289733928</v>
      </c>
      <c r="D77" s="53">
        <f>'Exit Capacity'!D77</f>
        <v>209.36496542318093</v>
      </c>
      <c r="E77" s="53">
        <f>'Exit Capacity'!E77</f>
        <v>212.31752797338231</v>
      </c>
      <c r="F77" s="53">
        <f>'Exit Capacity'!F77</f>
        <v>214.77632730546975</v>
      </c>
      <c r="G77" s="53">
        <f>'Exit Capacity'!G77</f>
        <v>216.73085229736645</v>
      </c>
      <c r="H77" s="53">
        <f>'Exit Capacity'!H77</f>
        <v>218.16445184453246</v>
      </c>
      <c r="I77" s="65">
        <f>'Exit Capacity'!I77</f>
        <v>219.06332597235962</v>
      </c>
    </row>
    <row r="78" spans="1:9" s="5" customFormat="1" ht="15" customHeight="1" x14ac:dyDescent="0.25">
      <c r="A78" s="46" t="str">
        <f>'Exit Capacity'!A78</f>
        <v>39.01_Legutiano</v>
      </c>
      <c r="B78" s="4" t="str">
        <f>'Exit Capacity'!B78</f>
        <v>Salida Nacional / National exit</v>
      </c>
      <c r="C78" s="52">
        <f>'Exit Capacity'!C78</f>
        <v>877.79213114525169</v>
      </c>
      <c r="D78" s="53">
        <f>'Exit Capacity'!D78</f>
        <v>890.19515388241871</v>
      </c>
      <c r="E78" s="53">
        <f>'Exit Capacity'!E78</f>
        <v>905.14248080733682</v>
      </c>
      <c r="F78" s="53">
        <f>'Exit Capacity'!F78</f>
        <v>917.59482760682704</v>
      </c>
      <c r="G78" s="53">
        <f>'Exit Capacity'!G78</f>
        <v>927.45214871225573</v>
      </c>
      <c r="H78" s="53">
        <f>'Exit Capacity'!H78</f>
        <v>934.60587178076651</v>
      </c>
      <c r="I78" s="65">
        <f>'Exit Capacity'!I78</f>
        <v>938.97698290702215</v>
      </c>
    </row>
    <row r="79" spans="1:9" s="5" customFormat="1" ht="15" customHeight="1" x14ac:dyDescent="0.25">
      <c r="A79" s="46" t="str">
        <f>'Exit Capacity'!A79</f>
        <v>4_Papiol</v>
      </c>
      <c r="B79" s="4" t="str">
        <f>'Exit Capacity'!B79</f>
        <v>Salida Nacional / National exit</v>
      </c>
      <c r="C79" s="52">
        <f>'Exit Capacity'!C79</f>
        <v>38780.21841152323</v>
      </c>
      <c r="D79" s="53">
        <f>'Exit Capacity'!D79</f>
        <v>39070.616555167449</v>
      </c>
      <c r="E79" s="53">
        <f>'Exit Capacity'!E79</f>
        <v>39427.740177695261</v>
      </c>
      <c r="F79" s="53">
        <f>'Exit Capacity'!F79</f>
        <v>39730.150943920868</v>
      </c>
      <c r="G79" s="53">
        <f>'Exit Capacity'!G79</f>
        <v>39976.171042754308</v>
      </c>
      <c r="H79" s="53">
        <f>'Exit Capacity'!H79</f>
        <v>40163.379019761385</v>
      </c>
      <c r="I79" s="65">
        <f>'Exit Capacity'!I79</f>
        <v>40290.041260866084</v>
      </c>
    </row>
    <row r="80" spans="1:9" s="5" customFormat="1" ht="15" customHeight="1" x14ac:dyDescent="0.25">
      <c r="A80" s="46" t="str">
        <f>'Exit Capacity'!A80</f>
        <v>40_Mondragon</v>
      </c>
      <c r="B80" s="4" t="str">
        <f>'Exit Capacity'!B80</f>
        <v>Salida Nacional / National exit</v>
      </c>
      <c r="C80" s="52">
        <f>'Exit Capacity'!C80</f>
        <v>3384.7740604751939</v>
      </c>
      <c r="D80" s="53">
        <f>'Exit Capacity'!D80</f>
        <v>3447.0477026192921</v>
      </c>
      <c r="E80" s="53">
        <f>'Exit Capacity'!E80</f>
        <v>3521.6724791826491</v>
      </c>
      <c r="F80" s="53">
        <f>'Exit Capacity'!F80</f>
        <v>3583.8686011349791</v>
      </c>
      <c r="G80" s="53">
        <f>'Exit Capacity'!G80</f>
        <v>3632.861389872879</v>
      </c>
      <c r="H80" s="53">
        <f>'Exit Capacity'!H80</f>
        <v>3667.9661447050894</v>
      </c>
      <c r="I80" s="65">
        <f>'Exit Capacity'!I80</f>
        <v>3688.7346108073434</v>
      </c>
    </row>
    <row r="81" spans="1:9" s="5" customFormat="1" ht="15" customHeight="1" x14ac:dyDescent="0.25">
      <c r="A81" s="46" t="str">
        <f>'Exit Capacity'!A81</f>
        <v>41.01_ERM_Legazpia</v>
      </c>
      <c r="B81" s="4" t="str">
        <f>'Exit Capacity'!B81</f>
        <v>Salida Nacional / National exit</v>
      </c>
      <c r="C81" s="52">
        <f>'Exit Capacity'!C81</f>
        <v>24831.470290784167</v>
      </c>
      <c r="D81" s="53">
        <f>'Exit Capacity'!D81</f>
        <v>25170.470877769407</v>
      </c>
      <c r="E81" s="53">
        <f>'Exit Capacity'!E81</f>
        <v>25579.360301816901</v>
      </c>
      <c r="F81" s="53">
        <f>'Exit Capacity'!F81</f>
        <v>25919.976018478897</v>
      </c>
      <c r="G81" s="53">
        <f>'Exit Capacity'!G81</f>
        <v>26189.807215266999</v>
      </c>
      <c r="H81" s="53">
        <f>'Exit Capacity'!H81</f>
        <v>26386.000990070606</v>
      </c>
      <c r="I81" s="65">
        <f>'Exit Capacity'!I81</f>
        <v>26506.440046106669</v>
      </c>
    </row>
    <row r="82" spans="1:9" s="5" customFormat="1" ht="15" customHeight="1" x14ac:dyDescent="0.25">
      <c r="A82" s="46" t="str">
        <f>'Exit Capacity'!A82</f>
        <v>41.03_ERM_Zaldibia</v>
      </c>
      <c r="B82" s="4" t="str">
        <f>'Exit Capacity'!B82</f>
        <v>Salida Nacional / National exit</v>
      </c>
      <c r="C82" s="52">
        <f>'Exit Capacity'!C82</f>
        <v>1396.8469310904964</v>
      </c>
      <c r="D82" s="53">
        <f>'Exit Capacity'!D82</f>
        <v>1428.2039134985371</v>
      </c>
      <c r="E82" s="53">
        <f>'Exit Capacity'!E82</f>
        <v>1465.6527877651245</v>
      </c>
      <c r="F82" s="53">
        <f>'Exit Capacity'!F82</f>
        <v>1496.872943228032</v>
      </c>
      <c r="G82" s="53">
        <f>'Exit Capacity'!G82</f>
        <v>1521.3923893035044</v>
      </c>
      <c r="H82" s="53">
        <f>'Exit Capacity'!H82</f>
        <v>1538.8243782331347</v>
      </c>
      <c r="I82" s="65">
        <f>'Exit Capacity'!I82</f>
        <v>1548.9276979630888</v>
      </c>
    </row>
    <row r="83" spans="1:9" s="5" customFormat="1" ht="15" customHeight="1" x14ac:dyDescent="0.25">
      <c r="A83" s="46" t="str">
        <f>'Exit Capacity'!A83</f>
        <v>41.03X01_ERM_Legorreta</v>
      </c>
      <c r="B83" s="4" t="str">
        <f>'Exit Capacity'!B83</f>
        <v>Salida Nacional / National exit</v>
      </c>
      <c r="C83" s="52">
        <f>'Exit Capacity'!C83</f>
        <v>61.220516847599065</v>
      </c>
      <c r="D83" s="53">
        <f>'Exit Capacity'!D83</f>
        <v>62.61402525511798</v>
      </c>
      <c r="E83" s="53">
        <f>'Exit Capacity'!E83</f>
        <v>64.277903846405437</v>
      </c>
      <c r="F83" s="53">
        <f>'Exit Capacity'!F83</f>
        <v>65.665059567776325</v>
      </c>
      <c r="G83" s="53">
        <f>'Exit Capacity'!G83</f>
        <v>66.754289199154158</v>
      </c>
      <c r="H83" s="53">
        <f>'Exit Capacity'!H83</f>
        <v>67.528288831943229</v>
      </c>
      <c r="I83" s="65">
        <f>'Exit Capacity'!I83</f>
        <v>67.976295847121477</v>
      </c>
    </row>
    <row r="84" spans="1:9" s="5" customFormat="1" ht="15" customHeight="1" x14ac:dyDescent="0.25">
      <c r="A84" s="46" t="str">
        <f>'Exit Capacity'!A84</f>
        <v>41.04_ERM_Altzo</v>
      </c>
      <c r="B84" s="4" t="str">
        <f>'Exit Capacity'!B84</f>
        <v>Salida Nacional / National exit</v>
      </c>
      <c r="C84" s="52">
        <f>'Exit Capacity'!C84</f>
        <v>297.68058300748766</v>
      </c>
      <c r="D84" s="53">
        <f>'Exit Capacity'!D84</f>
        <v>304.38456844568981</v>
      </c>
      <c r="E84" s="53">
        <f>'Exit Capacity'!E84</f>
        <v>312.39057646828741</v>
      </c>
      <c r="F84" s="53">
        <f>'Exit Capacity'!F84</f>
        <v>319.06500387131308</v>
      </c>
      <c r="G84" s="53">
        <f>'Exit Capacity'!G84</f>
        <v>324.30668563585579</v>
      </c>
      <c r="H84" s="53">
        <f>'Exit Capacity'!H84</f>
        <v>328.03280585260563</v>
      </c>
      <c r="I84" s="65">
        <f>'Exit Capacity'!I84</f>
        <v>330.1917460943713</v>
      </c>
    </row>
    <row r="85" spans="1:9" s="5" customFormat="1" ht="15" customHeight="1" x14ac:dyDescent="0.25">
      <c r="A85" s="46" t="str">
        <f>'Exit Capacity'!A85</f>
        <v>41.05_ERM_Belanuntza_Tolosa</v>
      </c>
      <c r="B85" s="4" t="str">
        <f>'Exit Capacity'!B85</f>
        <v>Salida Nacional / National exit</v>
      </c>
      <c r="C85" s="52">
        <f>'Exit Capacity'!C85</f>
        <v>788.25178105894031</v>
      </c>
      <c r="D85" s="53">
        <f>'Exit Capacity'!D85</f>
        <v>795.97840358336543</v>
      </c>
      <c r="E85" s="53">
        <f>'Exit Capacity'!E85</f>
        <v>805.39000737239644</v>
      </c>
      <c r="F85" s="53">
        <f>'Exit Capacity'!F85</f>
        <v>813.22413294831381</v>
      </c>
      <c r="G85" s="53">
        <f>'Exit Capacity'!G85</f>
        <v>819.48276419598733</v>
      </c>
      <c r="H85" s="53">
        <f>'Exit Capacity'!H85</f>
        <v>824.13122002810121</v>
      </c>
      <c r="I85" s="65">
        <f>'Exit Capacity'!I85</f>
        <v>827.13244650022943</v>
      </c>
    </row>
    <row r="86" spans="1:9" s="5" customFormat="1" ht="15" customHeight="1" x14ac:dyDescent="0.25">
      <c r="A86" s="46" t="str">
        <f>'Exit Capacity'!A86</f>
        <v>41.06_ERM_Billabona</v>
      </c>
      <c r="B86" s="4" t="str">
        <f>'Exit Capacity'!B86</f>
        <v>Salida Nacional / National exit</v>
      </c>
      <c r="C86" s="52">
        <f>'Exit Capacity'!C86</f>
        <v>743.9632272874511</v>
      </c>
      <c r="D86" s="53">
        <f>'Exit Capacity'!D86</f>
        <v>760.89740336915179</v>
      </c>
      <c r="E86" s="53">
        <f>'Exit Capacity'!E86</f>
        <v>781.11716874078741</v>
      </c>
      <c r="F86" s="53">
        <f>'Exit Capacity'!F86</f>
        <v>797.97414578641337</v>
      </c>
      <c r="G86" s="53">
        <f>'Exit Capacity'!G86</f>
        <v>811.21066899046002</v>
      </c>
      <c r="H86" s="53">
        <f>'Exit Capacity'!H86</f>
        <v>820.61645800335759</v>
      </c>
      <c r="I86" s="65">
        <f>'Exit Capacity'!I86</f>
        <v>826.0607234558878</v>
      </c>
    </row>
    <row r="87" spans="1:9" s="5" customFormat="1" ht="15" customHeight="1" x14ac:dyDescent="0.25">
      <c r="A87" s="46" t="str">
        <f>'Exit Capacity'!A87</f>
        <v>41.07X_Hernani_Osiñaga</v>
      </c>
      <c r="B87" s="4" t="str">
        <f>'Exit Capacity'!B87</f>
        <v>Salida Nacional / National exit</v>
      </c>
      <c r="C87" s="52">
        <f>'Exit Capacity'!C87</f>
        <v>3840.3944628452468</v>
      </c>
      <c r="D87" s="53">
        <f>'Exit Capacity'!D87</f>
        <v>3927.8099609124411</v>
      </c>
      <c r="E87" s="53">
        <f>'Exit Capacity'!E87</f>
        <v>4032.1859194613389</v>
      </c>
      <c r="F87" s="53">
        <f>'Exit Capacity'!F87</f>
        <v>4119.2029102639217</v>
      </c>
      <c r="G87" s="53">
        <f>'Exit Capacity'!G87</f>
        <v>4187.5308444354614</v>
      </c>
      <c r="H87" s="53">
        <f>'Exit Capacity'!H87</f>
        <v>4236.0842389029885</v>
      </c>
      <c r="I87" s="65">
        <f>'Exit Capacity'!I87</f>
        <v>4264.1879490478968</v>
      </c>
    </row>
    <row r="88" spans="1:9" s="5" customFormat="1" ht="15" customHeight="1" x14ac:dyDescent="0.25">
      <c r="A88" s="46" t="str">
        <f>'Exit Capacity'!A88</f>
        <v>41.10_ERM_Irun</v>
      </c>
      <c r="B88" s="4" t="str">
        <f>'Exit Capacity'!B88</f>
        <v>Salida Nacional / National exit</v>
      </c>
      <c r="C88" s="52">
        <f>'Exit Capacity'!C88</f>
        <v>2331.1347430204833</v>
      </c>
      <c r="D88" s="53">
        <f>'Exit Capacity'!D88</f>
        <v>2362.9595216973594</v>
      </c>
      <c r="E88" s="53">
        <f>'Exit Capacity'!E88</f>
        <v>2401.3453414369383</v>
      </c>
      <c r="F88" s="53">
        <f>'Exit Capacity'!F88</f>
        <v>2433.3217456462489</v>
      </c>
      <c r="G88" s="53">
        <f>'Exit Capacity'!G88</f>
        <v>2458.6530236663421</v>
      </c>
      <c r="H88" s="53">
        <f>'Exit Capacity'!H88</f>
        <v>2477.071350066401</v>
      </c>
      <c r="I88" s="65">
        <f>'Exit Capacity'!I88</f>
        <v>2488.3779567495521</v>
      </c>
    </row>
    <row r="89" spans="1:9" s="5" customFormat="1" ht="15" customHeight="1" x14ac:dyDescent="0.25">
      <c r="A89" s="46" t="str">
        <f>'Exit Capacity'!A89</f>
        <v>41-16_Vergara</v>
      </c>
      <c r="B89" s="4" t="str">
        <f>'Exit Capacity'!B89</f>
        <v>Salida Nacional / National exit</v>
      </c>
      <c r="C89" s="52">
        <f>'Exit Capacity'!C89</f>
        <v>499.23468793147555</v>
      </c>
      <c r="D89" s="53">
        <f>'Exit Capacity'!D89</f>
        <v>500.59371499744702</v>
      </c>
      <c r="E89" s="53">
        <f>'Exit Capacity'!E89</f>
        <v>502.39843524901789</v>
      </c>
      <c r="F89" s="53">
        <f>'Exit Capacity'!F89</f>
        <v>503.89104518923494</v>
      </c>
      <c r="G89" s="53">
        <f>'Exit Capacity'!G89</f>
        <v>505.16794641423746</v>
      </c>
      <c r="H89" s="53">
        <f>'Exit Capacity'!H89</f>
        <v>506.27226187836538</v>
      </c>
      <c r="I89" s="65">
        <f>'Exit Capacity'!I89</f>
        <v>507.21564976331473</v>
      </c>
    </row>
    <row r="90" spans="1:9" s="5" customFormat="1" ht="15" customHeight="1" x14ac:dyDescent="0.25">
      <c r="A90" s="46" t="str">
        <f>'Exit Capacity'!A90</f>
        <v>43X.00_Dima</v>
      </c>
      <c r="B90" s="4" t="str">
        <f>'Exit Capacity'!B90</f>
        <v>Salida Nacional / National exit</v>
      </c>
      <c r="C90" s="52">
        <f>'Exit Capacity'!C90</f>
        <v>33818.754459783639</v>
      </c>
      <c r="D90" s="53">
        <f>'Exit Capacity'!D90</f>
        <v>34351.504418570301</v>
      </c>
      <c r="E90" s="53">
        <f>'Exit Capacity'!E90</f>
        <v>35092.989463891034</v>
      </c>
      <c r="F90" s="53">
        <f>'Exit Capacity'!F90</f>
        <v>36026.784302663014</v>
      </c>
      <c r="G90" s="53">
        <f>'Exit Capacity'!G90</f>
        <v>36581.278774234393</v>
      </c>
      <c r="H90" s="53">
        <f>'Exit Capacity'!H90</f>
        <v>36931.777294499501</v>
      </c>
      <c r="I90" s="65">
        <f>'Exit Capacity'!I90</f>
        <v>36848.326738972493</v>
      </c>
    </row>
    <row r="91" spans="1:9" s="5" customFormat="1" ht="15" customHeight="1" x14ac:dyDescent="0.25">
      <c r="A91" s="46" t="str">
        <f>'Exit Capacity'!A91</f>
        <v>45.01DXC_Zabalgarbi</v>
      </c>
      <c r="B91" s="4" t="str">
        <f>'Exit Capacity'!B91</f>
        <v>Salida Nacional / National exit</v>
      </c>
      <c r="C91" s="52">
        <f>'Exit Capacity'!C91</f>
        <v>3751.9033583316736</v>
      </c>
      <c r="D91" s="53">
        <f>'Exit Capacity'!D91</f>
        <v>3788.8822004533245</v>
      </c>
      <c r="E91" s="53">
        <f>'Exit Capacity'!E91</f>
        <v>3830.7924735987244</v>
      </c>
      <c r="F91" s="53">
        <f>'Exit Capacity'!F91</f>
        <v>3865.2225680203173</v>
      </c>
      <c r="G91" s="53">
        <f>'Exit Capacity'!G91</f>
        <v>3892.8162574686417</v>
      </c>
      <c r="H91" s="53">
        <f>'Exit Capacity'!H91</f>
        <v>3913.3981915224967</v>
      </c>
      <c r="I91" s="65">
        <f>'Exit Capacity'!I91</f>
        <v>3929.55984841503</v>
      </c>
    </row>
    <row r="92" spans="1:9" s="5" customFormat="1" ht="15" customHeight="1" x14ac:dyDescent="0.25">
      <c r="A92" s="46" t="str">
        <f>'Exit Capacity'!A92</f>
        <v>45.01X_ESC Rezola</v>
      </c>
      <c r="B92" s="4" t="str">
        <f>'Exit Capacity'!B92</f>
        <v>Salida Nacional / National exit</v>
      </c>
      <c r="C92" s="52">
        <f>'Exit Capacity'!C92</f>
        <v>51.799967626400679</v>
      </c>
      <c r="D92" s="53">
        <f>'Exit Capacity'!D92</f>
        <v>52.311710238883457</v>
      </c>
      <c r="E92" s="53">
        <f>'Exit Capacity'!E92</f>
        <v>52.89160873404753</v>
      </c>
      <c r="F92" s="53">
        <f>'Exit Capacity'!F92</f>
        <v>53.368003115402203</v>
      </c>
      <c r="G92" s="53">
        <f>'Exit Capacity'!G92</f>
        <v>53.749777905776988</v>
      </c>
      <c r="H92" s="53">
        <f>'Exit Capacity'!H92</f>
        <v>54.034489751531154</v>
      </c>
      <c r="I92" s="65">
        <f>'Exit Capacity'!I92</f>
        <v>54.258029774192721</v>
      </c>
    </row>
    <row r="93" spans="1:9" s="5" customFormat="1" ht="15" customHeight="1" x14ac:dyDescent="0.25">
      <c r="A93" s="46" t="str">
        <f>'Exit Capacity'!A93</f>
        <v>45.02_Barakaldo</v>
      </c>
      <c r="B93" s="4" t="str">
        <f>'Exit Capacity'!B93</f>
        <v>Salida Nacional / National exit</v>
      </c>
      <c r="C93" s="52">
        <f>'Exit Capacity'!C93</f>
        <v>4090.0548093626594</v>
      </c>
      <c r="D93" s="53">
        <f>'Exit Capacity'!D93</f>
        <v>4154.4948132752033</v>
      </c>
      <c r="E93" s="53">
        <f>'Exit Capacity'!E93</f>
        <v>4244.1937008568666</v>
      </c>
      <c r="F93" s="53">
        <f>'Exit Capacity'!F93</f>
        <v>4357.1867270921339</v>
      </c>
      <c r="G93" s="53">
        <f>'Exit Capacity'!G93</f>
        <v>4424.2711971130102</v>
      </c>
      <c r="H93" s="53">
        <f>'Exit Capacity'!H93</f>
        <v>4466.6711825196253</v>
      </c>
      <c r="I93" s="65">
        <f>'Exit Capacity'!I93</f>
        <v>4456.547313219693</v>
      </c>
    </row>
    <row r="94" spans="1:9" s="5" customFormat="1" ht="15" customHeight="1" x14ac:dyDescent="0.25">
      <c r="A94" s="46" t="str">
        <f>'Exit Capacity'!A94</f>
        <v>45.05.0 BBC Zierbana-Superpuerto</v>
      </c>
      <c r="B94" s="4" t="str">
        <f>'Exit Capacity'!B94</f>
        <v>Salida Nacional / National exit</v>
      </c>
      <c r="C94" s="52">
        <f>'Exit Capacity'!C94</f>
        <v>19286.254102311905</v>
      </c>
      <c r="D94" s="53">
        <f>'Exit Capacity'!D94</f>
        <v>19504.115518602524</v>
      </c>
      <c r="E94" s="53">
        <f>'Exit Capacity'!E94</f>
        <v>19753.930116441512</v>
      </c>
      <c r="F94" s="53">
        <f>'Exit Capacity'!F94</f>
        <v>19959.858068892096</v>
      </c>
      <c r="G94" s="53">
        <f>'Exit Capacity'!G94</f>
        <v>20124.108745154481</v>
      </c>
      <c r="H94" s="53">
        <f>'Exit Capacity'!H94</f>
        <v>20245.27290809232</v>
      </c>
      <c r="I94" s="65">
        <f>'Exit Capacity'!I94</f>
        <v>20334.870871144733</v>
      </c>
    </row>
    <row r="95" spans="1:9" s="5" customFormat="1" ht="15" customHeight="1" x14ac:dyDescent="0.25">
      <c r="A95" s="46" t="str">
        <f>'Exit Capacity'!A95</f>
        <v>45_16_Arrigorriaga_16</v>
      </c>
      <c r="B95" s="4" t="str">
        <f>'Exit Capacity'!B95</f>
        <v>Salida Nacional / National exit</v>
      </c>
      <c r="C95" s="52">
        <f>'Exit Capacity'!C95</f>
        <v>0</v>
      </c>
      <c r="D95" s="53">
        <f>'Exit Capacity'!D95</f>
        <v>0</v>
      </c>
      <c r="E95" s="53">
        <f>'Exit Capacity'!E95</f>
        <v>0</v>
      </c>
      <c r="F95" s="53">
        <f>'Exit Capacity'!F95</f>
        <v>0</v>
      </c>
      <c r="G95" s="53">
        <f>'Exit Capacity'!G95</f>
        <v>0</v>
      </c>
      <c r="H95" s="53">
        <f>'Exit Capacity'!H95</f>
        <v>0</v>
      </c>
      <c r="I95" s="65">
        <f>'Exit Capacity'!I95</f>
        <v>0</v>
      </c>
    </row>
    <row r="96" spans="1:9" s="5" customFormat="1" ht="15" customHeight="1" x14ac:dyDescent="0.25">
      <c r="A96" s="46" t="str">
        <f>'Exit Capacity'!A96</f>
        <v>6_Subirats</v>
      </c>
      <c r="B96" s="4" t="str">
        <f>'Exit Capacity'!B96</f>
        <v>Salida Nacional / National exit</v>
      </c>
      <c r="C96" s="52">
        <f>'Exit Capacity'!C96</f>
        <v>34999.918847900284</v>
      </c>
      <c r="D96" s="53">
        <f>'Exit Capacity'!D96</f>
        <v>35310.874031895546</v>
      </c>
      <c r="E96" s="53">
        <f>'Exit Capacity'!E96</f>
        <v>35690.467877313771</v>
      </c>
      <c r="F96" s="53">
        <f>'Exit Capacity'!F96</f>
        <v>36013.597865467797</v>
      </c>
      <c r="G96" s="53">
        <f>'Exit Capacity'!G96</f>
        <v>36275.580561007053</v>
      </c>
      <c r="H96" s="53">
        <f>'Exit Capacity'!H96</f>
        <v>36472.283415097074</v>
      </c>
      <c r="I96" s="65">
        <f>'Exit Capacity'!I96</f>
        <v>36601.301256490908</v>
      </c>
    </row>
    <row r="97" spans="1:9" s="5" customFormat="1" ht="15" customHeight="1" x14ac:dyDescent="0.25">
      <c r="A97" s="46" t="str">
        <f>'Exit Capacity'!A97</f>
        <v>7A_Vilafranca</v>
      </c>
      <c r="B97" s="4" t="str">
        <f>'Exit Capacity'!B97</f>
        <v>Salida Nacional / National exit</v>
      </c>
      <c r="C97" s="52">
        <f>'Exit Capacity'!C97</f>
        <v>0</v>
      </c>
      <c r="D97" s="53">
        <f>'Exit Capacity'!D97</f>
        <v>0</v>
      </c>
      <c r="E97" s="53">
        <f>'Exit Capacity'!E97</f>
        <v>0</v>
      </c>
      <c r="F97" s="53">
        <f>'Exit Capacity'!F97</f>
        <v>0</v>
      </c>
      <c r="G97" s="53">
        <f>'Exit Capacity'!G97</f>
        <v>0</v>
      </c>
      <c r="H97" s="53">
        <f>'Exit Capacity'!H97</f>
        <v>0</v>
      </c>
      <c r="I97" s="65">
        <f>'Exit Capacity'!I97</f>
        <v>0</v>
      </c>
    </row>
    <row r="98" spans="1:9" s="5" customFormat="1" ht="15" customHeight="1" x14ac:dyDescent="0.25">
      <c r="A98" s="46" t="str">
        <f>'Exit Capacity'!A98</f>
        <v>7B_Santa Margarita</v>
      </c>
      <c r="B98" s="4" t="str">
        <f>'Exit Capacity'!B98</f>
        <v>Salida Nacional / National exit</v>
      </c>
      <c r="C98" s="52">
        <f>'Exit Capacity'!C98</f>
        <v>1764.7313424610425</v>
      </c>
      <c r="D98" s="53">
        <f>'Exit Capacity'!D98</f>
        <v>1784.5584263041114</v>
      </c>
      <c r="E98" s="53">
        <f>'Exit Capacity'!E98</f>
        <v>1808.6024641398913</v>
      </c>
      <c r="F98" s="53">
        <f>'Exit Capacity'!F98</f>
        <v>1828.6233660402936</v>
      </c>
      <c r="G98" s="53">
        <f>'Exit Capacity'!G98</f>
        <v>1844.5575027719392</v>
      </c>
      <c r="H98" s="53">
        <f>'Exit Capacity'!H98</f>
        <v>1856.2806639602845</v>
      </c>
      <c r="I98" s="65">
        <f>'Exit Capacity'!I98</f>
        <v>1863.6847629040262</v>
      </c>
    </row>
    <row r="99" spans="1:9" s="5" customFormat="1" ht="15" customHeight="1" x14ac:dyDescent="0.25">
      <c r="A99" s="46" t="str">
        <f>'Exit Capacity'!A99</f>
        <v>A1_Sabiñanigo</v>
      </c>
      <c r="B99" s="4" t="str">
        <f>'Exit Capacity'!B99</f>
        <v>Salida Nacional / National exit</v>
      </c>
      <c r="C99" s="52">
        <f>'Exit Capacity'!C99</f>
        <v>1727.2533353943695</v>
      </c>
      <c r="D99" s="53">
        <f>'Exit Capacity'!D99</f>
        <v>1753.5418176826497</v>
      </c>
      <c r="E99" s="53">
        <f>'Exit Capacity'!E99</f>
        <v>1785.1678305622609</v>
      </c>
      <c r="F99" s="53">
        <f>'Exit Capacity'!F99</f>
        <v>1811.5184814138161</v>
      </c>
      <c r="G99" s="53">
        <f>'Exit Capacity'!G99</f>
        <v>1832.3462276848923</v>
      </c>
      <c r="H99" s="53">
        <f>'Exit Capacity'!H99</f>
        <v>1847.4027588197655</v>
      </c>
      <c r="I99" s="65">
        <f>'Exit Capacity'!I99</f>
        <v>1856.5138867877649</v>
      </c>
    </row>
    <row r="100" spans="1:9" s="5" customFormat="1" ht="15" customHeight="1" x14ac:dyDescent="0.25">
      <c r="A100" s="46" t="str">
        <f>'Exit Capacity'!A100</f>
        <v>A10_Zaragoza</v>
      </c>
      <c r="B100" s="4" t="str">
        <f>'Exit Capacity'!B100</f>
        <v>Salida Nacional / National exit</v>
      </c>
      <c r="C100" s="52">
        <f>'Exit Capacity'!C100</f>
        <v>0</v>
      </c>
      <c r="D100" s="53">
        <f>'Exit Capacity'!D100</f>
        <v>0</v>
      </c>
      <c r="E100" s="53">
        <f>'Exit Capacity'!E100</f>
        <v>0</v>
      </c>
      <c r="F100" s="53">
        <f>'Exit Capacity'!F100</f>
        <v>0</v>
      </c>
      <c r="G100" s="53">
        <f>'Exit Capacity'!G100</f>
        <v>0</v>
      </c>
      <c r="H100" s="53">
        <f>'Exit Capacity'!H100</f>
        <v>0</v>
      </c>
      <c r="I100" s="65">
        <f>'Exit Capacity'!I100</f>
        <v>0</v>
      </c>
    </row>
    <row r="101" spans="1:9" s="5" customFormat="1" ht="15" customHeight="1" x14ac:dyDescent="0.25">
      <c r="A101" s="46" t="str">
        <f>'Exit Capacity'!A101</f>
        <v>A36 Barcelona</v>
      </c>
      <c r="B101" s="4" t="str">
        <f>'Exit Capacity'!B101</f>
        <v>Salida Nacional / National exit</v>
      </c>
      <c r="C101" s="52">
        <f>'Exit Capacity'!C101</f>
        <v>84098.137344334653</v>
      </c>
      <c r="D101" s="53">
        <f>'Exit Capacity'!D101</f>
        <v>84727.889933904225</v>
      </c>
      <c r="E101" s="53">
        <f>'Exit Capacity'!E101</f>
        <v>85502.342288389307</v>
      </c>
      <c r="F101" s="53">
        <f>'Exit Capacity'!F101</f>
        <v>86158.145251708629</v>
      </c>
      <c r="G101" s="53">
        <f>'Exit Capacity'!G101</f>
        <v>86691.66035060797</v>
      </c>
      <c r="H101" s="53">
        <f>'Exit Capacity'!H101</f>
        <v>87097.636459231871</v>
      </c>
      <c r="I101" s="65">
        <f>'Exit Capacity'!I101</f>
        <v>87372.314090897809</v>
      </c>
    </row>
    <row r="102" spans="1:9" s="5" customFormat="1" ht="15" customHeight="1" x14ac:dyDescent="0.25">
      <c r="A102" s="46" t="str">
        <f>'Exit Capacity'!A102</f>
        <v>A5A_Gurrea Gallego</v>
      </c>
      <c r="B102" s="4" t="str">
        <f>'Exit Capacity'!B102</f>
        <v>Salida Nacional / National exit</v>
      </c>
      <c r="C102" s="52">
        <f>'Exit Capacity'!C102</f>
        <v>120.45618511824206</v>
      </c>
      <c r="D102" s="53">
        <f>'Exit Capacity'!D102</f>
        <v>123.19802258292377</v>
      </c>
      <c r="E102" s="53">
        <f>'Exit Capacity'!E102</f>
        <v>126.47183466303629</v>
      </c>
      <c r="F102" s="53">
        <f>'Exit Capacity'!F102</f>
        <v>129.20117271774816</v>
      </c>
      <c r="G102" s="53">
        <f>'Exit Capacity'!G102</f>
        <v>131.34431774280796</v>
      </c>
      <c r="H102" s="53">
        <f>'Exit Capacity'!H102</f>
        <v>132.86722293618919</v>
      </c>
      <c r="I102" s="65">
        <f>'Exit Capacity'!I102</f>
        <v>133.74871199791863</v>
      </c>
    </row>
    <row r="103" spans="1:9" s="5" customFormat="1" ht="15" customHeight="1" x14ac:dyDescent="0.25">
      <c r="A103" s="46" t="str">
        <f>'Exit Capacity'!A103</f>
        <v>A6_Zuera</v>
      </c>
      <c r="B103" s="4" t="str">
        <f>'Exit Capacity'!B103</f>
        <v>Salida Nacional / National exit</v>
      </c>
      <c r="C103" s="52">
        <f>'Exit Capacity'!C103</f>
        <v>756.75479273071278</v>
      </c>
      <c r="D103" s="53">
        <f>'Exit Capacity'!D103</f>
        <v>767.80852468848775</v>
      </c>
      <c r="E103" s="53">
        <f>'Exit Capacity'!E103</f>
        <v>780.90202066388701</v>
      </c>
      <c r="F103" s="53">
        <f>'Exit Capacity'!F103</f>
        <v>791.77910502584973</v>
      </c>
      <c r="G103" s="53">
        <f>'Exit Capacity'!G103</f>
        <v>800.38828367387657</v>
      </c>
      <c r="H103" s="53">
        <f>'Exit Capacity'!H103</f>
        <v>806.62885255208653</v>
      </c>
      <c r="I103" s="65">
        <f>'Exit Capacity'!I103</f>
        <v>810.62164832351573</v>
      </c>
    </row>
    <row r="104" spans="1:9" s="5" customFormat="1" ht="15" customHeight="1" x14ac:dyDescent="0.25">
      <c r="A104" s="46" t="str">
        <f>'Exit Capacity'!A104</f>
        <v>A7_Villanueva de Gallego</v>
      </c>
      <c r="B104" s="4" t="str">
        <f>'Exit Capacity'!B104</f>
        <v>Salida Nacional / National exit</v>
      </c>
      <c r="C104" s="52">
        <f>'Exit Capacity'!C104</f>
        <v>150.75024795959504</v>
      </c>
      <c r="D104" s="53">
        <f>'Exit Capacity'!D104</f>
        <v>151.33706880247559</v>
      </c>
      <c r="E104" s="53">
        <f>'Exit Capacity'!E104</f>
        <v>152.08637204398462</v>
      </c>
      <c r="F104" s="53">
        <f>'Exit Capacity'!F104</f>
        <v>152.75039505814667</v>
      </c>
      <c r="G104" s="53">
        <f>'Exit Capacity'!G104</f>
        <v>153.32026266737554</v>
      </c>
      <c r="H104" s="53">
        <f>'Exit Capacity'!H104</f>
        <v>153.78697104438692</v>
      </c>
      <c r="I104" s="65">
        <f>'Exit Capacity'!I104</f>
        <v>154.14592370011911</v>
      </c>
    </row>
    <row r="105" spans="1:9" s="5" customFormat="1" ht="15" customHeight="1" x14ac:dyDescent="0.25">
      <c r="A105" s="46" t="str">
        <f>'Exit Capacity'!A105</f>
        <v>A8_Zorongo</v>
      </c>
      <c r="B105" s="4" t="str">
        <f>'Exit Capacity'!B105</f>
        <v>Salida Nacional / National exit</v>
      </c>
      <c r="C105" s="52">
        <f>'Exit Capacity'!C105</f>
        <v>48.882451438867591</v>
      </c>
      <c r="D105" s="53">
        <f>'Exit Capacity'!D105</f>
        <v>49.072734650627964</v>
      </c>
      <c r="E105" s="53">
        <f>'Exit Capacity'!E105</f>
        <v>49.315704594703078</v>
      </c>
      <c r="F105" s="53">
        <f>'Exit Capacity'!F105</f>
        <v>49.531021472674425</v>
      </c>
      <c r="G105" s="53">
        <f>'Exit Capacity'!G105</f>
        <v>49.715807409094111</v>
      </c>
      <c r="H105" s="53">
        <f>'Exit Capacity'!H105</f>
        <v>49.867142812412894</v>
      </c>
      <c r="I105" s="65">
        <f>'Exit Capacity'!I105</f>
        <v>49.983537219720162</v>
      </c>
    </row>
    <row r="106" spans="1:9" s="5" customFormat="1" ht="15" customHeight="1" x14ac:dyDescent="0.25">
      <c r="A106" s="46" t="str">
        <f>'Exit Capacity'!A106</f>
        <v>A9_Juslibol</v>
      </c>
      <c r="B106" s="4" t="str">
        <f>'Exit Capacity'!B106</f>
        <v>Salida Nacional / National exit</v>
      </c>
      <c r="C106" s="52">
        <f>'Exit Capacity'!C106</f>
        <v>26642.844688062512</v>
      </c>
      <c r="D106" s="53">
        <f>'Exit Capacity'!D106</f>
        <v>26746.556468230032</v>
      </c>
      <c r="E106" s="53">
        <f>'Exit Capacity'!E106</f>
        <v>26878.984574704111</v>
      </c>
      <c r="F106" s="53">
        <f>'Exit Capacity'!F106</f>
        <v>26996.340680415866</v>
      </c>
      <c r="G106" s="53">
        <f>'Exit Capacity'!G106</f>
        <v>27097.056230877253</v>
      </c>
      <c r="H106" s="53">
        <f>'Exit Capacity'!H106</f>
        <v>27179.5399346962</v>
      </c>
      <c r="I106" s="65">
        <f>'Exit Capacity'!I106</f>
        <v>27242.979431390122</v>
      </c>
    </row>
    <row r="107" spans="1:9" s="5" customFormat="1" ht="15" customHeight="1" x14ac:dyDescent="0.25">
      <c r="A107" s="46" t="str">
        <f>'Exit Capacity'!A107</f>
        <v>A9A_Ramal Utebo-Sobradiel</v>
      </c>
      <c r="B107" s="4" t="str">
        <f>'Exit Capacity'!B107</f>
        <v>Salida Nacional / National exit</v>
      </c>
      <c r="C107" s="52">
        <f>'Exit Capacity'!C107</f>
        <v>781.31503573801047</v>
      </c>
      <c r="D107" s="53">
        <f>'Exit Capacity'!D107</f>
        <v>784.35643669112824</v>
      </c>
      <c r="E107" s="53">
        <f>'Exit Capacity'!E107</f>
        <v>788.23995858805506</v>
      </c>
      <c r="F107" s="53">
        <f>'Exit Capacity'!F107</f>
        <v>791.68148636040041</v>
      </c>
      <c r="G107" s="53">
        <f>'Exit Capacity'!G107</f>
        <v>794.63502134622615</v>
      </c>
      <c r="H107" s="53">
        <f>'Exit Capacity'!H107</f>
        <v>797.05389811226382</v>
      </c>
      <c r="I107" s="65">
        <f>'Exit Capacity'!I107</f>
        <v>798.91429377222198</v>
      </c>
    </row>
    <row r="108" spans="1:9" s="5" customFormat="1" ht="15" customHeight="1" x14ac:dyDescent="0.25">
      <c r="A108" s="46" t="str">
        <f>'Exit Capacity'!A108</f>
        <v>A9B_Zaragoza Plaza</v>
      </c>
      <c r="B108" s="4" t="str">
        <f>'Exit Capacity'!B108</f>
        <v>Salida Nacional / National exit</v>
      </c>
      <c r="C108" s="52">
        <f>'Exit Capacity'!C108</f>
        <v>278.14628179747916</v>
      </c>
      <c r="D108" s="53">
        <f>'Exit Capacity'!D108</f>
        <v>279.22901325389603</v>
      </c>
      <c r="E108" s="53">
        <f>'Exit Capacity'!E108</f>
        <v>280.61153774977873</v>
      </c>
      <c r="F108" s="53">
        <f>'Exit Capacity'!F108</f>
        <v>281.83671339570293</v>
      </c>
      <c r="G108" s="53">
        <f>'Exit Capacity'!G108</f>
        <v>282.88816477816636</v>
      </c>
      <c r="H108" s="53">
        <f>'Exit Capacity'!H108</f>
        <v>283.74927911466983</v>
      </c>
      <c r="I108" s="65">
        <f>'Exit Capacity'!I108</f>
        <v>284.41157551473941</v>
      </c>
    </row>
    <row r="109" spans="1:9" s="5" customFormat="1" ht="15" customHeight="1" x14ac:dyDescent="0.25">
      <c r="A109" s="46" t="str">
        <f>'Exit Capacity'!A109</f>
        <v>Abegondo (I15)</v>
      </c>
      <c r="B109" s="4" t="str">
        <f>'Exit Capacity'!B109</f>
        <v>Salida Nacional / National exit</v>
      </c>
      <c r="C109" s="52">
        <f>'Exit Capacity'!C109</f>
        <v>5724.0239610667213</v>
      </c>
      <c r="D109" s="53">
        <f>'Exit Capacity'!D109</f>
        <v>5789.7727744576623</v>
      </c>
      <c r="E109" s="53">
        <f>'Exit Capacity'!E109</f>
        <v>5869.4524610947446</v>
      </c>
      <c r="F109" s="53">
        <f>'Exit Capacity'!F109</f>
        <v>5935.803283564378</v>
      </c>
      <c r="G109" s="53">
        <f>'Exit Capacity'!G109</f>
        <v>5988.5801384095339</v>
      </c>
      <c r="H109" s="53">
        <f>'Exit Capacity'!H109</f>
        <v>6027.3536544521694</v>
      </c>
      <c r="I109" s="65">
        <f>'Exit Capacity'!I109</f>
        <v>6051.7589512585182</v>
      </c>
    </row>
    <row r="110" spans="1:9" s="5" customFormat="1" ht="15" customHeight="1" x14ac:dyDescent="0.25">
      <c r="A110" s="46" t="str">
        <f>'Exit Capacity'!A110</f>
        <v>Andosilla</v>
      </c>
      <c r="B110" s="4" t="str">
        <f>'Exit Capacity'!B110</f>
        <v>Salida Nacional / National exit</v>
      </c>
      <c r="C110" s="52">
        <f>'Exit Capacity'!C110</f>
        <v>20682.092619690775</v>
      </c>
      <c r="D110" s="53">
        <f>'Exit Capacity'!D110</f>
        <v>20909.34635506204</v>
      </c>
      <c r="E110" s="53">
        <f>'Exit Capacity'!E110</f>
        <v>21185.122374036906</v>
      </c>
      <c r="F110" s="53">
        <f>'Exit Capacity'!F110</f>
        <v>21414.742348020205</v>
      </c>
      <c r="G110" s="53">
        <f>'Exit Capacity'!G110</f>
        <v>21597.598207005492</v>
      </c>
      <c r="H110" s="53">
        <f>'Exit Capacity'!H110</f>
        <v>21732.328406216391</v>
      </c>
      <c r="I110" s="65">
        <f>'Exit Capacity'!I110</f>
        <v>21817.717019908639</v>
      </c>
    </row>
    <row r="111" spans="1:9" s="5" customFormat="1" ht="15" customHeight="1" x14ac:dyDescent="0.25">
      <c r="A111" s="46" t="str">
        <f>'Exit Capacity'!A111</f>
        <v>B02_Briviesca</v>
      </c>
      <c r="B111" s="4" t="str">
        <f>'Exit Capacity'!B111</f>
        <v>Salida Nacional / National exit</v>
      </c>
      <c r="C111" s="52">
        <f>'Exit Capacity'!C111</f>
        <v>3053.9965807377839</v>
      </c>
      <c r="D111" s="53">
        <f>'Exit Capacity'!D111</f>
        <v>3074.0105484696046</v>
      </c>
      <c r="E111" s="53">
        <f>'Exit Capacity'!E111</f>
        <v>3097.0006781939815</v>
      </c>
      <c r="F111" s="53">
        <f>'Exit Capacity'!F111</f>
        <v>3116.4644157662387</v>
      </c>
      <c r="G111" s="53">
        <f>'Exit Capacity'!G111</f>
        <v>3132.5620567992123</v>
      </c>
      <c r="H111" s="53">
        <f>'Exit Capacity'!H111</f>
        <v>3145.0696282665053</v>
      </c>
      <c r="I111" s="65">
        <f>'Exit Capacity'!I111</f>
        <v>3155.4140479060625</v>
      </c>
    </row>
    <row r="112" spans="1:9" s="5" customFormat="1" ht="15" customHeight="1" x14ac:dyDescent="0.25">
      <c r="A112" s="46" t="str">
        <f>'Exit Capacity'!A112</f>
        <v>B04_Burgos</v>
      </c>
      <c r="B112" s="4" t="str">
        <f>'Exit Capacity'!B112</f>
        <v>Salida Nacional / National exit</v>
      </c>
      <c r="C112" s="52">
        <f>'Exit Capacity'!C112</f>
        <v>0</v>
      </c>
      <c r="D112" s="53">
        <f>'Exit Capacity'!D112</f>
        <v>0</v>
      </c>
      <c r="E112" s="53">
        <f>'Exit Capacity'!E112</f>
        <v>0</v>
      </c>
      <c r="F112" s="53">
        <f>'Exit Capacity'!F112</f>
        <v>0</v>
      </c>
      <c r="G112" s="53">
        <f>'Exit Capacity'!G112</f>
        <v>0</v>
      </c>
      <c r="H112" s="53">
        <f>'Exit Capacity'!H112</f>
        <v>0</v>
      </c>
      <c r="I112" s="65">
        <f>'Exit Capacity'!I112</f>
        <v>0</v>
      </c>
    </row>
    <row r="113" spans="1:9" s="5" customFormat="1" ht="15" customHeight="1" x14ac:dyDescent="0.25">
      <c r="A113" s="46" t="str">
        <f>'Exit Capacity'!A113</f>
        <v>B05_Villalonquejar</v>
      </c>
      <c r="B113" s="4" t="str">
        <f>'Exit Capacity'!B113</f>
        <v>Salida Nacional / National exit</v>
      </c>
      <c r="C113" s="52">
        <f>'Exit Capacity'!C113</f>
        <v>15413.951065838659</v>
      </c>
      <c r="D113" s="53">
        <f>'Exit Capacity'!D113</f>
        <v>15638.191259462345</v>
      </c>
      <c r="E113" s="53">
        <f>'Exit Capacity'!E113</f>
        <v>15908.242283744024</v>
      </c>
      <c r="F113" s="53">
        <f>'Exit Capacity'!F113</f>
        <v>16133.229190869095</v>
      </c>
      <c r="G113" s="53">
        <f>'Exit Capacity'!G113</f>
        <v>16311.221721787795</v>
      </c>
      <c r="H113" s="53">
        <f>'Exit Capacity'!H113</f>
        <v>16440.194687923868</v>
      </c>
      <c r="I113" s="65">
        <f>'Exit Capacity'!I113</f>
        <v>16518.696570585769</v>
      </c>
    </row>
    <row r="114" spans="1:9" s="5" customFormat="1" ht="15" customHeight="1" x14ac:dyDescent="0.25">
      <c r="A114" s="46" t="str">
        <f>'Exit Capacity'!A114</f>
        <v>B08_Lerma</v>
      </c>
      <c r="B114" s="4" t="str">
        <f>'Exit Capacity'!B114</f>
        <v>Salida Nacional / National exit</v>
      </c>
      <c r="C114" s="52">
        <f>'Exit Capacity'!C114</f>
        <v>87.230856795130421</v>
      </c>
      <c r="D114" s="53">
        <f>'Exit Capacity'!D114</f>
        <v>87.468318450416561</v>
      </c>
      <c r="E114" s="53">
        <f>'Exit Capacity'!E114</f>
        <v>87.783655700863505</v>
      </c>
      <c r="F114" s="53">
        <f>'Exit Capacity'!F114</f>
        <v>88.044458179324153</v>
      </c>
      <c r="G114" s="53">
        <f>'Exit Capacity'!G114</f>
        <v>88.267570055546614</v>
      </c>
      <c r="H114" s="53">
        <f>'Exit Capacity'!H114</f>
        <v>88.460526167044236</v>
      </c>
      <c r="I114" s="65">
        <f>'Exit Capacity'!I114</f>
        <v>88.625363538091605</v>
      </c>
    </row>
    <row r="115" spans="1:9" s="5" customFormat="1" ht="15" customHeight="1" x14ac:dyDescent="0.25">
      <c r="A115" s="46" t="str">
        <f>'Exit Capacity'!A115</f>
        <v>B10_Aranda de Duero</v>
      </c>
      <c r="B115" s="4" t="str">
        <f>'Exit Capacity'!B115</f>
        <v>Salida Nacional / National exit</v>
      </c>
      <c r="C115" s="52">
        <f>'Exit Capacity'!C115</f>
        <v>9834.2273986121636</v>
      </c>
      <c r="D115" s="53">
        <f>'Exit Capacity'!D115</f>
        <v>9952.9680580720506</v>
      </c>
      <c r="E115" s="53">
        <f>'Exit Capacity'!E115</f>
        <v>10093.68662925476</v>
      </c>
      <c r="F115" s="53">
        <f>'Exit Capacity'!F115</f>
        <v>10210.446188334281</v>
      </c>
      <c r="G115" s="53">
        <f>'Exit Capacity'!G115</f>
        <v>10303.278741658507</v>
      </c>
      <c r="H115" s="53">
        <f>'Exit Capacity'!H115</f>
        <v>10371.333923166399</v>
      </c>
      <c r="I115" s="65">
        <f>'Exit Capacity'!I115</f>
        <v>10416.562768127726</v>
      </c>
    </row>
    <row r="116" spans="1:9" s="5" customFormat="1" ht="15" customHeight="1" x14ac:dyDescent="0.25">
      <c r="A116" s="46" t="str">
        <f>'Exit Capacity'!A116</f>
        <v>B18_Algete</v>
      </c>
      <c r="B116" s="4" t="str">
        <f>'Exit Capacity'!B116</f>
        <v>Salida Nacional / National exit</v>
      </c>
      <c r="C116" s="52">
        <f>'Exit Capacity'!C116</f>
        <v>28001.494651131121</v>
      </c>
      <c r="D116" s="53">
        <f>'Exit Capacity'!D116</f>
        <v>28154.708489813835</v>
      </c>
      <c r="E116" s="53">
        <f>'Exit Capacity'!E116</f>
        <v>28345.589466035053</v>
      </c>
      <c r="F116" s="53">
        <f>'Exit Capacity'!F116</f>
        <v>28504.020098446967</v>
      </c>
      <c r="G116" s="53">
        <f>'Exit Capacity'!G116</f>
        <v>28633.512783812006</v>
      </c>
      <c r="H116" s="53">
        <f>'Exit Capacity'!H116</f>
        <v>28735.066719537368</v>
      </c>
      <c r="I116" s="65">
        <f>'Exit Capacity'!I116</f>
        <v>28809.340149210602</v>
      </c>
    </row>
    <row r="117" spans="1:9" s="5" customFormat="1" ht="15" customHeight="1" x14ac:dyDescent="0.25">
      <c r="A117" s="46" t="str">
        <f>'Exit Capacity'!A117</f>
        <v>B19_San Fernando</v>
      </c>
      <c r="B117" s="4" t="str">
        <f>'Exit Capacity'!B117</f>
        <v>Salida Nacional / National exit</v>
      </c>
      <c r="C117" s="52">
        <f>'Exit Capacity'!C117</f>
        <v>22916.356459548282</v>
      </c>
      <c r="D117" s="53">
        <f>'Exit Capacity'!D117</f>
        <v>23039.090254211049</v>
      </c>
      <c r="E117" s="53">
        <f>'Exit Capacity'!E117</f>
        <v>23192.143357698154</v>
      </c>
      <c r="F117" s="53">
        <f>'Exit Capacity'!F117</f>
        <v>23319.156274440465</v>
      </c>
      <c r="G117" s="53">
        <f>'Exit Capacity'!G117</f>
        <v>23423.083306548371</v>
      </c>
      <c r="H117" s="53">
        <f>'Exit Capacity'!H117</f>
        <v>23504.791020083314</v>
      </c>
      <c r="I117" s="65">
        <f>'Exit Capacity'!I117</f>
        <v>23564.880314433762</v>
      </c>
    </row>
    <row r="118" spans="1:9" s="5" customFormat="1" ht="15" customHeight="1" x14ac:dyDescent="0.25">
      <c r="A118" s="46" t="str">
        <f>'Exit Capacity'!A118</f>
        <v>B20_Rivas</v>
      </c>
      <c r="B118" s="4" t="str">
        <f>'Exit Capacity'!B118</f>
        <v>Salida Nacional / National exit</v>
      </c>
      <c r="C118" s="52">
        <f>'Exit Capacity'!C118</f>
        <v>25334.996940208599</v>
      </c>
      <c r="D118" s="53">
        <f>'Exit Capacity'!D118</f>
        <v>25497.913306015696</v>
      </c>
      <c r="E118" s="53">
        <f>'Exit Capacity'!E118</f>
        <v>25699.206319975317</v>
      </c>
      <c r="F118" s="53">
        <f>'Exit Capacity'!F118</f>
        <v>25866.417120260729</v>
      </c>
      <c r="G118" s="53">
        <f>'Exit Capacity'!G118</f>
        <v>26002.064570223341</v>
      </c>
      <c r="H118" s="53">
        <f>'Exit Capacity'!H118</f>
        <v>26106.605430177256</v>
      </c>
      <c r="I118" s="65">
        <f>'Exit Capacity'!I118</f>
        <v>26180.371584212349</v>
      </c>
    </row>
    <row r="119" spans="1:9" s="5" customFormat="1" ht="15" customHeight="1" x14ac:dyDescent="0.25">
      <c r="A119" s="46" t="str">
        <f>'Exit Capacity'!A119</f>
        <v>BI Madrid</v>
      </c>
      <c r="B119" s="4" t="str">
        <f>'Exit Capacity'!B119</f>
        <v>Salida Nacional / National exit</v>
      </c>
      <c r="C119" s="52">
        <f>'Exit Capacity'!C119</f>
        <v>14.586719852264128</v>
      </c>
      <c r="D119" s="53">
        <f>'Exit Capacity'!D119</f>
        <v>14.918744438120761</v>
      </c>
      <c r="E119" s="53">
        <f>'Exit Capacity'!E119</f>
        <v>15.315188835016471</v>
      </c>
      <c r="F119" s="53">
        <f>'Exit Capacity'!F119</f>
        <v>15.645699796716986</v>
      </c>
      <c r="G119" s="53">
        <f>'Exit Capacity'!G119</f>
        <v>15.905225333347872</v>
      </c>
      <c r="H119" s="53">
        <f>'Exit Capacity'!H119</f>
        <v>16.089642525338505</v>
      </c>
      <c r="I119" s="65">
        <f>'Exit Capacity'!I119</f>
        <v>16.196387014910883</v>
      </c>
    </row>
    <row r="120" spans="1:9" s="5" customFormat="1" ht="15" customHeight="1" x14ac:dyDescent="0.25">
      <c r="A120" s="46" t="str">
        <f>'Exit Capacity'!A120</f>
        <v>B22_Getafe</v>
      </c>
      <c r="B120" s="4" t="str">
        <f>'Exit Capacity'!B120</f>
        <v>Salida Nacional / National exit</v>
      </c>
      <c r="C120" s="52">
        <f>'Exit Capacity'!C120</f>
        <v>2.443818571513555</v>
      </c>
      <c r="D120" s="53">
        <f>'Exit Capacity'!D120</f>
        <v>2.45690700148621</v>
      </c>
      <c r="E120" s="53">
        <f>'Exit Capacity'!E120</f>
        <v>2.4732287067882641</v>
      </c>
      <c r="F120" s="53">
        <f>'Exit Capacity'!F120</f>
        <v>2.4867734657600873</v>
      </c>
      <c r="G120" s="53">
        <f>'Exit Capacity'!G120</f>
        <v>2.4978563275403145</v>
      </c>
      <c r="H120" s="53">
        <f>'Exit Capacity'!H120</f>
        <v>2.5065697034264454</v>
      </c>
      <c r="I120" s="65">
        <f>'Exit Capacity'!I120</f>
        <v>2.512977673809607</v>
      </c>
    </row>
    <row r="121" spans="1:9" s="5" customFormat="1" ht="15" customHeight="1" x14ac:dyDescent="0.25">
      <c r="A121" s="46" t="str">
        <f>'Exit Capacity'!A121</f>
        <v>C1.01_Arrieta</v>
      </c>
      <c r="B121" s="4" t="str">
        <f>'Exit Capacity'!B121</f>
        <v>Salida Nacional / National exit</v>
      </c>
      <c r="C121" s="52">
        <f>'Exit Capacity'!C121</f>
        <v>46.363201736367799</v>
      </c>
      <c r="D121" s="53">
        <f>'Exit Capacity'!D121</f>
        <v>47.093667473514031</v>
      </c>
      <c r="E121" s="53">
        <f>'Exit Capacity'!E121</f>
        <v>48.110457666876854</v>
      </c>
      <c r="F121" s="53">
        <f>'Exit Capacity'!F121</f>
        <v>49.391300764176265</v>
      </c>
      <c r="G121" s="53">
        <f>'Exit Capacity'!G121</f>
        <v>50.151743096106735</v>
      </c>
      <c r="H121" s="53">
        <f>'Exit Capacity'!H121</f>
        <v>50.632372126438064</v>
      </c>
      <c r="I121" s="65">
        <f>'Exit Capacity'!I121</f>
        <v>50.517612051920011</v>
      </c>
    </row>
    <row r="122" spans="1:9" s="5" customFormat="1" ht="15" customHeight="1" x14ac:dyDescent="0.25">
      <c r="A122" s="46" t="str">
        <f>'Exit Capacity'!A122</f>
        <v>C2X.01_Sollube</v>
      </c>
      <c r="B122" s="4" t="str">
        <f>'Exit Capacity'!B122</f>
        <v>Salida Nacional / National exit</v>
      </c>
      <c r="C122" s="52">
        <f>'Exit Capacity'!C122</f>
        <v>688.41586329090842</v>
      </c>
      <c r="D122" s="53">
        <f>'Exit Capacity'!D122</f>
        <v>699.83474529357966</v>
      </c>
      <c r="E122" s="53">
        <f>'Exit Capacity'!E122</f>
        <v>713.54646921083827</v>
      </c>
      <c r="F122" s="53">
        <f>'Exit Capacity'!F122</f>
        <v>724.97268640915593</v>
      </c>
      <c r="G122" s="53">
        <f>'Exit Capacity'!G122</f>
        <v>733.98939737840874</v>
      </c>
      <c r="H122" s="53">
        <f>'Exit Capacity'!H122</f>
        <v>740.48030120695853</v>
      </c>
      <c r="I122" s="65">
        <f>'Exit Capacity'!I122</f>
        <v>744.36661868562999</v>
      </c>
    </row>
    <row r="123" spans="1:9" s="5" customFormat="1" ht="15" customHeight="1" x14ac:dyDescent="0.25">
      <c r="A123" s="46" t="str">
        <f>'Exit Capacity'!A123</f>
        <v>Cas Tresorer</v>
      </c>
      <c r="B123" s="4" t="str">
        <f>'Exit Capacity'!B123</f>
        <v>Salida Nacional / National exit</v>
      </c>
      <c r="C123" s="52">
        <f>'Exit Capacity'!C123</f>
        <v>34821.518711293218</v>
      </c>
      <c r="D123" s="53">
        <f>'Exit Capacity'!D123</f>
        <v>35676.05186674407</v>
      </c>
      <c r="E123" s="53">
        <f>'Exit Capacity'!E123</f>
        <v>37196.327324265272</v>
      </c>
      <c r="F123" s="53">
        <f>'Exit Capacity'!F123</f>
        <v>40030.205704160049</v>
      </c>
      <c r="G123" s="53">
        <f>'Exit Capacity'!G123</f>
        <v>41356.207407574635</v>
      </c>
      <c r="H123" s="53">
        <f>'Exit Capacity'!H123</f>
        <v>42058.307273184822</v>
      </c>
      <c r="I123" s="65">
        <f>'Exit Capacity'!I123</f>
        <v>41007.400015427804</v>
      </c>
    </row>
    <row r="124" spans="1:9" s="5" customFormat="1" ht="15" customHeight="1" x14ac:dyDescent="0.25">
      <c r="A124" s="46" t="str">
        <f>'Exit Capacity'!A124</f>
        <v>cc Escatron</v>
      </c>
      <c r="B124" s="4" t="str">
        <f>'Exit Capacity'!B124</f>
        <v>Salida Nacional / National exit</v>
      </c>
      <c r="C124" s="52">
        <f>'Exit Capacity'!C124</f>
        <v>6.5374750319470394</v>
      </c>
      <c r="D124" s="53">
        <f>'Exit Capacity'!D124</f>
        <v>6.6979071260796559</v>
      </c>
      <c r="E124" s="53">
        <f>'Exit Capacity'!E124</f>
        <v>6.9833272689410135</v>
      </c>
      <c r="F124" s="53">
        <f>'Exit Capacity'!F124</f>
        <v>7.5153663596463876</v>
      </c>
      <c r="G124" s="53">
        <f>'Exit Capacity'!G124</f>
        <v>7.7643130842354182</v>
      </c>
      <c r="H124" s="53">
        <f>'Exit Capacity'!H124</f>
        <v>7.8961269887183203</v>
      </c>
      <c r="I124" s="65">
        <f>'Exit Capacity'!I124</f>
        <v>7.698827151929458</v>
      </c>
    </row>
    <row r="125" spans="1:9" s="5" customFormat="1" ht="15" customHeight="1" x14ac:dyDescent="0.25">
      <c r="A125" s="46" t="str">
        <f>'Exit Capacity'!A125</f>
        <v>cc SAGUNTO</v>
      </c>
      <c r="B125" s="4" t="str">
        <f>'Exit Capacity'!B125</f>
        <v>Salida Nacional / National exit</v>
      </c>
      <c r="C125" s="52">
        <f>'Exit Capacity'!C125</f>
        <v>28512.325289911088</v>
      </c>
      <c r="D125" s="53">
        <f>'Exit Capacity'!D125</f>
        <v>29212.028467743105</v>
      </c>
      <c r="E125" s="53">
        <f>'Exit Capacity'!E125</f>
        <v>30456.85034741187</v>
      </c>
      <c r="F125" s="53">
        <f>'Exit Capacity'!F125</f>
        <v>32777.267870539632</v>
      </c>
      <c r="G125" s="53">
        <f>'Exit Capacity'!G125</f>
        <v>33863.015801759851</v>
      </c>
      <c r="H125" s="53">
        <f>'Exit Capacity'!H125</f>
        <v>34437.904562938107</v>
      </c>
      <c r="I125" s="65">
        <f>'Exit Capacity'!I125</f>
        <v>33577.407643457707</v>
      </c>
    </row>
    <row r="126" spans="1:9" s="5" customFormat="1" ht="15" customHeight="1" x14ac:dyDescent="0.25">
      <c r="A126" s="46" t="str">
        <f>'Exit Capacity'!A126</f>
        <v>Conex Olite</v>
      </c>
      <c r="B126" s="4" t="str">
        <f>'Exit Capacity'!B126</f>
        <v>Salida Nacional / National exit</v>
      </c>
      <c r="C126" s="52">
        <f>'Exit Capacity'!C126</f>
        <v>0</v>
      </c>
      <c r="D126" s="53">
        <f>'Exit Capacity'!D126</f>
        <v>0</v>
      </c>
      <c r="E126" s="53">
        <f>'Exit Capacity'!E126</f>
        <v>0</v>
      </c>
      <c r="F126" s="53">
        <f>'Exit Capacity'!F126</f>
        <v>0</v>
      </c>
      <c r="G126" s="53">
        <f>'Exit Capacity'!G126</f>
        <v>0</v>
      </c>
      <c r="H126" s="53">
        <f>'Exit Capacity'!H126</f>
        <v>0</v>
      </c>
      <c r="I126" s="65">
        <f>'Exit Capacity'!I126</f>
        <v>0</v>
      </c>
    </row>
    <row r="127" spans="1:9" s="5" customFormat="1" ht="15" customHeight="1" x14ac:dyDescent="0.25">
      <c r="A127" s="46" t="str">
        <f>'Exit Capacity'!A127</f>
        <v>CT Ibiza</v>
      </c>
      <c r="B127" s="4" t="str">
        <f>'Exit Capacity'!B127</f>
        <v>Salida Nacional / National exit</v>
      </c>
      <c r="C127" s="52">
        <f>'Exit Capacity'!C127</f>
        <v>15401.861965910812</v>
      </c>
      <c r="D127" s="53">
        <f>'Exit Capacity'!D127</f>
        <v>15779.829446728349</v>
      </c>
      <c r="E127" s="53">
        <f>'Exit Capacity'!E127</f>
        <v>16452.260564424247</v>
      </c>
      <c r="F127" s="53">
        <f>'Exit Capacity'!F127</f>
        <v>17705.709731796804</v>
      </c>
      <c r="G127" s="53">
        <f>'Exit Capacity'!G127</f>
        <v>18292.211870657578</v>
      </c>
      <c r="H127" s="53">
        <f>'Exit Capacity'!H127</f>
        <v>18602.75677555013</v>
      </c>
      <c r="I127" s="65">
        <f>'Exit Capacity'!I127</f>
        <v>18137.931313537807</v>
      </c>
    </row>
    <row r="128" spans="1:9" s="5" customFormat="1" ht="15" customHeight="1" x14ac:dyDescent="0.25">
      <c r="A128" s="46" t="str">
        <f>'Exit Capacity'!A128</f>
        <v>CT Son Reus</v>
      </c>
      <c r="B128" s="4" t="str">
        <f>'Exit Capacity'!B128</f>
        <v>Salida Nacional / National exit</v>
      </c>
      <c r="C128" s="52">
        <f>'Exit Capacity'!C128</f>
        <v>32348.382472640751</v>
      </c>
      <c r="D128" s="53">
        <f>'Exit Capacity'!D128</f>
        <v>33142.223935365684</v>
      </c>
      <c r="E128" s="53">
        <f>'Exit Capacity'!E128</f>
        <v>34554.524540959763</v>
      </c>
      <c r="F128" s="53">
        <f>'Exit Capacity'!F128</f>
        <v>37187.131765068378</v>
      </c>
      <c r="G128" s="53">
        <f>'Exit Capacity'!G128</f>
        <v>38418.956563322135</v>
      </c>
      <c r="H128" s="53">
        <f>'Exit Capacity'!H128</f>
        <v>39071.191038649093</v>
      </c>
      <c r="I128" s="65">
        <f>'Exit Capacity'!I128</f>
        <v>38094.922593867755</v>
      </c>
    </row>
    <row r="129" spans="1:9" s="5" customFormat="1" ht="15" customHeight="1" x14ac:dyDescent="0.25">
      <c r="A129" s="46" t="str">
        <f>'Exit Capacity'!A129</f>
        <v>ctcc Barcelona</v>
      </c>
      <c r="B129" s="4" t="str">
        <f>'Exit Capacity'!B129</f>
        <v>Salida Nacional / National exit</v>
      </c>
      <c r="C129" s="52">
        <f>'Exit Capacity'!C129</f>
        <v>23189.193615919743</v>
      </c>
      <c r="D129" s="53">
        <f>'Exit Capacity'!D129</f>
        <v>23758.265141985779</v>
      </c>
      <c r="E129" s="53">
        <f>'Exit Capacity'!E129</f>
        <v>24770.683992130784</v>
      </c>
      <c r="F129" s="53">
        <f>'Exit Capacity'!F129</f>
        <v>26657.889285506924</v>
      </c>
      <c r="G129" s="53">
        <f>'Exit Capacity'!G129</f>
        <v>27540.93262690914</v>
      </c>
      <c r="H129" s="53">
        <f>'Exit Capacity'!H129</f>
        <v>28008.492064977698</v>
      </c>
      <c r="I129" s="65">
        <f>'Exit Capacity'!I129</f>
        <v>27308.646315154056</v>
      </c>
    </row>
    <row r="130" spans="1:9" s="5" customFormat="1" ht="15" customHeight="1" x14ac:dyDescent="0.25">
      <c r="A130" s="46" t="str">
        <f>'Exit Capacity'!A130</f>
        <v>D01A_Montorio</v>
      </c>
      <c r="B130" s="4" t="str">
        <f>'Exit Capacity'!B130</f>
        <v>Salida Nacional / National exit</v>
      </c>
      <c r="C130" s="52">
        <f>'Exit Capacity'!C130</f>
        <v>105.37294464360011</v>
      </c>
      <c r="D130" s="53">
        <f>'Exit Capacity'!D130</f>
        <v>107.77145566322147</v>
      </c>
      <c r="E130" s="53">
        <f>'Exit Capacity'!E130</f>
        <v>110.63532868686585</v>
      </c>
      <c r="F130" s="53">
        <f>'Exit Capacity'!F130</f>
        <v>113.02290544326496</v>
      </c>
      <c r="G130" s="53">
        <f>'Exit Capacity'!G130</f>
        <v>114.89769088385613</v>
      </c>
      <c r="H130" s="53">
        <f>'Exit Capacity'!H130</f>
        <v>116.22990146716563</v>
      </c>
      <c r="I130" s="65">
        <f>'Exit Capacity'!I130</f>
        <v>117.00101253974675</v>
      </c>
    </row>
    <row r="131" spans="1:9" s="5" customFormat="1" ht="15" customHeight="1" x14ac:dyDescent="0.25">
      <c r="A131" s="46" t="str">
        <f>'Exit Capacity'!A131</f>
        <v>D03A_Aguilar</v>
      </c>
      <c r="B131" s="4" t="str">
        <f>'Exit Capacity'!B131</f>
        <v>Salida Nacional / National exit</v>
      </c>
      <c r="C131" s="52">
        <f>'Exit Capacity'!C131</f>
        <v>859.96269842492154</v>
      </c>
      <c r="D131" s="53">
        <f>'Exit Capacity'!D131</f>
        <v>876.65437794823049</v>
      </c>
      <c r="E131" s="53">
        <f>'Exit Capacity'!E131</f>
        <v>896.63704548236547</v>
      </c>
      <c r="F131" s="53">
        <f>'Exit Capacity'!F131</f>
        <v>913.29290945071034</v>
      </c>
      <c r="G131" s="53">
        <f>'Exit Capacity'!G131</f>
        <v>926.40173146133611</v>
      </c>
      <c r="H131" s="53">
        <f>'Exit Capacity'!H131</f>
        <v>935.77353135977489</v>
      </c>
      <c r="I131" s="65">
        <f>'Exit Capacity'!I131</f>
        <v>941.28577662567182</v>
      </c>
    </row>
    <row r="132" spans="1:9" s="5" customFormat="1" ht="15" customHeight="1" x14ac:dyDescent="0.25">
      <c r="A132" s="46" t="str">
        <f>'Exit Capacity'!A132</f>
        <v>D04_Reinosa</v>
      </c>
      <c r="B132" s="4" t="str">
        <f>'Exit Capacity'!B132</f>
        <v>Salida Nacional / National exit</v>
      </c>
      <c r="C132" s="52">
        <f>'Exit Capacity'!C132</f>
        <v>1622.6258151555351</v>
      </c>
      <c r="D132" s="53">
        <f>'Exit Capacity'!D132</f>
        <v>1652.340514427586</v>
      </c>
      <c r="E132" s="53">
        <f>'Exit Capacity'!E132</f>
        <v>1687.9518428981839</v>
      </c>
      <c r="F132" s="53">
        <f>'Exit Capacity'!F132</f>
        <v>1717.6319488712948</v>
      </c>
      <c r="G132" s="53">
        <f>'Exit Capacity'!G132</f>
        <v>1741.0131914496556</v>
      </c>
      <c r="H132" s="53">
        <f>'Exit Capacity'!H132</f>
        <v>1757.7698852377241</v>
      </c>
      <c r="I132" s="65">
        <f>'Exit Capacity'!I132</f>
        <v>1767.6885193028629</v>
      </c>
    </row>
    <row r="133" spans="1:9" s="5" customFormat="1" ht="15" customHeight="1" x14ac:dyDescent="0.25">
      <c r="A133" s="46" t="str">
        <f>'Exit Capacity'!A133</f>
        <v>D06_Corrales</v>
      </c>
      <c r="B133" s="4" t="str">
        <f>'Exit Capacity'!B133</f>
        <v>Salida Nacional / National exit</v>
      </c>
      <c r="C133" s="52">
        <f>'Exit Capacity'!C133</f>
        <v>0</v>
      </c>
      <c r="D133" s="53">
        <f>'Exit Capacity'!D133</f>
        <v>0</v>
      </c>
      <c r="E133" s="53">
        <f>'Exit Capacity'!E133</f>
        <v>0</v>
      </c>
      <c r="F133" s="53">
        <f>'Exit Capacity'!F133</f>
        <v>0</v>
      </c>
      <c r="G133" s="53">
        <f>'Exit Capacity'!G133</f>
        <v>0</v>
      </c>
      <c r="H133" s="53">
        <f>'Exit Capacity'!H133</f>
        <v>0</v>
      </c>
      <c r="I133" s="65">
        <f>'Exit Capacity'!I133</f>
        <v>0</v>
      </c>
    </row>
    <row r="134" spans="1:9" s="5" customFormat="1" ht="15" customHeight="1" x14ac:dyDescent="0.25">
      <c r="A134" s="46" t="str">
        <f>'Exit Capacity'!A134</f>
        <v>D06A_Reocin</v>
      </c>
      <c r="B134" s="4" t="str">
        <f>'Exit Capacity'!B134</f>
        <v>Salida Nacional / National exit</v>
      </c>
      <c r="C134" s="52">
        <f>'Exit Capacity'!C134</f>
        <v>45.014968137412616</v>
      </c>
      <c r="D134" s="53">
        <f>'Exit Capacity'!D134</f>
        <v>45.561531426762727</v>
      </c>
      <c r="E134" s="53">
        <f>'Exit Capacity'!E134</f>
        <v>46.222837123458845</v>
      </c>
      <c r="F134" s="53">
        <f>'Exit Capacity'!F134</f>
        <v>46.773588096864728</v>
      </c>
      <c r="G134" s="53">
        <f>'Exit Capacity'!G134</f>
        <v>47.211062700352954</v>
      </c>
      <c r="H134" s="53">
        <f>'Exit Capacity'!H134</f>
        <v>47.531341028307779</v>
      </c>
      <c r="I134" s="65">
        <f>'Exit Capacity'!I134</f>
        <v>47.731260412545211</v>
      </c>
    </row>
    <row r="135" spans="1:9" s="5" customFormat="1" ht="15" customHeight="1" x14ac:dyDescent="0.25">
      <c r="A135" s="46" t="str">
        <f>'Exit Capacity'!A135</f>
        <v>D07.14_Cicero</v>
      </c>
      <c r="B135" s="4" t="str">
        <f>'Exit Capacity'!B135</f>
        <v>Salida Nacional / National exit</v>
      </c>
      <c r="C135" s="52">
        <f>'Exit Capacity'!C135</f>
        <v>1108.2731533101633</v>
      </c>
      <c r="D135" s="53">
        <f>'Exit Capacity'!D135</f>
        <v>1119.0576301156148</v>
      </c>
      <c r="E135" s="53">
        <f>'Exit Capacity'!E135</f>
        <v>1132.1972693203979</v>
      </c>
      <c r="F135" s="53">
        <f>'Exit Capacity'!F135</f>
        <v>1143.1343593469662</v>
      </c>
      <c r="G135" s="53">
        <f>'Exit Capacity'!G135</f>
        <v>1151.8738178858534</v>
      </c>
      <c r="H135" s="53">
        <f>'Exit Capacity'!H135</f>
        <v>1158.3683397192465</v>
      </c>
      <c r="I135" s="65">
        <f>'Exit Capacity'!I135</f>
        <v>1162.5666131783787</v>
      </c>
    </row>
    <row r="136" spans="1:9" s="5" customFormat="1" ht="15" customHeight="1" x14ac:dyDescent="0.25">
      <c r="A136" s="46" t="str">
        <f>'Exit Capacity'!A136</f>
        <v>D07_Villapresente</v>
      </c>
      <c r="B136" s="4" t="str">
        <f>'Exit Capacity'!B136</f>
        <v>Salida Nacional / National exit</v>
      </c>
      <c r="C136" s="52">
        <f>'Exit Capacity'!C136</f>
        <v>25368.533794426781</v>
      </c>
      <c r="D136" s="53">
        <f>'Exit Capacity'!D136</f>
        <v>25651.819880736952</v>
      </c>
      <c r="E136" s="53">
        <f>'Exit Capacity'!E136</f>
        <v>25983.299861975447</v>
      </c>
      <c r="F136" s="53">
        <f>'Exit Capacity'!F136</f>
        <v>26257.544980245541</v>
      </c>
      <c r="G136" s="53">
        <f>'Exit Capacity'!G136</f>
        <v>26476.169363909015</v>
      </c>
      <c r="H136" s="53">
        <f>'Exit Capacity'!H136</f>
        <v>26637.393935783664</v>
      </c>
      <c r="I136" s="65">
        <f>'Exit Capacity'!I136</f>
        <v>26750.428547632058</v>
      </c>
    </row>
    <row r="137" spans="1:9" s="5" customFormat="1" ht="15" customHeight="1" x14ac:dyDescent="0.25">
      <c r="A137" s="46" t="str">
        <f>'Exit Capacity'!A137</f>
        <v>D07A_Ruiloba</v>
      </c>
      <c r="B137" s="4" t="str">
        <f>'Exit Capacity'!B137</f>
        <v>Salida Nacional / National exit</v>
      </c>
      <c r="C137" s="52">
        <f>'Exit Capacity'!C137</f>
        <v>57.330163008105785</v>
      </c>
      <c r="D137" s="53">
        <f>'Exit Capacity'!D137</f>
        <v>57.486228371967812</v>
      </c>
      <c r="E137" s="53">
        <f>'Exit Capacity'!E137</f>
        <v>57.69347540168701</v>
      </c>
      <c r="F137" s="53">
        <f>'Exit Capacity'!F137</f>
        <v>57.864880901442483</v>
      </c>
      <c r="G137" s="53">
        <f>'Exit Capacity'!G137</f>
        <v>58.011515254271529</v>
      </c>
      <c r="H137" s="53">
        <f>'Exit Capacity'!H137</f>
        <v>58.138330531938124</v>
      </c>
      <c r="I137" s="65">
        <f>'Exit Capacity'!I137</f>
        <v>58.246665514525397</v>
      </c>
    </row>
    <row r="138" spans="1:9" s="5" customFormat="1" ht="15" customHeight="1" x14ac:dyDescent="0.25">
      <c r="A138" s="46" t="str">
        <f>'Exit Capacity'!A138</f>
        <v>D08A_San Vicente Barquera</v>
      </c>
      <c r="B138" s="4" t="str">
        <f>'Exit Capacity'!B138</f>
        <v>Salida Nacional / National exit</v>
      </c>
      <c r="C138" s="52">
        <f>'Exit Capacity'!C138</f>
        <v>45.351469968826301</v>
      </c>
      <c r="D138" s="53">
        <f>'Exit Capacity'!D138</f>
        <v>45.474926684994401</v>
      </c>
      <c r="E138" s="53">
        <f>'Exit Capacity'!E138</f>
        <v>45.638871054786442</v>
      </c>
      <c r="F138" s="53">
        <f>'Exit Capacity'!F138</f>
        <v>45.774462704395958</v>
      </c>
      <c r="G138" s="53">
        <f>'Exit Capacity'!G138</f>
        <v>45.890458946161139</v>
      </c>
      <c r="H138" s="53">
        <f>'Exit Capacity'!H138</f>
        <v>45.990777154847748</v>
      </c>
      <c r="I138" s="65">
        <f>'Exit Capacity'!I138</f>
        <v>46.076476382821085</v>
      </c>
    </row>
    <row r="139" spans="1:9" s="5" customFormat="1" ht="15" customHeight="1" x14ac:dyDescent="0.25">
      <c r="A139" s="46" t="str">
        <f>'Exit Capacity'!A139</f>
        <v>D10A_Llanes</v>
      </c>
      <c r="B139" s="4" t="str">
        <f>'Exit Capacity'!B139</f>
        <v>Salida Nacional / National exit</v>
      </c>
      <c r="C139" s="52">
        <f>'Exit Capacity'!C139</f>
        <v>94.240105203748016</v>
      </c>
      <c r="D139" s="53">
        <f>'Exit Capacity'!D139</f>
        <v>94.496647581046673</v>
      </c>
      <c r="E139" s="53">
        <f>'Exit Capacity'!E139</f>
        <v>94.837323079930925</v>
      </c>
      <c r="F139" s="53">
        <f>'Exit Capacity'!F139</f>
        <v>95.119081782189838</v>
      </c>
      <c r="G139" s="53">
        <f>'Exit Capacity'!G139</f>
        <v>95.360121334704985</v>
      </c>
      <c r="H139" s="53">
        <f>'Exit Capacity'!H139</f>
        <v>95.568582020697662</v>
      </c>
      <c r="I139" s="65">
        <f>'Exit Capacity'!I139</f>
        <v>95.746664545159121</v>
      </c>
    </row>
    <row r="140" spans="1:9" s="5" customFormat="1" ht="15" customHeight="1" x14ac:dyDescent="0.25">
      <c r="A140" s="46" t="str">
        <f>'Exit Capacity'!A140</f>
        <v>D12A_Ribadesella</v>
      </c>
      <c r="B140" s="4" t="str">
        <f>'Exit Capacity'!B140</f>
        <v>Salida Nacional / National exit</v>
      </c>
      <c r="C140" s="52">
        <f>'Exit Capacity'!C140</f>
        <v>380.17064102461296</v>
      </c>
      <c r="D140" s="53">
        <f>'Exit Capacity'!D140</f>
        <v>387.62917895195403</v>
      </c>
      <c r="E140" s="53">
        <f>'Exit Capacity'!E140</f>
        <v>396.55657104287923</v>
      </c>
      <c r="F140" s="53">
        <f>'Exit Capacity'!F140</f>
        <v>403.99780231679597</v>
      </c>
      <c r="G140" s="53">
        <f>'Exit Capacity'!G140</f>
        <v>409.85336986538522</v>
      </c>
      <c r="H140" s="53">
        <f>'Exit Capacity'!H140</f>
        <v>414.03782343590535</v>
      </c>
      <c r="I140" s="65">
        <f>'Exit Capacity'!I140</f>
        <v>416.49620390688085</v>
      </c>
    </row>
    <row r="141" spans="1:9" s="5" customFormat="1" ht="15" customHeight="1" x14ac:dyDescent="0.25">
      <c r="A141" s="46" t="str">
        <f>'Exit Capacity'!A141</f>
        <v>D13_Huerges</v>
      </c>
      <c r="B141" s="4" t="str">
        <f>'Exit Capacity'!B141</f>
        <v>Salida Nacional / National exit</v>
      </c>
      <c r="C141" s="52">
        <f>'Exit Capacity'!C141</f>
        <v>159.8758231324006</v>
      </c>
      <c r="D141" s="53">
        <f>'Exit Capacity'!D141</f>
        <v>160.31104042816114</v>
      </c>
      <c r="E141" s="53">
        <f>'Exit Capacity'!E141</f>
        <v>160.88898731910959</v>
      </c>
      <c r="F141" s="53">
        <f>'Exit Capacity'!F141</f>
        <v>161.36698343712081</v>
      </c>
      <c r="G141" s="53">
        <f>'Exit Capacity'!G141</f>
        <v>161.77590060441926</v>
      </c>
      <c r="H141" s="53">
        <f>'Exit Capacity'!H141</f>
        <v>162.12954859421905</v>
      </c>
      <c r="I141" s="65">
        <f>'Exit Capacity'!I141</f>
        <v>162.43166084379916</v>
      </c>
    </row>
    <row r="142" spans="1:9" s="5" customFormat="1" ht="15" customHeight="1" x14ac:dyDescent="0.25">
      <c r="A142" s="46" t="str">
        <f>'Exit Capacity'!A142</f>
        <v>D13A_Piloña</v>
      </c>
      <c r="B142" s="4" t="str">
        <f>'Exit Capacity'!B142</f>
        <v>Salida Nacional / National exit</v>
      </c>
      <c r="C142" s="52">
        <f>'Exit Capacity'!C142</f>
        <v>518.27164334725012</v>
      </c>
      <c r="D142" s="53">
        <f>'Exit Capacity'!D142</f>
        <v>529.40300650689892</v>
      </c>
      <c r="E142" s="53">
        <f>'Exit Capacity'!E142</f>
        <v>542.70619931139061</v>
      </c>
      <c r="F142" s="53">
        <f>'Exit Capacity'!F142</f>
        <v>553.79611642711563</v>
      </c>
      <c r="G142" s="53">
        <f>'Exit Capacity'!G142</f>
        <v>562.51117546734486</v>
      </c>
      <c r="H142" s="53">
        <f>'Exit Capacity'!H142</f>
        <v>568.71714423100912</v>
      </c>
      <c r="I142" s="65">
        <f>'Exit Capacity'!I142</f>
        <v>572.32952469108125</v>
      </c>
    </row>
    <row r="143" spans="1:9" s="5" customFormat="1" ht="15" customHeight="1" x14ac:dyDescent="0.25">
      <c r="A143" s="46" t="str">
        <f>'Exit Capacity'!A143</f>
        <v>D14_Villarriba</v>
      </c>
      <c r="B143" s="4" t="str">
        <f>'Exit Capacity'!B143</f>
        <v>Salida Nacional / National exit</v>
      </c>
      <c r="C143" s="52">
        <f>'Exit Capacity'!C143</f>
        <v>31.766135972101374</v>
      </c>
      <c r="D143" s="53">
        <f>'Exit Capacity'!D143</f>
        <v>31.852610409096705</v>
      </c>
      <c r="E143" s="53">
        <f>'Exit Capacity'!E143</f>
        <v>31.967444154204728</v>
      </c>
      <c r="F143" s="53">
        <f>'Exit Capacity'!F143</f>
        <v>32.062418424744102</v>
      </c>
      <c r="G143" s="53">
        <f>'Exit Capacity'!G143</f>
        <v>32.143667221987016</v>
      </c>
      <c r="H143" s="53">
        <f>'Exit Capacity'!H143</f>
        <v>32.213934445073882</v>
      </c>
      <c r="I143" s="65">
        <f>'Exit Capacity'!I143</f>
        <v>32.273961900201051</v>
      </c>
    </row>
    <row r="144" spans="1:9" s="5" customFormat="1" ht="15" customHeight="1" x14ac:dyDescent="0.25">
      <c r="A144" s="46" t="str">
        <f>'Exit Capacity'!A144</f>
        <v>D15_Careses</v>
      </c>
      <c r="B144" s="4" t="str">
        <f>'Exit Capacity'!B144</f>
        <v>Salida Nacional / National exit</v>
      </c>
      <c r="C144" s="52">
        <f>'Exit Capacity'!C144</f>
        <v>105.92851611329139</v>
      </c>
      <c r="D144" s="53">
        <f>'Exit Capacity'!D144</f>
        <v>106.21687692622417</v>
      </c>
      <c r="E144" s="53">
        <f>'Exit Capacity'!E144</f>
        <v>106.59980572277998</v>
      </c>
      <c r="F144" s="53">
        <f>'Exit Capacity'!F144</f>
        <v>106.91651039079542</v>
      </c>
      <c r="G144" s="53">
        <f>'Exit Capacity'!G144</f>
        <v>107.18744559473367</v>
      </c>
      <c r="H144" s="53">
        <f>'Exit Capacity'!H144</f>
        <v>107.42176124078928</v>
      </c>
      <c r="I144" s="65">
        <f>'Exit Capacity'!I144</f>
        <v>107.62193098297205</v>
      </c>
    </row>
    <row r="145" spans="1:9" s="5" customFormat="1" ht="15" customHeight="1" x14ac:dyDescent="0.25">
      <c r="A145" s="46" t="str">
        <f>'Exit Capacity'!A145</f>
        <v>D16_Llanera</v>
      </c>
      <c r="B145" s="4" t="str">
        <f>'Exit Capacity'!B145</f>
        <v>Salida Nacional / National exit</v>
      </c>
      <c r="C145" s="52">
        <f>'Exit Capacity'!C145</f>
        <v>0</v>
      </c>
      <c r="D145" s="53">
        <f>'Exit Capacity'!D145</f>
        <v>0</v>
      </c>
      <c r="E145" s="53">
        <f>'Exit Capacity'!E145</f>
        <v>0</v>
      </c>
      <c r="F145" s="53">
        <f>'Exit Capacity'!F145</f>
        <v>0</v>
      </c>
      <c r="G145" s="53">
        <f>'Exit Capacity'!G145</f>
        <v>0</v>
      </c>
      <c r="H145" s="53">
        <f>'Exit Capacity'!H145</f>
        <v>0</v>
      </c>
      <c r="I145" s="65">
        <f>'Exit Capacity'!I145</f>
        <v>0</v>
      </c>
    </row>
    <row r="146" spans="1:9" s="5" customFormat="1" ht="15" customHeight="1" x14ac:dyDescent="0.25">
      <c r="A146" s="46" t="str">
        <f>'Exit Capacity'!A146</f>
        <v>E01_Calahorra</v>
      </c>
      <c r="B146" s="4" t="str">
        <f>'Exit Capacity'!B146</f>
        <v>Salida Nacional / National exit</v>
      </c>
      <c r="C146" s="52">
        <f>'Exit Capacity'!C146</f>
        <v>901.47500584660838</v>
      </c>
      <c r="D146" s="53">
        <f>'Exit Capacity'!D146</f>
        <v>912.25646830725941</v>
      </c>
      <c r="E146" s="53">
        <f>'Exit Capacity'!E146</f>
        <v>925.30692609805396</v>
      </c>
      <c r="F146" s="53">
        <f>'Exit Capacity'!F146</f>
        <v>936.17529199678484</v>
      </c>
      <c r="G146" s="53">
        <f>'Exit Capacity'!G146</f>
        <v>944.81147869001097</v>
      </c>
      <c r="H146" s="53">
        <f>'Exit Capacity'!H146</f>
        <v>951.14000711958329</v>
      </c>
      <c r="I146" s="65">
        <f>'Exit Capacity'!I146</f>
        <v>955.09917189945293</v>
      </c>
    </row>
    <row r="147" spans="1:9" s="5" customFormat="1" ht="15" customHeight="1" x14ac:dyDescent="0.25">
      <c r="A147" s="46" t="str">
        <f>'Exit Capacity'!A147</f>
        <v>E02_San Adrian</v>
      </c>
      <c r="B147" s="4" t="str">
        <f>'Exit Capacity'!B147</f>
        <v>Salida Nacional / National exit</v>
      </c>
      <c r="C147" s="52">
        <f>'Exit Capacity'!C147</f>
        <v>4250.260374471075</v>
      </c>
      <c r="D147" s="53">
        <f>'Exit Capacity'!D147</f>
        <v>4318.3616699050581</v>
      </c>
      <c r="E147" s="53">
        <f>'Exit Capacity'!E147</f>
        <v>4400.1971720709571</v>
      </c>
      <c r="F147" s="53">
        <f>'Exit Capacity'!F147</f>
        <v>4468.3882005935366</v>
      </c>
      <c r="G147" s="53">
        <f>'Exit Capacity'!G147</f>
        <v>4522.2337512933236</v>
      </c>
      <c r="H147" s="53">
        <f>'Exit Capacity'!H147</f>
        <v>4561.0599542204363</v>
      </c>
      <c r="I147" s="65">
        <f>'Exit Capacity'!I147</f>
        <v>4584.4042652418175</v>
      </c>
    </row>
    <row r="148" spans="1:9" s="5" customFormat="1" ht="15" customHeight="1" x14ac:dyDescent="0.25">
      <c r="A148" s="46" t="str">
        <f>'Exit Capacity'!A148</f>
        <v>E15_Aibar</v>
      </c>
      <c r="B148" s="4" t="str">
        <f>'Exit Capacity'!B148</f>
        <v>Salida Nacional / National exit</v>
      </c>
      <c r="C148" s="52">
        <f>'Exit Capacity'!C148</f>
        <v>4225.8198538038969</v>
      </c>
      <c r="D148" s="53">
        <f>'Exit Capacity'!D148</f>
        <v>4318.1715382543734</v>
      </c>
      <c r="E148" s="53">
        <f>'Exit Capacity'!E148</f>
        <v>4428.5112126504209</v>
      </c>
      <c r="F148" s="53">
        <f>'Exit Capacity'!F148</f>
        <v>4520.495493886644</v>
      </c>
      <c r="G148" s="53">
        <f>'Exit Capacity'!G148</f>
        <v>4592.7640874053159</v>
      </c>
      <c r="H148" s="53">
        <f>'Exit Capacity'!H148</f>
        <v>4644.1932253279529</v>
      </c>
      <c r="I148" s="65">
        <f>'Exit Capacity'!I148</f>
        <v>4674.0781354691344</v>
      </c>
    </row>
    <row r="149" spans="1:9" s="5" customFormat="1" ht="15" customHeight="1" x14ac:dyDescent="0.25">
      <c r="A149" s="46" t="str">
        <f>'Exit Capacity'!A149</f>
        <v>EC Arbós</v>
      </c>
      <c r="B149" s="4" t="str">
        <f>'Exit Capacity'!B149</f>
        <v>Salida Nacional / National exit</v>
      </c>
      <c r="C149" s="52">
        <f>'Exit Capacity'!C149</f>
        <v>5024.1826905644266</v>
      </c>
      <c r="D149" s="53">
        <f>'Exit Capacity'!D149</f>
        <v>5068.0638242609766</v>
      </c>
      <c r="E149" s="53">
        <f>'Exit Capacity'!E149</f>
        <v>5121.7231906465831</v>
      </c>
      <c r="F149" s="53">
        <f>'Exit Capacity'!F149</f>
        <v>5166.61857292074</v>
      </c>
      <c r="G149" s="53">
        <f>'Exit Capacity'!G149</f>
        <v>5202.716965869713</v>
      </c>
      <c r="H149" s="53">
        <f>'Exit Capacity'!H149</f>
        <v>5229.7887412047075</v>
      </c>
      <c r="I149" s="65">
        <f>'Exit Capacity'!I149</f>
        <v>5247.6146586757623</v>
      </c>
    </row>
    <row r="150" spans="1:9" s="5" customFormat="1" ht="15" customHeight="1" x14ac:dyDescent="0.25">
      <c r="A150" s="46" t="str">
        <f>'Exit Capacity'!A150</f>
        <v>Esquedas</v>
      </c>
      <c r="B150" s="4" t="str">
        <f>'Exit Capacity'!B150</f>
        <v>Salida Nacional / National exit</v>
      </c>
      <c r="C150" s="52">
        <f>'Exit Capacity'!C150</f>
        <v>8211.9577744242451</v>
      </c>
      <c r="D150" s="53">
        <f>'Exit Capacity'!D150</f>
        <v>8316.4339292170826</v>
      </c>
      <c r="E150" s="53">
        <f>'Exit Capacity'!E150</f>
        <v>8440.283032667503</v>
      </c>
      <c r="F150" s="53">
        <f>'Exit Capacity'!F150</f>
        <v>8543.089015372123</v>
      </c>
      <c r="G150" s="53">
        <f>'Exit Capacity'!G150</f>
        <v>8624.7179918675065</v>
      </c>
      <c r="H150" s="53">
        <f>'Exit Capacity'!H150</f>
        <v>8684.362027805284</v>
      </c>
      <c r="I150" s="65">
        <f>'Exit Capacity'!I150</f>
        <v>8723.5224170874535</v>
      </c>
    </row>
    <row r="151" spans="1:9" s="5" customFormat="1" ht="15" customHeight="1" x14ac:dyDescent="0.25">
      <c r="A151" s="46" t="str">
        <f>'Exit Capacity'!A151</f>
        <v>F_00</v>
      </c>
      <c r="B151" s="4" t="str">
        <f>'Exit Capacity'!B151</f>
        <v>Salida Nacional / National exit</v>
      </c>
      <c r="C151" s="52">
        <f>'Exit Capacity'!C151</f>
        <v>9840.9708745527569</v>
      </c>
      <c r="D151" s="53">
        <f>'Exit Capacity'!D151</f>
        <v>10056.080067310206</v>
      </c>
      <c r="E151" s="53">
        <f>'Exit Capacity'!E151</f>
        <v>10418.052621210532</v>
      </c>
      <c r="F151" s="53">
        <f>'Exit Capacity'!F151</f>
        <v>11049.784558122656</v>
      </c>
      <c r="G151" s="53">
        <f>'Exit Capacity'!G151</f>
        <v>11356.593557457949</v>
      </c>
      <c r="H151" s="53">
        <f>'Exit Capacity'!H151</f>
        <v>11524.442850349935</v>
      </c>
      <c r="I151" s="65">
        <f>'Exit Capacity'!I151</f>
        <v>11315.737247724021</v>
      </c>
    </row>
    <row r="152" spans="1:9" s="5" customFormat="1" ht="15" customHeight="1" x14ac:dyDescent="0.25">
      <c r="A152" s="46" t="str">
        <f>'Exit Capacity'!A152</f>
        <v>F02_Palos de la Frontera</v>
      </c>
      <c r="B152" s="4" t="str">
        <f>'Exit Capacity'!B152</f>
        <v>Salida Nacional / National exit</v>
      </c>
      <c r="C152" s="52">
        <f>'Exit Capacity'!C152</f>
        <v>22923.038769658477</v>
      </c>
      <c r="D152" s="53">
        <f>'Exit Capacity'!D152</f>
        <v>23150.466550470941</v>
      </c>
      <c r="E152" s="53">
        <f>'Exit Capacity'!E152</f>
        <v>23409.228762224891</v>
      </c>
      <c r="F152" s="53">
        <f>'Exit Capacity'!F152</f>
        <v>23624.805416990905</v>
      </c>
      <c r="G152" s="53">
        <f>'Exit Capacity'!G152</f>
        <v>23795.776318594537</v>
      </c>
      <c r="H152" s="53">
        <f>'Exit Capacity'!H152</f>
        <v>23922.736525915367</v>
      </c>
      <c r="I152" s="65">
        <f>'Exit Capacity'!I152</f>
        <v>24019.386072501322</v>
      </c>
    </row>
    <row r="153" spans="1:9" s="5" customFormat="1" ht="15" customHeight="1" x14ac:dyDescent="0.25">
      <c r="A153" s="46" t="str">
        <f>'Exit Capacity'!A153</f>
        <v>F06.2_Palomares del Rio</v>
      </c>
      <c r="B153" s="4" t="str">
        <f>'Exit Capacity'!B153</f>
        <v>Salida Nacional / National exit</v>
      </c>
      <c r="C153" s="52">
        <f>'Exit Capacity'!C153</f>
        <v>0</v>
      </c>
      <c r="D153" s="53">
        <f>'Exit Capacity'!D153</f>
        <v>0</v>
      </c>
      <c r="E153" s="53">
        <f>'Exit Capacity'!E153</f>
        <v>0</v>
      </c>
      <c r="F153" s="53">
        <f>'Exit Capacity'!F153</f>
        <v>0</v>
      </c>
      <c r="G153" s="53">
        <f>'Exit Capacity'!G153</f>
        <v>0</v>
      </c>
      <c r="H153" s="53">
        <f>'Exit Capacity'!H153</f>
        <v>0</v>
      </c>
      <c r="I153" s="65">
        <f>'Exit Capacity'!I153</f>
        <v>0</v>
      </c>
    </row>
    <row r="154" spans="1:9" s="5" customFormat="1" ht="15" customHeight="1" x14ac:dyDescent="0.25">
      <c r="A154" s="46" t="str">
        <f>'Exit Capacity'!A154</f>
        <v>F07.01_Alcala de Guadaira</v>
      </c>
      <c r="B154" s="4" t="str">
        <f>'Exit Capacity'!B154</f>
        <v>Salida Nacional / National exit</v>
      </c>
      <c r="C154" s="52">
        <f>'Exit Capacity'!C154</f>
        <v>50.595022090424258</v>
      </c>
      <c r="D154" s="53">
        <f>'Exit Capacity'!D154</f>
        <v>51.361584053043387</v>
      </c>
      <c r="E154" s="53">
        <f>'Exit Capacity'!E154</f>
        <v>52.283881164937611</v>
      </c>
      <c r="F154" s="53">
        <f>'Exit Capacity'!F154</f>
        <v>53.052328759858582</v>
      </c>
      <c r="G154" s="53">
        <f>'Exit Capacity'!G154</f>
        <v>53.659769588712237</v>
      </c>
      <c r="H154" s="53">
        <f>'Exit Capacity'!H154</f>
        <v>54.098994269692454</v>
      </c>
      <c r="I154" s="65">
        <f>'Exit Capacity'!I154</f>
        <v>54.364935089224041</v>
      </c>
    </row>
    <row r="155" spans="1:9" s="5" customFormat="1" ht="15" customHeight="1" x14ac:dyDescent="0.25">
      <c r="A155" s="46" t="str">
        <f>'Exit Capacity'!A155</f>
        <v>F07.04_Ecija</v>
      </c>
      <c r="B155" s="4" t="str">
        <f>'Exit Capacity'!B155</f>
        <v>Salida Nacional / National exit</v>
      </c>
      <c r="C155" s="52">
        <f>'Exit Capacity'!C155</f>
        <v>17.671570845203007</v>
      </c>
      <c r="D155" s="53">
        <f>'Exit Capacity'!D155</f>
        <v>17.719676763436318</v>
      </c>
      <c r="E155" s="53">
        <f>'Exit Capacity'!E155</f>
        <v>17.783559026733265</v>
      </c>
      <c r="F155" s="53">
        <f>'Exit Capacity'!F155</f>
        <v>17.836393420937899</v>
      </c>
      <c r="G155" s="53">
        <f>'Exit Capacity'!G155</f>
        <v>17.881592304359749</v>
      </c>
      <c r="H155" s="53">
        <f>'Exit Capacity'!H155</f>
        <v>17.920682114085608</v>
      </c>
      <c r="I155" s="65">
        <f>'Exit Capacity'!I155</f>
        <v>17.954075518523236</v>
      </c>
    </row>
    <row r="156" spans="1:9" s="5" customFormat="1" ht="15" customHeight="1" x14ac:dyDescent="0.25">
      <c r="A156" s="46" t="str">
        <f>'Exit Capacity'!A156</f>
        <v>F07_Sevilla</v>
      </c>
      <c r="B156" s="4" t="str">
        <f>'Exit Capacity'!B156</f>
        <v>Salida Nacional / National exit</v>
      </c>
      <c r="C156" s="52">
        <f>'Exit Capacity'!C156</f>
        <v>9945.3185684786567</v>
      </c>
      <c r="D156" s="53">
        <f>'Exit Capacity'!D156</f>
        <v>10088.01237550774</v>
      </c>
      <c r="E156" s="53">
        <f>'Exit Capacity'!E156</f>
        <v>10259.914239788608</v>
      </c>
      <c r="F156" s="53">
        <f>'Exit Capacity'!F156</f>
        <v>10403.126702127814</v>
      </c>
      <c r="G156" s="53">
        <f>'Exit Capacity'!G156</f>
        <v>10516.457881495971</v>
      </c>
      <c r="H156" s="53">
        <f>'Exit Capacity'!H156</f>
        <v>10598.637729424176</v>
      </c>
      <c r="I156" s="65">
        <f>'Exit Capacity'!I156</f>
        <v>10648.749474197699</v>
      </c>
    </row>
    <row r="157" spans="1:9" s="5" customFormat="1" ht="15" customHeight="1" x14ac:dyDescent="0.25">
      <c r="A157" s="46" t="str">
        <f>'Exit Capacity'!A157</f>
        <v>F08_Alcala de Guadaira</v>
      </c>
      <c r="B157" s="4" t="str">
        <f>'Exit Capacity'!B157</f>
        <v>Salida Nacional / National exit</v>
      </c>
      <c r="C157" s="52">
        <f>'Exit Capacity'!C157</f>
        <v>0</v>
      </c>
      <c r="D157" s="53">
        <f>'Exit Capacity'!D157</f>
        <v>0</v>
      </c>
      <c r="E157" s="53">
        <f>'Exit Capacity'!E157</f>
        <v>0</v>
      </c>
      <c r="F157" s="53">
        <f>'Exit Capacity'!F157</f>
        <v>0</v>
      </c>
      <c r="G157" s="53">
        <f>'Exit Capacity'!G157</f>
        <v>0</v>
      </c>
      <c r="H157" s="53">
        <f>'Exit Capacity'!H157</f>
        <v>0</v>
      </c>
      <c r="I157" s="65">
        <f>'Exit Capacity'!I157</f>
        <v>0</v>
      </c>
    </row>
    <row r="158" spans="1:9" s="5" customFormat="1" ht="15" customHeight="1" x14ac:dyDescent="0.25">
      <c r="A158" s="46" t="str">
        <f>'Exit Capacity'!A158</f>
        <v>F09_Carmona</v>
      </c>
      <c r="B158" s="4" t="str">
        <f>'Exit Capacity'!B158</f>
        <v>Salida Nacional / National exit</v>
      </c>
      <c r="C158" s="52">
        <f>'Exit Capacity'!C158</f>
        <v>7.7694647352174107</v>
      </c>
      <c r="D158" s="53">
        <f>'Exit Capacity'!D158</f>
        <v>7.7906149339486346</v>
      </c>
      <c r="E158" s="53">
        <f>'Exit Capacity'!E158</f>
        <v>7.818701344389404</v>
      </c>
      <c r="F158" s="53">
        <f>'Exit Capacity'!F158</f>
        <v>7.8419304600223763</v>
      </c>
      <c r="G158" s="53">
        <f>'Exit Capacity'!G158</f>
        <v>7.8618025548063324</v>
      </c>
      <c r="H158" s="53">
        <f>'Exit Capacity'!H158</f>
        <v>7.8789887405071841</v>
      </c>
      <c r="I158" s="65">
        <f>'Exit Capacity'!I158</f>
        <v>7.893670450494354</v>
      </c>
    </row>
    <row r="159" spans="1:9" s="5" customFormat="1" ht="15" customHeight="1" x14ac:dyDescent="0.25">
      <c r="A159" s="46" t="str">
        <f>'Exit Capacity'!A159</f>
        <v>F11_Palma del Rio</v>
      </c>
      <c r="B159" s="4" t="str">
        <f>'Exit Capacity'!B159</f>
        <v>Salida Nacional / National exit</v>
      </c>
      <c r="C159" s="52">
        <f>'Exit Capacity'!C159</f>
        <v>206.5469547152147</v>
      </c>
      <c r="D159" s="53">
        <f>'Exit Capacity'!D159</f>
        <v>205.08013885835535</v>
      </c>
      <c r="E159" s="53">
        <f>'Exit Capacity'!E159</f>
        <v>203.42713761433151</v>
      </c>
      <c r="F159" s="53">
        <f>'Exit Capacity'!F159</f>
        <v>202.23059424331052</v>
      </c>
      <c r="G159" s="53">
        <f>'Exit Capacity'!G159</f>
        <v>201.43810326271128</v>
      </c>
      <c r="H159" s="53">
        <f>'Exit Capacity'!H159</f>
        <v>201.02187471135969</v>
      </c>
      <c r="I159" s="65">
        <f>'Exit Capacity'!I159</f>
        <v>200.97876883760154</v>
      </c>
    </row>
    <row r="160" spans="1:9" s="5" customFormat="1" ht="15" customHeight="1" x14ac:dyDescent="0.25">
      <c r="A160" s="46" t="str">
        <f>'Exit Capacity'!A160</f>
        <v>F13_Cordoba</v>
      </c>
      <c r="B160" s="4" t="str">
        <f>'Exit Capacity'!B160</f>
        <v>Salida Nacional / National exit</v>
      </c>
      <c r="C160" s="52">
        <f>'Exit Capacity'!C160</f>
        <v>0</v>
      </c>
      <c r="D160" s="53">
        <f>'Exit Capacity'!D160</f>
        <v>0</v>
      </c>
      <c r="E160" s="53">
        <f>'Exit Capacity'!E160</f>
        <v>0</v>
      </c>
      <c r="F160" s="53">
        <f>'Exit Capacity'!F160</f>
        <v>0</v>
      </c>
      <c r="G160" s="53">
        <f>'Exit Capacity'!G160</f>
        <v>0</v>
      </c>
      <c r="H160" s="53">
        <f>'Exit Capacity'!H160</f>
        <v>0</v>
      </c>
      <c r="I160" s="65">
        <f>'Exit Capacity'!I160</f>
        <v>0</v>
      </c>
    </row>
    <row r="161" spans="1:9" s="5" customFormat="1" ht="15" customHeight="1" x14ac:dyDescent="0.25">
      <c r="A161" s="46" t="str">
        <f>'Exit Capacity'!A161</f>
        <v>F14_Villafranca de Cordoba</v>
      </c>
      <c r="B161" s="4" t="str">
        <f>'Exit Capacity'!B161</f>
        <v>Salida Nacional / National exit</v>
      </c>
      <c r="C161" s="52">
        <f>'Exit Capacity'!C161</f>
        <v>2252.0963894065358</v>
      </c>
      <c r="D161" s="53">
        <f>'Exit Capacity'!D161</f>
        <v>2277.6532413942346</v>
      </c>
      <c r="E161" s="53">
        <f>'Exit Capacity'!E161</f>
        <v>2308.6363251294688</v>
      </c>
      <c r="F161" s="53">
        <f>'Exit Capacity'!F161</f>
        <v>2334.4358127198939</v>
      </c>
      <c r="G161" s="53">
        <f>'Exit Capacity'!G161</f>
        <v>2354.963661680652</v>
      </c>
      <c r="H161" s="53">
        <f>'Exit Capacity'!H161</f>
        <v>2370.0566787810512</v>
      </c>
      <c r="I161" s="65">
        <f>'Exit Capacity'!I161</f>
        <v>2379.574401550788</v>
      </c>
    </row>
    <row r="162" spans="1:9" s="5" customFormat="1" ht="15" customHeight="1" x14ac:dyDescent="0.25">
      <c r="A162" s="46" t="str">
        <f>'Exit Capacity'!A162</f>
        <v>F19.01_Puertollano</v>
      </c>
      <c r="B162" s="4" t="str">
        <f>'Exit Capacity'!B162</f>
        <v>Salida Nacional / National exit</v>
      </c>
      <c r="C162" s="52">
        <f>'Exit Capacity'!C162</f>
        <v>813.68649682772309</v>
      </c>
      <c r="D162" s="53">
        <f>'Exit Capacity'!D162</f>
        <v>818.99269019477606</v>
      </c>
      <c r="E162" s="53">
        <f>'Exit Capacity'!E162</f>
        <v>825.56881767903747</v>
      </c>
      <c r="F162" s="53">
        <f>'Exit Capacity'!F162</f>
        <v>831.03545376521879</v>
      </c>
      <c r="G162" s="53">
        <f>'Exit Capacity'!G162</f>
        <v>835.46651145951932</v>
      </c>
      <c r="H162" s="53">
        <f>'Exit Capacity'!H162</f>
        <v>838.87535296218073</v>
      </c>
      <c r="I162" s="65">
        <f>'Exit Capacity'!I162</f>
        <v>841.25026016899585</v>
      </c>
    </row>
    <row r="163" spans="1:9" s="5" customFormat="1" ht="15" customHeight="1" x14ac:dyDescent="0.25">
      <c r="A163" s="46" t="str">
        <f>'Exit Capacity'!A163</f>
        <v>F19_Almodovar</v>
      </c>
      <c r="B163" s="4" t="str">
        <f>'Exit Capacity'!B163</f>
        <v>Salida Nacional / National exit</v>
      </c>
      <c r="C163" s="52">
        <f>'Exit Capacity'!C163</f>
        <v>24232.550387061961</v>
      </c>
      <c r="D163" s="53">
        <f>'Exit Capacity'!D163</f>
        <v>24471.948773015301</v>
      </c>
      <c r="E163" s="53">
        <f>'Exit Capacity'!E163</f>
        <v>24743.231172355696</v>
      </c>
      <c r="F163" s="53">
        <f>'Exit Capacity'!F163</f>
        <v>24966.093297165338</v>
      </c>
      <c r="G163" s="53">
        <f>'Exit Capacity'!G163</f>
        <v>25144.691417360918</v>
      </c>
      <c r="H163" s="53">
        <f>'Exit Capacity'!H163</f>
        <v>25277.882507320497</v>
      </c>
      <c r="I163" s="65">
        <f>'Exit Capacity'!I163</f>
        <v>25382.4567978247</v>
      </c>
    </row>
    <row r="164" spans="1:9" s="5" customFormat="1" ht="15" customHeight="1" x14ac:dyDescent="0.25">
      <c r="A164" s="46" t="str">
        <f>'Exit Capacity'!A164</f>
        <v>F21_Ciudad Real</v>
      </c>
      <c r="B164" s="4" t="str">
        <f>'Exit Capacity'!B164</f>
        <v>Salida Nacional / National exit</v>
      </c>
      <c r="C164" s="52">
        <f>'Exit Capacity'!C164</f>
        <v>2863.7519602489533</v>
      </c>
      <c r="D164" s="53">
        <f>'Exit Capacity'!D164</f>
        <v>2889.4006380282453</v>
      </c>
      <c r="E164" s="53">
        <f>'Exit Capacity'!E164</f>
        <v>2920.7449854636207</v>
      </c>
      <c r="F164" s="53">
        <f>'Exit Capacity'!F164</f>
        <v>2946.8291150934774</v>
      </c>
      <c r="G164" s="53">
        <f>'Exit Capacity'!G164</f>
        <v>2967.7254432421123</v>
      </c>
      <c r="H164" s="53">
        <f>'Exit Capacity'!H164</f>
        <v>2983.3525808718769</v>
      </c>
      <c r="I164" s="65">
        <f>'Exit Capacity'!I164</f>
        <v>2993.5999835003877</v>
      </c>
    </row>
    <row r="165" spans="1:9" s="5" customFormat="1" ht="15" customHeight="1" x14ac:dyDescent="0.25">
      <c r="A165" s="46" t="str">
        <f>'Exit Capacity'!A165</f>
        <v>F25_Mascaraque</v>
      </c>
      <c r="B165" s="4" t="str">
        <f>'Exit Capacity'!B165</f>
        <v>Salida Nacional / National exit</v>
      </c>
      <c r="C165" s="52">
        <f>'Exit Capacity'!C165</f>
        <v>704.09078139246196</v>
      </c>
      <c r="D165" s="53">
        <f>'Exit Capacity'!D165</f>
        <v>715.67479286965909</v>
      </c>
      <c r="E165" s="53">
        <f>'Exit Capacity'!E165</f>
        <v>729.58717182476312</v>
      </c>
      <c r="F165" s="53">
        <f>'Exit Capacity'!F165</f>
        <v>741.18044353496896</v>
      </c>
      <c r="G165" s="53">
        <f>'Exit Capacity'!G165</f>
        <v>750.33033890846855</v>
      </c>
      <c r="H165" s="53">
        <f>'Exit Capacity'!H165</f>
        <v>756.9196559700838</v>
      </c>
      <c r="I165" s="65">
        <f>'Exit Capacity'!I165</f>
        <v>760.86876457799917</v>
      </c>
    </row>
    <row r="166" spans="1:9" s="5" customFormat="1" ht="15" customHeight="1" x14ac:dyDescent="0.25">
      <c r="A166" s="46" t="str">
        <f>'Exit Capacity'!A166</f>
        <v>F26.02_Aranjuez Oeste</v>
      </c>
      <c r="B166" s="4" t="str">
        <f>'Exit Capacity'!B166</f>
        <v>Salida Nacional / National exit</v>
      </c>
      <c r="C166" s="52">
        <f>'Exit Capacity'!C166</f>
        <v>0</v>
      </c>
      <c r="D166" s="53">
        <f>'Exit Capacity'!D166</f>
        <v>0</v>
      </c>
      <c r="E166" s="53">
        <f>'Exit Capacity'!E166</f>
        <v>0</v>
      </c>
      <c r="F166" s="53">
        <f>'Exit Capacity'!F166</f>
        <v>0</v>
      </c>
      <c r="G166" s="53">
        <f>'Exit Capacity'!G166</f>
        <v>0</v>
      </c>
      <c r="H166" s="53">
        <f>'Exit Capacity'!H166</f>
        <v>0</v>
      </c>
      <c r="I166" s="65">
        <f>'Exit Capacity'!I166</f>
        <v>0</v>
      </c>
    </row>
    <row r="167" spans="1:9" s="5" customFormat="1" ht="15" customHeight="1" x14ac:dyDescent="0.25">
      <c r="A167" s="46" t="str">
        <f>'Exit Capacity'!A167</f>
        <v>F26_Aranjuez</v>
      </c>
      <c r="B167" s="4" t="str">
        <f>'Exit Capacity'!B167</f>
        <v>Salida Nacional / National exit</v>
      </c>
      <c r="C167" s="52">
        <f>'Exit Capacity'!C167</f>
        <v>30687.004159934004</v>
      </c>
      <c r="D167" s="53">
        <f>'Exit Capacity'!D167</f>
        <v>31323.255938186277</v>
      </c>
      <c r="E167" s="53">
        <f>'Exit Capacity'!E167</f>
        <v>32426.275623142014</v>
      </c>
      <c r="F167" s="53">
        <f>'Exit Capacity'!F167</f>
        <v>34415.691699135212</v>
      </c>
      <c r="G167" s="53">
        <f>'Exit Capacity'!G167</f>
        <v>35364.697939434969</v>
      </c>
      <c r="H167" s="53">
        <f>'Exit Capacity'!H167</f>
        <v>35877.078093541975</v>
      </c>
      <c r="I167" s="65">
        <f>'Exit Capacity'!I167</f>
        <v>35181.474284488118</v>
      </c>
    </row>
    <row r="168" spans="1:9" s="5" customFormat="1" ht="15" customHeight="1" x14ac:dyDescent="0.25">
      <c r="A168" s="46" t="str">
        <f>'Exit Capacity'!A168</f>
        <v>F26A_Ceramicas Toledo</v>
      </c>
      <c r="B168" s="4" t="str">
        <f>'Exit Capacity'!B168</f>
        <v>Salida Nacional / National exit</v>
      </c>
      <c r="C168" s="52">
        <f>'Exit Capacity'!C168</f>
        <v>4841.3543053642416</v>
      </c>
      <c r="D168" s="53">
        <f>'Exit Capacity'!D168</f>
        <v>4919.6188427464167</v>
      </c>
      <c r="E168" s="53">
        <f>'Exit Capacity'!E168</f>
        <v>5012.8694840163307</v>
      </c>
      <c r="F168" s="53">
        <f>'Exit Capacity'!F168</f>
        <v>5090.4603892678333</v>
      </c>
      <c r="G168" s="53">
        <f>'Exit Capacity'!G168</f>
        <v>5151.7341290906752</v>
      </c>
      <c r="H168" s="53">
        <f>'Exit Capacity'!H168</f>
        <v>5195.9087322773375</v>
      </c>
      <c r="I168" s="65">
        <f>'Exit Capacity'!I168</f>
        <v>5223.1418629148102</v>
      </c>
    </row>
    <row r="169" spans="1:9" s="5" customFormat="1" ht="15" customHeight="1" x14ac:dyDescent="0.25">
      <c r="A169" s="46" t="str">
        <f>'Exit Capacity'!A169</f>
        <v>F27_Yeles</v>
      </c>
      <c r="B169" s="4" t="str">
        <f>'Exit Capacity'!B169</f>
        <v>Salida Nacional / National exit</v>
      </c>
      <c r="C169" s="52">
        <f>'Exit Capacity'!C169</f>
        <v>0</v>
      </c>
      <c r="D169" s="53">
        <f>'Exit Capacity'!D169</f>
        <v>0</v>
      </c>
      <c r="E169" s="53">
        <f>'Exit Capacity'!E169</f>
        <v>0</v>
      </c>
      <c r="F169" s="53">
        <f>'Exit Capacity'!F169</f>
        <v>0</v>
      </c>
      <c r="G169" s="53">
        <f>'Exit Capacity'!G169</f>
        <v>0</v>
      </c>
      <c r="H169" s="53">
        <f>'Exit Capacity'!H169</f>
        <v>0</v>
      </c>
      <c r="I169" s="65">
        <f>'Exit Capacity'!I169</f>
        <v>0</v>
      </c>
    </row>
    <row r="170" spans="1:9" s="5" customFormat="1" ht="15" customHeight="1" x14ac:dyDescent="0.25">
      <c r="A170" s="46" t="str">
        <f>'Exit Capacity'!A170</f>
        <v>F28_ Pinto</v>
      </c>
      <c r="B170" s="4" t="str">
        <f>'Exit Capacity'!B170</f>
        <v>Salida Nacional / National exit</v>
      </c>
      <c r="C170" s="52">
        <f>'Exit Capacity'!C170</f>
        <v>69882.300995093552</v>
      </c>
      <c r="D170" s="53">
        <f>'Exit Capacity'!D170</f>
        <v>70256.571660503803</v>
      </c>
      <c r="E170" s="53">
        <f>'Exit Capacity'!E170</f>
        <v>70723.299565744703</v>
      </c>
      <c r="F170" s="53">
        <f>'Exit Capacity'!F170</f>
        <v>71110.619203302223</v>
      </c>
      <c r="G170" s="53">
        <f>'Exit Capacity'!G170</f>
        <v>71427.539572040216</v>
      </c>
      <c r="H170" s="53">
        <f>'Exit Capacity'!H170</f>
        <v>71676.703222507465</v>
      </c>
      <c r="I170" s="65">
        <f>'Exit Capacity'!I170</f>
        <v>71859.942567810605</v>
      </c>
    </row>
    <row r="171" spans="1:9" s="5" customFormat="1" ht="15" customHeight="1" x14ac:dyDescent="0.25">
      <c r="A171" s="46" t="str">
        <f>'Exit Capacity'!A171</f>
        <v>G04_Lumbier</v>
      </c>
      <c r="B171" s="4" t="str">
        <f>'Exit Capacity'!B171</f>
        <v>Salida Nacional / National exit</v>
      </c>
      <c r="C171" s="52">
        <f>'Exit Capacity'!C171</f>
        <v>0</v>
      </c>
      <c r="D171" s="53">
        <f>'Exit Capacity'!D171</f>
        <v>0</v>
      </c>
      <c r="E171" s="53">
        <f>'Exit Capacity'!E171</f>
        <v>0</v>
      </c>
      <c r="F171" s="53">
        <f>'Exit Capacity'!F171</f>
        <v>0</v>
      </c>
      <c r="G171" s="53">
        <f>'Exit Capacity'!G171</f>
        <v>0</v>
      </c>
      <c r="H171" s="53">
        <f>'Exit Capacity'!H171</f>
        <v>0</v>
      </c>
      <c r="I171" s="65">
        <f>'Exit Capacity'!I171</f>
        <v>0</v>
      </c>
    </row>
    <row r="172" spans="1:9" s="5" customFormat="1" ht="15" customHeight="1" x14ac:dyDescent="0.25">
      <c r="A172" s="46" t="str">
        <f>'Exit Capacity'!A172</f>
        <v>H1_Red Cartagena</v>
      </c>
      <c r="B172" s="4" t="str">
        <f>'Exit Capacity'!B172</f>
        <v>Salida Nacional / National exit</v>
      </c>
      <c r="C172" s="52">
        <f>'Exit Capacity'!C172</f>
        <v>35549.810267783505</v>
      </c>
      <c r="D172" s="53">
        <f>'Exit Capacity'!D172</f>
        <v>36174.753506514804</v>
      </c>
      <c r="E172" s="53">
        <f>'Exit Capacity'!E172</f>
        <v>37178.268620518393</v>
      </c>
      <c r="F172" s="53">
        <f>'Exit Capacity'!F172</f>
        <v>38850.148888021969</v>
      </c>
      <c r="G172" s="53">
        <f>'Exit Capacity'!G172</f>
        <v>39684.659022313346</v>
      </c>
      <c r="H172" s="53">
        <f>'Exit Capacity'!H172</f>
        <v>40153.626601124961</v>
      </c>
      <c r="I172" s="65">
        <f>'Exit Capacity'!I172</f>
        <v>39664.891334215536</v>
      </c>
    </row>
    <row r="173" spans="1:9" s="5" customFormat="1" ht="15" customHeight="1" x14ac:dyDescent="0.25">
      <c r="A173" s="46" t="str">
        <f>'Exit Capacity'!A173</f>
        <v>I001_Corvera</v>
      </c>
      <c r="B173" s="4" t="str">
        <f>'Exit Capacity'!B173</f>
        <v>Salida Nacional / National exit</v>
      </c>
      <c r="C173" s="52">
        <f>'Exit Capacity'!C173</f>
        <v>2956.3162017092768</v>
      </c>
      <c r="D173" s="53">
        <f>'Exit Capacity'!D173</f>
        <v>3009.2650069619099</v>
      </c>
      <c r="E173" s="53">
        <f>'Exit Capacity'!E173</f>
        <v>3086.3617559542599</v>
      </c>
      <c r="F173" s="53">
        <f>'Exit Capacity'!F173</f>
        <v>3192.9275989849666</v>
      </c>
      <c r="G173" s="53">
        <f>'Exit Capacity'!G173</f>
        <v>3252.8207820133002</v>
      </c>
      <c r="H173" s="53">
        <f>'Exit Capacity'!H173</f>
        <v>3289.2375510945139</v>
      </c>
      <c r="I173" s="65">
        <f>'Exit Capacity'!I173</f>
        <v>3272.3660780117307</v>
      </c>
    </row>
    <row r="174" spans="1:9" s="5" customFormat="1" ht="15" customHeight="1" x14ac:dyDescent="0.25">
      <c r="A174" s="46" t="str">
        <f>'Exit Capacity'!A174</f>
        <v>I003_Cudillero</v>
      </c>
      <c r="B174" s="4" t="str">
        <f>'Exit Capacity'!B174</f>
        <v>Salida Nacional / National exit</v>
      </c>
      <c r="C174" s="52">
        <f>'Exit Capacity'!C174</f>
        <v>63.478988761339153</v>
      </c>
      <c r="D174" s="53">
        <f>'Exit Capacity'!D174</f>
        <v>64.46675506415778</v>
      </c>
      <c r="E174" s="53">
        <f>'Exit Capacity'!E174</f>
        <v>65.654485867629162</v>
      </c>
      <c r="F174" s="53">
        <f>'Exit Capacity'!F174</f>
        <v>66.644136189247561</v>
      </c>
      <c r="G174" s="53">
        <f>'Exit Capacity'!G174</f>
        <v>67.426026312853097</v>
      </c>
      <c r="H174" s="53">
        <f>'Exit Capacity'!H174</f>
        <v>67.990632212129782</v>
      </c>
      <c r="I174" s="65">
        <f>'Exit Capacity'!I174</f>
        <v>68.331337300572784</v>
      </c>
    </row>
    <row r="175" spans="1:9" s="5" customFormat="1" ht="15" customHeight="1" x14ac:dyDescent="0.25">
      <c r="A175" s="46" t="str">
        <f>'Exit Capacity'!A175</f>
        <v>I005_Luarca</v>
      </c>
      <c r="B175" s="4" t="str">
        <f>'Exit Capacity'!B175</f>
        <v>Salida Nacional / National exit</v>
      </c>
      <c r="C175" s="52">
        <f>'Exit Capacity'!C175</f>
        <v>47.643367694820995</v>
      </c>
      <c r="D175" s="53">
        <f>'Exit Capacity'!D175</f>
        <v>47.773063462716394</v>
      </c>
      <c r="E175" s="53">
        <f>'Exit Capacity'!E175</f>
        <v>47.945292982440158</v>
      </c>
      <c r="F175" s="53">
        <f>'Exit Capacity'!F175</f>
        <v>48.08773693901167</v>
      </c>
      <c r="G175" s="53">
        <f>'Exit Capacity'!G175</f>
        <v>48.209595207364039</v>
      </c>
      <c r="H175" s="53">
        <f>'Exit Capacity'!H175</f>
        <v>48.314983132082411</v>
      </c>
      <c r="I175" s="65">
        <f>'Exit Capacity'!I175</f>
        <v>48.405013286172284</v>
      </c>
    </row>
    <row r="176" spans="1:9" s="5" customFormat="1" ht="15" customHeight="1" x14ac:dyDescent="0.25">
      <c r="A176" s="46" t="str">
        <f>'Exit Capacity'!A176</f>
        <v>I006_Navia</v>
      </c>
      <c r="B176" s="4" t="str">
        <f>'Exit Capacity'!B176</f>
        <v>Salida Nacional / National exit</v>
      </c>
      <c r="C176" s="52">
        <f>'Exit Capacity'!C176</f>
        <v>845.99618114059433</v>
      </c>
      <c r="D176" s="53">
        <f>'Exit Capacity'!D176</f>
        <v>864.14343708145543</v>
      </c>
      <c r="E176" s="53">
        <f>'Exit Capacity'!E176</f>
        <v>885.83182886900875</v>
      </c>
      <c r="F176" s="53">
        <f>'Exit Capacity'!F176</f>
        <v>903.91185556935727</v>
      </c>
      <c r="G176" s="53">
        <f>'Exit Capacity'!G176</f>
        <v>918.12037675211491</v>
      </c>
      <c r="H176" s="53">
        <f>'Exit Capacity'!H176</f>
        <v>928.23870185596229</v>
      </c>
      <c r="I176" s="65">
        <f>'Exit Capacity'!I176</f>
        <v>934.12912911342016</v>
      </c>
    </row>
    <row r="177" spans="1:9" s="5" customFormat="1" ht="15" customHeight="1" x14ac:dyDescent="0.25">
      <c r="A177" s="46" t="str">
        <f>'Exit Capacity'!A177</f>
        <v>I007_Castropol</v>
      </c>
      <c r="B177" s="4" t="str">
        <f>'Exit Capacity'!B177</f>
        <v>Salida Nacional / National exit</v>
      </c>
      <c r="C177" s="52">
        <f>'Exit Capacity'!C177</f>
        <v>19.214142462511649</v>
      </c>
      <c r="D177" s="53">
        <f>'Exit Capacity'!D177</f>
        <v>19.266447601331588</v>
      </c>
      <c r="E177" s="53">
        <f>'Exit Capacity'!E177</f>
        <v>19.3359062204078</v>
      </c>
      <c r="F177" s="53">
        <f>'Exit Capacity'!F177</f>
        <v>19.393352589271149</v>
      </c>
      <c r="G177" s="53">
        <f>'Exit Capacity'!G177</f>
        <v>19.442496934888258</v>
      </c>
      <c r="H177" s="53">
        <f>'Exit Capacity'!H177</f>
        <v>19.48499893878391</v>
      </c>
      <c r="I177" s="65">
        <f>'Exit Capacity'!I177</f>
        <v>19.521307291662851</v>
      </c>
    </row>
    <row r="178" spans="1:9" s="5" customFormat="1" ht="15" customHeight="1" x14ac:dyDescent="0.25">
      <c r="A178" s="46" t="str">
        <f>'Exit Capacity'!A178</f>
        <v>I012_Villalba</v>
      </c>
      <c r="B178" s="4" t="str">
        <f>'Exit Capacity'!B178</f>
        <v>Salida Nacional / National exit</v>
      </c>
      <c r="C178" s="52">
        <f>'Exit Capacity'!C178</f>
        <v>4038.7201858336202</v>
      </c>
      <c r="D178" s="53">
        <f>'Exit Capacity'!D178</f>
        <v>4095.9843767612547</v>
      </c>
      <c r="E178" s="53">
        <f>'Exit Capacity'!E178</f>
        <v>4164.9897041563463</v>
      </c>
      <c r="F178" s="53">
        <f>'Exit Capacity'!F178</f>
        <v>4222.4771678355555</v>
      </c>
      <c r="G178" s="53">
        <f>'Exit Capacity'!G178</f>
        <v>4267.9811310735622</v>
      </c>
      <c r="H178" s="53">
        <f>'Exit Capacity'!H178</f>
        <v>4300.9984083829831</v>
      </c>
      <c r="I178" s="65">
        <f>'Exit Capacity'!I178</f>
        <v>4321.1634901845355</v>
      </c>
    </row>
    <row r="179" spans="1:9" s="5" customFormat="1" ht="15" customHeight="1" x14ac:dyDescent="0.25">
      <c r="A179" s="46" t="str">
        <f>'Exit Capacity'!A179</f>
        <v>I014 Irixoa</v>
      </c>
      <c r="B179" s="4" t="str">
        <f>'Exit Capacity'!B179</f>
        <v>Salida Nacional / National exit</v>
      </c>
      <c r="C179" s="52">
        <f>'Exit Capacity'!C179</f>
        <v>2127.7113119826827</v>
      </c>
      <c r="D179" s="53">
        <f>'Exit Capacity'!D179</f>
        <v>2158.6948542074924</v>
      </c>
      <c r="E179" s="53">
        <f>'Exit Capacity'!E179</f>
        <v>2196.0072847737774</v>
      </c>
      <c r="F179" s="53">
        <f>'Exit Capacity'!F179</f>
        <v>2227.0933483661397</v>
      </c>
      <c r="G179" s="53">
        <f>'Exit Capacity'!G179</f>
        <v>2251.6857918066576</v>
      </c>
      <c r="H179" s="53">
        <f>'Exit Capacity'!H179</f>
        <v>2269.5045120351142</v>
      </c>
      <c r="I179" s="65">
        <f>'Exit Capacity'!I179</f>
        <v>2280.3488474448991</v>
      </c>
    </row>
    <row r="180" spans="1:9" s="5" customFormat="1" ht="15" customHeight="1" x14ac:dyDescent="0.25">
      <c r="A180" s="46" t="str">
        <f>'Exit Capacity'!A180</f>
        <v>I015ERM_Abegondo</v>
      </c>
      <c r="B180" s="4" t="str">
        <f>'Exit Capacity'!B180</f>
        <v>Salida Nacional / National exit</v>
      </c>
      <c r="C180" s="52">
        <f>'Exit Capacity'!C180</f>
        <v>91.313578106225066</v>
      </c>
      <c r="D180" s="53">
        <f>'Exit Capacity'!D180</f>
        <v>91.756950770744837</v>
      </c>
      <c r="E180" s="53">
        <f>'Exit Capacity'!E180</f>
        <v>92.316094703014571</v>
      </c>
      <c r="F180" s="53">
        <f>'Exit Capacity'!F180</f>
        <v>92.780291006225681</v>
      </c>
      <c r="G180" s="53">
        <f>'Exit Capacity'!G180</f>
        <v>93.161928609992358</v>
      </c>
      <c r="H180" s="53">
        <f>'Exit Capacity'!H180</f>
        <v>93.465307898527669</v>
      </c>
      <c r="I180" s="65">
        <f>'Exit Capacity'!I180</f>
        <v>93.69062537831347</v>
      </c>
    </row>
    <row r="181" spans="1:9" s="5" customFormat="1" ht="15" customHeight="1" x14ac:dyDescent="0.25">
      <c r="A181" s="46" t="str">
        <f>'Exit Capacity'!A181</f>
        <v>I016_Abegondo II</v>
      </c>
      <c r="B181" s="4" t="str">
        <f>'Exit Capacity'!B181</f>
        <v>Salida Nacional / National exit</v>
      </c>
      <c r="C181" s="52">
        <f>'Exit Capacity'!C181</f>
        <v>6290.524962837465</v>
      </c>
      <c r="D181" s="53">
        <f>'Exit Capacity'!D181</f>
        <v>6306.5422514700185</v>
      </c>
      <c r="E181" s="53">
        <f>'Exit Capacity'!E181</f>
        <v>6327.6849952656767</v>
      </c>
      <c r="F181" s="53">
        <f>'Exit Capacity'!F181</f>
        <v>6349.2057039261172</v>
      </c>
      <c r="G181" s="53">
        <f>'Exit Capacity'!G181</f>
        <v>6369.2023441510173</v>
      </c>
      <c r="H181" s="53">
        <f>'Exit Capacity'!H181</f>
        <v>6386.4610423543609</v>
      </c>
      <c r="I181" s="65">
        <f>'Exit Capacity'!I181</f>
        <v>6400.5372533671762</v>
      </c>
    </row>
    <row r="182" spans="1:9" s="5" customFormat="1" ht="15" customHeight="1" x14ac:dyDescent="0.25">
      <c r="A182" s="46" t="str">
        <f>'Exit Capacity'!A182</f>
        <v>I018_Santiago de Compostela</v>
      </c>
      <c r="B182" s="4" t="str">
        <f>'Exit Capacity'!B182</f>
        <v>Salida Nacional / National exit</v>
      </c>
      <c r="C182" s="52">
        <f>'Exit Capacity'!C182</f>
        <v>3806.438416055923</v>
      </c>
      <c r="D182" s="53">
        <f>'Exit Capacity'!D182</f>
        <v>3853.554713436477</v>
      </c>
      <c r="E182" s="53">
        <f>'Exit Capacity'!E182</f>
        <v>3910.5316705153873</v>
      </c>
      <c r="F182" s="53">
        <f>'Exit Capacity'!F182</f>
        <v>3957.9854129093455</v>
      </c>
      <c r="G182" s="53">
        <f>'Exit Capacity'!G182</f>
        <v>3995.6615938707732</v>
      </c>
      <c r="H182" s="53">
        <f>'Exit Capacity'!H182</f>
        <v>4023.2121894524025</v>
      </c>
      <c r="I182" s="65">
        <f>'Exit Capacity'!I182</f>
        <v>4040.3608298900326</v>
      </c>
    </row>
    <row r="183" spans="1:9" s="5" customFormat="1" ht="15" customHeight="1" x14ac:dyDescent="0.25">
      <c r="A183" s="46" t="str">
        <f>'Exit Capacity'!A183</f>
        <v>I019_Rois</v>
      </c>
      <c r="B183" s="4" t="str">
        <f>'Exit Capacity'!B183</f>
        <v>Salida Nacional / National exit</v>
      </c>
      <c r="C183" s="52">
        <f>'Exit Capacity'!C183</f>
        <v>0</v>
      </c>
      <c r="D183" s="53">
        <f>'Exit Capacity'!D183</f>
        <v>0</v>
      </c>
      <c r="E183" s="53">
        <f>'Exit Capacity'!E183</f>
        <v>0</v>
      </c>
      <c r="F183" s="53">
        <f>'Exit Capacity'!F183</f>
        <v>0</v>
      </c>
      <c r="G183" s="53">
        <f>'Exit Capacity'!G183</f>
        <v>0</v>
      </c>
      <c r="H183" s="53">
        <f>'Exit Capacity'!H183</f>
        <v>0</v>
      </c>
      <c r="I183" s="65">
        <f>'Exit Capacity'!I183</f>
        <v>0</v>
      </c>
    </row>
    <row r="184" spans="1:9" s="5" customFormat="1" ht="15" customHeight="1" x14ac:dyDescent="0.25">
      <c r="A184" s="46" t="str">
        <f>'Exit Capacity'!A184</f>
        <v>I020_Valga</v>
      </c>
      <c r="B184" s="4" t="str">
        <f>'Exit Capacity'!B184</f>
        <v>Salida Nacional / National exit</v>
      </c>
      <c r="C184" s="52">
        <f>'Exit Capacity'!C184</f>
        <v>1112.0176318246204</v>
      </c>
      <c r="D184" s="53">
        <f>'Exit Capacity'!D184</f>
        <v>1137.1114953185822</v>
      </c>
      <c r="E184" s="53">
        <f>'Exit Capacity'!E184</f>
        <v>1167.0780667284102</v>
      </c>
      <c r="F184" s="53">
        <f>'Exit Capacity'!F184</f>
        <v>1192.0605789281262</v>
      </c>
      <c r="G184" s="53">
        <f>'Exit Capacity'!G184</f>
        <v>1211.6797622404647</v>
      </c>
      <c r="H184" s="53">
        <f>'Exit Capacity'!H184</f>
        <v>1225.625320715337</v>
      </c>
      <c r="I184" s="65">
        <f>'Exit Capacity'!I184</f>
        <v>1233.7039272414049</v>
      </c>
    </row>
    <row r="185" spans="1:9" s="5" customFormat="1" ht="15" customHeight="1" x14ac:dyDescent="0.25">
      <c r="A185" s="46" t="str">
        <f>'Exit Capacity'!A185</f>
        <v>I020A_Caldas de Reyes</v>
      </c>
      <c r="B185" s="4" t="str">
        <f>'Exit Capacity'!B185</f>
        <v>Salida Nacional / National exit</v>
      </c>
      <c r="C185" s="52">
        <f>'Exit Capacity'!C185</f>
        <v>637.95627398881311</v>
      </c>
      <c r="D185" s="53">
        <f>'Exit Capacity'!D185</f>
        <v>645.03056364862414</v>
      </c>
      <c r="E185" s="53">
        <f>'Exit Capacity'!E185</f>
        <v>653.61289721934645</v>
      </c>
      <c r="F185" s="53">
        <f>'Exit Capacity'!F185</f>
        <v>660.75898101407472</v>
      </c>
      <c r="G185" s="53">
        <f>'Exit Capacity'!G185</f>
        <v>666.44832345428074</v>
      </c>
      <c r="H185" s="53">
        <f>'Exit Capacity'!H185</f>
        <v>670.63773955759007</v>
      </c>
      <c r="I185" s="65">
        <f>'Exit Capacity'!I185</f>
        <v>673.28908249528251</v>
      </c>
    </row>
    <row r="186" spans="1:9" s="5" customFormat="1" ht="15" customHeight="1" x14ac:dyDescent="0.25">
      <c r="A186" s="46" t="str">
        <f>'Exit Capacity'!A186</f>
        <v>I022_Pontevedra</v>
      </c>
      <c r="B186" s="4" t="str">
        <f>'Exit Capacity'!B186</f>
        <v>Salida Nacional / National exit</v>
      </c>
      <c r="C186" s="52">
        <f>'Exit Capacity'!C186</f>
        <v>3496.8791268720411</v>
      </c>
      <c r="D186" s="53">
        <f>'Exit Capacity'!D186</f>
        <v>3531.056105706024</v>
      </c>
      <c r="E186" s="53">
        <f>'Exit Capacity'!E186</f>
        <v>3572.690454655195</v>
      </c>
      <c r="F186" s="53">
        <f>'Exit Capacity'!F186</f>
        <v>3607.3462006547579</v>
      </c>
      <c r="G186" s="53">
        <f>'Exit Capacity'!G186</f>
        <v>3635.034842530144</v>
      </c>
      <c r="H186" s="53">
        <f>'Exit Capacity'!H186</f>
        <v>3655.6043719921363</v>
      </c>
      <c r="I186" s="65">
        <f>'Exit Capacity'!I186</f>
        <v>3668.8914046071368</v>
      </c>
    </row>
    <row r="187" spans="1:9" s="5" customFormat="1" ht="15" customHeight="1" x14ac:dyDescent="0.25">
      <c r="A187" s="46" t="str">
        <f>'Exit Capacity'!A187</f>
        <v>I023_Pazos de Borben</v>
      </c>
      <c r="B187" s="4" t="str">
        <f>'Exit Capacity'!B187</f>
        <v>Salida Nacional / National exit</v>
      </c>
      <c r="C187" s="52">
        <f>'Exit Capacity'!C187</f>
        <v>132.84718419600861</v>
      </c>
      <c r="D187" s="53">
        <f>'Exit Capacity'!D187</f>
        <v>133.20882356788104</v>
      </c>
      <c r="E187" s="53">
        <f>'Exit Capacity'!E187</f>
        <v>133.68906264076296</v>
      </c>
      <c r="F187" s="53">
        <f>'Exit Capacity'!F187</f>
        <v>134.08624863855971</v>
      </c>
      <c r="G187" s="53">
        <f>'Exit Capacity'!G187</f>
        <v>134.42603418699761</v>
      </c>
      <c r="H187" s="53">
        <f>'Exit Capacity'!H187</f>
        <v>134.71989437624319</v>
      </c>
      <c r="I187" s="65">
        <f>'Exit Capacity'!I187</f>
        <v>134.97093146791528</v>
      </c>
    </row>
    <row r="188" spans="1:9" s="5" customFormat="1" ht="15" customHeight="1" x14ac:dyDescent="0.25">
      <c r="A188" s="46" t="str">
        <f>'Exit Capacity'!A188</f>
        <v>I024_Porriño</v>
      </c>
      <c r="B188" s="4" t="str">
        <f>'Exit Capacity'!B188</f>
        <v>Salida Nacional / National exit</v>
      </c>
      <c r="C188" s="52">
        <f>'Exit Capacity'!C188</f>
        <v>4990.1712381711104</v>
      </c>
      <c r="D188" s="53">
        <f>'Exit Capacity'!D188</f>
        <v>5047.7881209688894</v>
      </c>
      <c r="E188" s="53">
        <f>'Exit Capacity'!E188</f>
        <v>5117.6021582891208</v>
      </c>
      <c r="F188" s="53">
        <f>'Exit Capacity'!F188</f>
        <v>5175.7383574479963</v>
      </c>
      <c r="G188" s="53">
        <f>'Exit Capacity'!G188</f>
        <v>5221.9750319454288</v>
      </c>
      <c r="H188" s="53">
        <f>'Exit Capacity'!H188</f>
        <v>5255.9323811236791</v>
      </c>
      <c r="I188" s="65">
        <f>'Exit Capacity'!I188</f>
        <v>5277.2893483620019</v>
      </c>
    </row>
    <row r="189" spans="1:9" s="5" customFormat="1" ht="15" customHeight="1" x14ac:dyDescent="0.25">
      <c r="A189" s="46" t="str">
        <f>'Exit Capacity'!A189</f>
        <v>I025_Tuy</v>
      </c>
      <c r="B189" s="4" t="str">
        <f>'Exit Capacity'!B189</f>
        <v>Salida Nacional / National exit</v>
      </c>
      <c r="C189" s="52">
        <f>'Exit Capacity'!C189</f>
        <v>89.657035102318417</v>
      </c>
      <c r="D189" s="53">
        <f>'Exit Capacity'!D189</f>
        <v>89.90110135072689</v>
      </c>
      <c r="E189" s="53">
        <f>'Exit Capacity'!E189</f>
        <v>90.225209171870844</v>
      </c>
      <c r="F189" s="53">
        <f>'Exit Capacity'!F189</f>
        <v>90.493265428856091</v>
      </c>
      <c r="G189" s="53">
        <f>'Exit Capacity'!G189</f>
        <v>90.722582783438554</v>
      </c>
      <c r="H189" s="53">
        <f>'Exit Capacity'!H189</f>
        <v>90.920905641855271</v>
      </c>
      <c r="I189" s="65">
        <f>'Exit Capacity'!I189</f>
        <v>91.090327684755479</v>
      </c>
    </row>
    <row r="190" spans="1:9" s="5" customFormat="1" ht="15" customHeight="1" x14ac:dyDescent="0.25">
      <c r="A190" s="46" t="str">
        <f>'Exit Capacity'!A190</f>
        <v>J01A_Quer</v>
      </c>
      <c r="B190" s="4" t="str">
        <f>'Exit Capacity'!B190</f>
        <v>Salida Nacional / National exit</v>
      </c>
      <c r="C190" s="52">
        <f>'Exit Capacity'!C190</f>
        <v>59.499367704605248</v>
      </c>
      <c r="D190" s="53">
        <f>'Exit Capacity'!D190</f>
        <v>59.661338122674131</v>
      </c>
      <c r="E190" s="53">
        <f>'Exit Capacity'!E190</f>
        <v>59.876426770254049</v>
      </c>
      <c r="F190" s="53">
        <f>'Exit Capacity'!F190</f>
        <v>60.05431774982619</v>
      </c>
      <c r="G190" s="53">
        <f>'Exit Capacity'!G190</f>
        <v>60.206500315151686</v>
      </c>
      <c r="H190" s="53">
        <f>'Exit Capacity'!H190</f>
        <v>60.338113909820507</v>
      </c>
      <c r="I190" s="65">
        <f>'Exit Capacity'!I190</f>
        <v>60.45054796941529</v>
      </c>
    </row>
    <row r="191" spans="1:9" s="5" customFormat="1" ht="15" customHeight="1" x14ac:dyDescent="0.25">
      <c r="A191" s="46" t="str">
        <f>'Exit Capacity'!A191</f>
        <v>K02_Tarifa Oeste</v>
      </c>
      <c r="B191" s="4" t="str">
        <f>'Exit Capacity'!B191</f>
        <v>Salida Nacional / National exit</v>
      </c>
      <c r="C191" s="52">
        <f>'Exit Capacity'!C191</f>
        <v>88411.271286176052</v>
      </c>
      <c r="D191" s="53">
        <f>'Exit Capacity'!D191</f>
        <v>89902.174838201317</v>
      </c>
      <c r="E191" s="53">
        <f>'Exit Capacity'!E191</f>
        <v>92258.833133722816</v>
      </c>
      <c r="F191" s="53">
        <f>'Exit Capacity'!F191</f>
        <v>96110.199296920284</v>
      </c>
      <c r="G191" s="53">
        <f>'Exit Capacity'!G191</f>
        <v>98054.609312293192</v>
      </c>
      <c r="H191" s="53">
        <f>'Exit Capacity'!H191</f>
        <v>99158.088483194559</v>
      </c>
      <c r="I191" s="65">
        <f>'Exit Capacity'!I191</f>
        <v>98088.116558148249</v>
      </c>
    </row>
    <row r="192" spans="1:9" s="5" customFormat="1" ht="15" customHeight="1" x14ac:dyDescent="0.25">
      <c r="A192" s="46" t="str">
        <f>'Exit Capacity'!A192</f>
        <v>K05_Benalup</v>
      </c>
      <c r="B192" s="4" t="str">
        <f>'Exit Capacity'!B192</f>
        <v>Salida Nacional / National exit</v>
      </c>
      <c r="C192" s="52">
        <f>'Exit Capacity'!C192</f>
        <v>1.2453967655620204</v>
      </c>
      <c r="D192" s="53">
        <f>'Exit Capacity'!D192</f>
        <v>1.2487870105774157</v>
      </c>
      <c r="E192" s="53">
        <f>'Exit Capacity'!E192</f>
        <v>1.2532890870924978</v>
      </c>
      <c r="F192" s="53">
        <f>'Exit Capacity'!F192</f>
        <v>1.2570125695281718</v>
      </c>
      <c r="G192" s="53">
        <f>'Exit Capacity'!G192</f>
        <v>1.260197942447969</v>
      </c>
      <c r="H192" s="53">
        <f>'Exit Capacity'!H192</f>
        <v>1.2629527808845438</v>
      </c>
      <c r="I192" s="65">
        <f>'Exit Capacity'!I192</f>
        <v>1.2653061674760371</v>
      </c>
    </row>
    <row r="193" spans="1:9" s="5" customFormat="1" ht="15" customHeight="1" x14ac:dyDescent="0.25">
      <c r="A193" s="46" t="str">
        <f>'Exit Capacity'!A193</f>
        <v>K07_Medina Sidonia</v>
      </c>
      <c r="B193" s="4" t="str">
        <f>'Exit Capacity'!B193</f>
        <v>Salida Nacional / National exit</v>
      </c>
      <c r="C193" s="52">
        <f>'Exit Capacity'!C193</f>
        <v>4.0454703538349488</v>
      </c>
      <c r="D193" s="53">
        <f>'Exit Capacity'!D193</f>
        <v>4.0564830174946538</v>
      </c>
      <c r="E193" s="53">
        <f>'Exit Capacity'!E193</f>
        <v>4.071107286302869</v>
      </c>
      <c r="F193" s="53">
        <f>'Exit Capacity'!F193</f>
        <v>4.0832024179292521</v>
      </c>
      <c r="G193" s="53">
        <f>'Exit Capacity'!G193</f>
        <v>4.0935495876580354</v>
      </c>
      <c r="H193" s="53">
        <f>'Exit Capacity'!H193</f>
        <v>4.1024982356174178</v>
      </c>
      <c r="I193" s="65">
        <f>'Exit Capacity'!I193</f>
        <v>4.1101428320627145</v>
      </c>
    </row>
    <row r="194" spans="1:9" s="5" customFormat="1" ht="15" customHeight="1" x14ac:dyDescent="0.25">
      <c r="A194" s="46" t="str">
        <f>'Exit Capacity'!A194</f>
        <v>K11.01_Arcos</v>
      </c>
      <c r="B194" s="4" t="str">
        <f>'Exit Capacity'!B194</f>
        <v>Salida Nacional / National exit</v>
      </c>
      <c r="C194" s="52">
        <f>'Exit Capacity'!C194</f>
        <v>27824.23955744856</v>
      </c>
      <c r="D194" s="53">
        <f>'Exit Capacity'!D194</f>
        <v>28490.756198074352</v>
      </c>
      <c r="E194" s="53">
        <f>'Exit Capacity'!E194</f>
        <v>29652.860524221182</v>
      </c>
      <c r="F194" s="53">
        <f>'Exit Capacity'!F194</f>
        <v>31768.592118697237</v>
      </c>
      <c r="G194" s="53">
        <f>'Exit Capacity'!G194</f>
        <v>32771.648966048524</v>
      </c>
      <c r="H194" s="53">
        <f>'Exit Capacity'!H194</f>
        <v>33308.822918949198</v>
      </c>
      <c r="I194" s="65">
        <f>'Exit Capacity'!I194</f>
        <v>32553.120373525806</v>
      </c>
    </row>
    <row r="195" spans="1:9" s="5" customFormat="1" ht="15" customHeight="1" x14ac:dyDescent="0.25">
      <c r="A195" s="46" t="str">
        <f>'Exit Capacity'!A195</f>
        <v>K19_Moron de la Frontera</v>
      </c>
      <c r="B195" s="4" t="str">
        <f>'Exit Capacity'!B195</f>
        <v>Salida Nacional / National exit</v>
      </c>
      <c r="C195" s="52">
        <f>'Exit Capacity'!C195</f>
        <v>1281.5862011812942</v>
      </c>
      <c r="D195" s="53">
        <f>'Exit Capacity'!D195</f>
        <v>1310.0983954411354</v>
      </c>
      <c r="E195" s="53">
        <f>'Exit Capacity'!E195</f>
        <v>1344.1545567891462</v>
      </c>
      <c r="F195" s="53">
        <f>'Exit Capacity'!F195</f>
        <v>1372.54598345815</v>
      </c>
      <c r="G195" s="53">
        <f>'Exit Capacity'!G195</f>
        <v>1394.8465590758583</v>
      </c>
      <c r="H195" s="53">
        <f>'Exit Capacity'!H195</f>
        <v>1410.7061876981631</v>
      </c>
      <c r="I195" s="65">
        <f>'Exit Capacity'!I195</f>
        <v>1419.9061185543358</v>
      </c>
    </row>
    <row r="196" spans="1:9" s="5" customFormat="1" ht="15" customHeight="1" x14ac:dyDescent="0.25">
      <c r="A196" s="46" t="str">
        <f>'Exit Capacity'!A196</f>
        <v>K25_Osuna</v>
      </c>
      <c r="B196" s="4" t="str">
        <f>'Exit Capacity'!B196</f>
        <v>Salida Nacional / National exit</v>
      </c>
      <c r="C196" s="52">
        <f>'Exit Capacity'!C196</f>
        <v>218.74042829263271</v>
      </c>
      <c r="D196" s="53">
        <f>'Exit Capacity'!D196</f>
        <v>223.32072181456113</v>
      </c>
      <c r="E196" s="53">
        <f>'Exit Capacity'!E196</f>
        <v>228.79694295540966</v>
      </c>
      <c r="F196" s="53">
        <f>'Exit Capacity'!F196</f>
        <v>233.36192637797805</v>
      </c>
      <c r="G196" s="53">
        <f>'Exit Capacity'!G196</f>
        <v>236.95064551160877</v>
      </c>
      <c r="H196" s="53">
        <f>'Exit Capacity'!H196</f>
        <v>239.50861555479145</v>
      </c>
      <c r="I196" s="65">
        <f>'Exit Capacity'!I196</f>
        <v>241.00134397597679</v>
      </c>
    </row>
    <row r="197" spans="1:9" s="5" customFormat="1" ht="15" customHeight="1" x14ac:dyDescent="0.25">
      <c r="A197" s="46" t="str">
        <f>'Exit Capacity'!A197</f>
        <v>K29_Santaella_GN</v>
      </c>
      <c r="B197" s="4" t="str">
        <f>'Exit Capacity'!B197</f>
        <v>Salida Nacional / National exit</v>
      </c>
      <c r="C197" s="52">
        <f>'Exit Capacity'!C197</f>
        <v>35589.639388891715</v>
      </c>
      <c r="D197" s="53">
        <f>'Exit Capacity'!D197</f>
        <v>36255.418116454552</v>
      </c>
      <c r="E197" s="53">
        <f>'Exit Capacity'!E197</f>
        <v>37408.820848178002</v>
      </c>
      <c r="F197" s="53">
        <f>'Exit Capacity'!F197</f>
        <v>39487.585483050862</v>
      </c>
      <c r="G197" s="53">
        <f>'Exit Capacity'!G197</f>
        <v>40484.543100704614</v>
      </c>
      <c r="H197" s="53">
        <f>'Exit Capacity'!H197</f>
        <v>41026.556524336032</v>
      </c>
      <c r="I197" s="65">
        <f>'Exit Capacity'!I197</f>
        <v>40310.498517169886</v>
      </c>
    </row>
    <row r="198" spans="1:9" s="5" customFormat="1" ht="15" customHeight="1" x14ac:dyDescent="0.25">
      <c r="A198" s="46" t="str">
        <f>'Exit Capacity'!A198</f>
        <v>K31_Santaella</v>
      </c>
      <c r="B198" s="4" t="str">
        <f>'Exit Capacity'!B198</f>
        <v>Salida Nacional / National exit</v>
      </c>
      <c r="C198" s="52">
        <f>'Exit Capacity'!C198</f>
        <v>319.54067182600528</v>
      </c>
      <c r="D198" s="53">
        <f>'Exit Capacity'!D198</f>
        <v>322.64414132392142</v>
      </c>
      <c r="E198" s="53">
        <f>'Exit Capacity'!E198</f>
        <v>326.42561333925232</v>
      </c>
      <c r="F198" s="53">
        <f>'Exit Capacity'!F198</f>
        <v>329.5731948775599</v>
      </c>
      <c r="G198" s="53">
        <f>'Exit Capacity'!G198</f>
        <v>332.08846381175033</v>
      </c>
      <c r="H198" s="53">
        <f>'Exit Capacity'!H198</f>
        <v>333.95789040570224</v>
      </c>
      <c r="I198" s="65">
        <f>'Exit Capacity'!I198</f>
        <v>335.16673938928932</v>
      </c>
    </row>
    <row r="199" spans="1:9" s="5" customFormat="1" ht="15" customHeight="1" x14ac:dyDescent="0.25">
      <c r="A199" s="46" t="str">
        <f>'Exit Capacity'!A199</f>
        <v>K37_Azucarera</v>
      </c>
      <c r="B199" s="4" t="str">
        <f>'Exit Capacity'!B199</f>
        <v>Salida Nacional / National exit</v>
      </c>
      <c r="C199" s="52">
        <f>'Exit Capacity'!C199</f>
        <v>18875.767957814423</v>
      </c>
      <c r="D199" s="53">
        <f>'Exit Capacity'!D199</f>
        <v>19047.025862695649</v>
      </c>
      <c r="E199" s="53">
        <f>'Exit Capacity'!E199</f>
        <v>19250.436639305775</v>
      </c>
      <c r="F199" s="53">
        <f>'Exit Capacity'!F199</f>
        <v>19421.537484906716</v>
      </c>
      <c r="G199" s="53">
        <f>'Exit Capacity'!G199</f>
        <v>19559.839462738128</v>
      </c>
      <c r="H199" s="53">
        <f>'Exit Capacity'!H199</f>
        <v>19663.595565556152</v>
      </c>
      <c r="I199" s="65">
        <f>'Exit Capacity'!I199</f>
        <v>19736.612525134791</v>
      </c>
    </row>
    <row r="200" spans="1:9" s="5" customFormat="1" ht="15" customHeight="1" x14ac:dyDescent="0.25">
      <c r="A200" s="46" t="str">
        <f>'Exit Capacity'!A200</f>
        <v>K41_La Carolina</v>
      </c>
      <c r="B200" s="4" t="str">
        <f>'Exit Capacity'!B200</f>
        <v>Salida Nacional / National exit</v>
      </c>
      <c r="C200" s="52">
        <f>'Exit Capacity'!C200</f>
        <v>29.32505767170845</v>
      </c>
      <c r="D200" s="53">
        <f>'Exit Capacity'!D200</f>
        <v>29.4048869545096</v>
      </c>
      <c r="E200" s="53">
        <f>'Exit Capacity'!E200</f>
        <v>29.510896265837502</v>
      </c>
      <c r="F200" s="53">
        <f>'Exit Capacity'!F200</f>
        <v>29.598572209910198</v>
      </c>
      <c r="G200" s="53">
        <f>'Exit Capacity'!G200</f>
        <v>29.673577418821914</v>
      </c>
      <c r="H200" s="53">
        <f>'Exit Capacity'!H200</f>
        <v>29.738444935955968</v>
      </c>
      <c r="I200" s="65">
        <f>'Exit Capacity'!I200</f>
        <v>29.793859563187816</v>
      </c>
    </row>
    <row r="201" spans="1:9" s="5" customFormat="1" ht="15" customHeight="1" x14ac:dyDescent="0.25">
      <c r="A201" s="46" t="str">
        <f>'Exit Capacity'!A201</f>
        <v>K44_Torrenueva</v>
      </c>
      <c r="B201" s="4" t="str">
        <f>'Exit Capacity'!B201</f>
        <v>Salida Nacional / National exit</v>
      </c>
      <c r="C201" s="52">
        <f>'Exit Capacity'!C201</f>
        <v>110.79577808776506</v>
      </c>
      <c r="D201" s="53">
        <f>'Exit Capacity'!D201</f>
        <v>112.63393506469835</v>
      </c>
      <c r="E201" s="53">
        <f>'Exit Capacity'!E201</f>
        <v>114.84117360288275</v>
      </c>
      <c r="F201" s="53">
        <f>'Exit Capacity'!F201</f>
        <v>116.6805043321628</v>
      </c>
      <c r="G201" s="53">
        <f>'Exit Capacity'!G201</f>
        <v>118.13196051444699</v>
      </c>
      <c r="H201" s="53">
        <f>'Exit Capacity'!H201</f>
        <v>119.1768175669917</v>
      </c>
      <c r="I201" s="65">
        <f>'Exit Capacity'!I201</f>
        <v>119.80239287511384</v>
      </c>
    </row>
    <row r="202" spans="1:9" s="5" customFormat="1" ht="15" customHeight="1" x14ac:dyDescent="0.25">
      <c r="A202" s="46" t="str">
        <f>'Exit Capacity'!A202</f>
        <v>K45_Valdepeñas</v>
      </c>
      <c r="B202" s="4" t="str">
        <f>'Exit Capacity'!B202</f>
        <v>Salida Nacional / National exit</v>
      </c>
      <c r="C202" s="52">
        <f>'Exit Capacity'!C202</f>
        <v>974.15402107668149</v>
      </c>
      <c r="D202" s="53">
        <f>'Exit Capacity'!D202</f>
        <v>989.58860177525196</v>
      </c>
      <c r="E202" s="53">
        <f>'Exit Capacity'!E202</f>
        <v>1008.1404246597556</v>
      </c>
      <c r="F202" s="53">
        <f>'Exit Capacity'!F202</f>
        <v>1023.5987990094868</v>
      </c>
      <c r="G202" s="53">
        <f>'Exit Capacity'!G202</f>
        <v>1035.8077433078047</v>
      </c>
      <c r="H202" s="53">
        <f>'Exit Capacity'!H202</f>
        <v>1044.61601428322</v>
      </c>
      <c r="I202" s="65">
        <f>'Exit Capacity'!I202</f>
        <v>1049.9193280643492</v>
      </c>
    </row>
    <row r="203" spans="1:9" s="5" customFormat="1" ht="15" customHeight="1" x14ac:dyDescent="0.25">
      <c r="A203" s="46" t="str">
        <f>'Exit Capacity'!A203</f>
        <v>K46_Manzanares</v>
      </c>
      <c r="B203" s="4" t="str">
        <f>'Exit Capacity'!B203</f>
        <v>Salida Nacional / National exit</v>
      </c>
      <c r="C203" s="52">
        <f>'Exit Capacity'!C203</f>
        <v>473.78918501643705</v>
      </c>
      <c r="D203" s="53">
        <f>'Exit Capacity'!D203</f>
        <v>479.24926984356324</v>
      </c>
      <c r="E203" s="53">
        <f>'Exit Capacity'!E203</f>
        <v>485.86559257844573</v>
      </c>
      <c r="F203" s="53">
        <f>'Exit Capacity'!F203</f>
        <v>491.3751748525242</v>
      </c>
      <c r="G203" s="53">
        <f>'Exit Capacity'!G203</f>
        <v>495.75724654998237</v>
      </c>
      <c r="H203" s="53">
        <f>'Exit Capacity'!H203</f>
        <v>498.97593773260411</v>
      </c>
      <c r="I203" s="65">
        <f>'Exit Capacity'!I203</f>
        <v>501.00086840489507</v>
      </c>
    </row>
    <row r="204" spans="1:9" s="5" customFormat="1" ht="15" customHeight="1" x14ac:dyDescent="0.25">
      <c r="A204" s="46" t="str">
        <f>'Exit Capacity'!A204</f>
        <v>K47_Tomelloso</v>
      </c>
      <c r="B204" s="4" t="str">
        <f>'Exit Capacity'!B204</f>
        <v>Salida Nacional / National exit</v>
      </c>
      <c r="C204" s="52">
        <f>'Exit Capacity'!C204</f>
        <v>1625.1365373407289</v>
      </c>
      <c r="D204" s="53">
        <f>'Exit Capacity'!D204</f>
        <v>1651.3923453277289</v>
      </c>
      <c r="E204" s="53">
        <f>'Exit Capacity'!E204</f>
        <v>1682.9376513111524</v>
      </c>
      <c r="F204" s="53">
        <f>'Exit Capacity'!F204</f>
        <v>1709.2237582894245</v>
      </c>
      <c r="G204" s="53">
        <f>'Exit Capacity'!G204</f>
        <v>1729.9768017432023</v>
      </c>
      <c r="H204" s="53">
        <f>'Exit Capacity'!H204</f>
        <v>1744.9351331666608</v>
      </c>
      <c r="I204" s="65">
        <f>'Exit Capacity'!I204</f>
        <v>1753.9197420371511</v>
      </c>
    </row>
    <row r="205" spans="1:9" s="5" customFormat="1" ht="15" customHeight="1" x14ac:dyDescent="0.25">
      <c r="A205" s="46" t="str">
        <f>'Exit Capacity'!A205</f>
        <v>K48.02_Socuellamos</v>
      </c>
      <c r="B205" s="4" t="str">
        <f>'Exit Capacity'!B205</f>
        <v>Salida Nacional / National exit</v>
      </c>
      <c r="C205" s="52">
        <f>'Exit Capacity'!C205</f>
        <v>115.61449824966999</v>
      </c>
      <c r="D205" s="53">
        <f>'Exit Capacity'!D205</f>
        <v>116.28788030942225</v>
      </c>
      <c r="E205" s="53">
        <f>'Exit Capacity'!E205</f>
        <v>117.12753903405826</v>
      </c>
      <c r="F205" s="53">
        <f>'Exit Capacity'!F205</f>
        <v>117.82521076242367</v>
      </c>
      <c r="G205" s="53">
        <f>'Exit Capacity'!G205</f>
        <v>118.39356614659326</v>
      </c>
      <c r="H205" s="53">
        <f>'Exit Capacity'!H205</f>
        <v>118.83598727605931</v>
      </c>
      <c r="I205" s="65">
        <f>'Exit Capacity'!I205</f>
        <v>119.15160975351698</v>
      </c>
    </row>
    <row r="206" spans="1:9" s="5" customFormat="1" ht="15" customHeight="1" x14ac:dyDescent="0.25">
      <c r="A206" s="46" t="str">
        <f>'Exit Capacity'!A206</f>
        <v>K48.03_Villarrobledo</v>
      </c>
      <c r="B206" s="4" t="str">
        <f>'Exit Capacity'!B206</f>
        <v>Salida Nacional / National exit</v>
      </c>
      <c r="C206" s="52">
        <f>'Exit Capacity'!C206</f>
        <v>541.50293643021007</v>
      </c>
      <c r="D206" s="53">
        <f>'Exit Capacity'!D206</f>
        <v>548.68519082194393</v>
      </c>
      <c r="E206" s="53">
        <f>'Exit Capacity'!E206</f>
        <v>557.35453014179132</v>
      </c>
      <c r="F206" s="53">
        <f>'Exit Capacity'!F206</f>
        <v>564.57590411691535</v>
      </c>
      <c r="G206" s="53">
        <f>'Exit Capacity'!G206</f>
        <v>570.30022204600073</v>
      </c>
      <c r="H206" s="53">
        <f>'Exit Capacity'!H206</f>
        <v>574.46914428333741</v>
      </c>
      <c r="I206" s="65">
        <f>'Exit Capacity'!I206</f>
        <v>577.03858932917569</v>
      </c>
    </row>
    <row r="207" spans="1:9" s="5" customFormat="1" ht="15" customHeight="1" x14ac:dyDescent="0.25">
      <c r="A207" s="46" t="str">
        <f>'Exit Capacity'!A207</f>
        <v>K48.05_La Roda</v>
      </c>
      <c r="B207" s="4" t="str">
        <f>'Exit Capacity'!B207</f>
        <v>Salida Nacional / National exit</v>
      </c>
      <c r="C207" s="52">
        <f>'Exit Capacity'!C207</f>
        <v>340.29044471252303</v>
      </c>
      <c r="D207" s="53">
        <f>'Exit Capacity'!D207</f>
        <v>343.60476754899673</v>
      </c>
      <c r="E207" s="53">
        <f>'Exit Capacity'!E207</f>
        <v>347.64275955991241</v>
      </c>
      <c r="F207" s="53">
        <f>'Exit Capacity'!F207</f>
        <v>351.00388610106364</v>
      </c>
      <c r="G207" s="53">
        <f>'Exit Capacity'!G207</f>
        <v>353.68957647508705</v>
      </c>
      <c r="H207" s="53">
        <f>'Exit Capacity'!H207</f>
        <v>355.68525064692977</v>
      </c>
      <c r="I207" s="65">
        <f>'Exit Capacity'!I207</f>
        <v>356.97512381642576</v>
      </c>
    </row>
    <row r="208" spans="1:9" s="5" customFormat="1" ht="15" customHeight="1" x14ac:dyDescent="0.25">
      <c r="A208" s="46" t="str">
        <f>'Exit Capacity'!A208</f>
        <v>K48.07_Albacete</v>
      </c>
      <c r="B208" s="4" t="str">
        <f>'Exit Capacity'!B208</f>
        <v>Salida Nacional / National exit</v>
      </c>
      <c r="C208" s="52">
        <f>'Exit Capacity'!C208</f>
        <v>3511.6267647900013</v>
      </c>
      <c r="D208" s="53">
        <f>'Exit Capacity'!D208</f>
        <v>3529.2134202869142</v>
      </c>
      <c r="E208" s="53">
        <f>'Exit Capacity'!E208</f>
        <v>3551.3465049675779</v>
      </c>
      <c r="F208" s="53">
        <f>'Exit Capacity'!F208</f>
        <v>3569.7240391184314</v>
      </c>
      <c r="G208" s="53">
        <f>'Exit Capacity'!G208</f>
        <v>3584.8080338039113</v>
      </c>
      <c r="H208" s="53">
        <f>'Exit Capacity'!H208</f>
        <v>3596.7539983416236</v>
      </c>
      <c r="I208" s="65">
        <f>'Exit Capacity'!I208</f>
        <v>3605.564163386452</v>
      </c>
    </row>
    <row r="209" spans="1:9" s="5" customFormat="1" ht="15" customHeight="1" x14ac:dyDescent="0.25">
      <c r="A209" s="46" t="str">
        <f>'Exit Capacity'!A209</f>
        <v>K48.08_Chinchilla</v>
      </c>
      <c r="B209" s="4" t="str">
        <f>'Exit Capacity'!B209</f>
        <v>Salida Nacional / National exit</v>
      </c>
      <c r="C209" s="52">
        <f>'Exit Capacity'!C209</f>
        <v>8.0515443057149803</v>
      </c>
      <c r="D209" s="53">
        <f>'Exit Capacity'!D209</f>
        <v>8.2348144782203097</v>
      </c>
      <c r="E209" s="53">
        <f>'Exit Capacity'!E209</f>
        <v>8.4536429508781161</v>
      </c>
      <c r="F209" s="53">
        <f>'Exit Capacity'!F209</f>
        <v>8.6360776365791043</v>
      </c>
      <c r="G209" s="53">
        <f>'Exit Capacity'!G209</f>
        <v>8.7793299494919133</v>
      </c>
      <c r="H209" s="53">
        <f>'Exit Capacity'!H209</f>
        <v>8.8811241298893417</v>
      </c>
      <c r="I209" s="65">
        <f>'Exit Capacity'!I209</f>
        <v>8.9400447094224802</v>
      </c>
    </row>
    <row r="210" spans="1:9" s="5" customFormat="1" ht="15" customHeight="1" x14ac:dyDescent="0.25">
      <c r="A210" s="46" t="str">
        <f>'Exit Capacity'!A210</f>
        <v>K48.10_Almansa</v>
      </c>
      <c r="B210" s="4" t="str">
        <f>'Exit Capacity'!B210</f>
        <v>Salida Nacional / National exit</v>
      </c>
      <c r="C210" s="52">
        <f>'Exit Capacity'!C210</f>
        <v>474.89752359207398</v>
      </c>
      <c r="D210" s="53">
        <f>'Exit Capacity'!D210</f>
        <v>480.45427785595325</v>
      </c>
      <c r="E210" s="53">
        <f>'Exit Capacity'!E210</f>
        <v>487.18472622212602</v>
      </c>
      <c r="F210" s="53">
        <f>'Exit Capacity'!F210</f>
        <v>492.78953910431051</v>
      </c>
      <c r="G210" s="53">
        <f>'Exit Capacity'!G210</f>
        <v>497.24563944202094</v>
      </c>
      <c r="H210" s="53">
        <f>'Exit Capacity'!H210</f>
        <v>500.5155284620887</v>
      </c>
      <c r="I210" s="65">
        <f>'Exit Capacity'!I210</f>
        <v>502.56792135093167</v>
      </c>
    </row>
    <row r="211" spans="1:9" s="5" customFormat="1" ht="15" customHeight="1" x14ac:dyDescent="0.25">
      <c r="A211" s="46" t="str">
        <f>'Exit Capacity'!A211</f>
        <v>K48_Alcazar de San Juan</v>
      </c>
      <c r="B211" s="4" t="str">
        <f>'Exit Capacity'!B211</f>
        <v>Salida Nacional / National exit</v>
      </c>
      <c r="C211" s="52">
        <f>'Exit Capacity'!C211</f>
        <v>2795.749820356813</v>
      </c>
      <c r="D211" s="53">
        <f>'Exit Capacity'!D211</f>
        <v>2846.0632579057169</v>
      </c>
      <c r="E211" s="53">
        <f>'Exit Capacity'!E211</f>
        <v>2906.3809671452905</v>
      </c>
      <c r="F211" s="53">
        <f>'Exit Capacity'!F211</f>
        <v>2956.6511884811721</v>
      </c>
      <c r="G211" s="53">
        <f>'Exit Capacity'!G211</f>
        <v>2996.2642899031707</v>
      </c>
      <c r="H211" s="53">
        <f>'Exit Capacity'!H211</f>
        <v>3024.6754075100312</v>
      </c>
      <c r="I211" s="65">
        <f>'Exit Capacity'!I211</f>
        <v>3041.5254550968139</v>
      </c>
    </row>
    <row r="212" spans="1:9" s="5" customFormat="1" ht="15" customHeight="1" x14ac:dyDescent="0.25">
      <c r="A212" s="46" t="str">
        <f>'Exit Capacity'!A212</f>
        <v>K50_Villacañas</v>
      </c>
      <c r="B212" s="4" t="str">
        <f>'Exit Capacity'!B212</f>
        <v>Salida Nacional / National exit</v>
      </c>
      <c r="C212" s="52">
        <f>'Exit Capacity'!C212</f>
        <v>838.3245271123568</v>
      </c>
      <c r="D212" s="53">
        <f>'Exit Capacity'!D212</f>
        <v>852.73302374570392</v>
      </c>
      <c r="E212" s="53">
        <f>'Exit Capacity'!E212</f>
        <v>870.02209969178716</v>
      </c>
      <c r="F212" s="53">
        <f>'Exit Capacity'!F212</f>
        <v>884.43020719196136</v>
      </c>
      <c r="G212" s="53">
        <f>'Exit Capacity'!G212</f>
        <v>895.79280342917639</v>
      </c>
      <c r="H212" s="53">
        <f>'Exit Capacity'!H212</f>
        <v>903.95899843099744</v>
      </c>
      <c r="I212" s="65">
        <f>'Exit Capacity'!I212</f>
        <v>908.82785887611522</v>
      </c>
    </row>
    <row r="213" spans="1:9" s="5" customFormat="1" ht="15" customHeight="1" x14ac:dyDescent="0.25">
      <c r="A213" s="46" t="str">
        <f>'Exit Capacity'!A213</f>
        <v>K54_Belmonte de Tajo</v>
      </c>
      <c r="B213" s="4" t="str">
        <f>'Exit Capacity'!B213</f>
        <v>Salida Nacional / National exit</v>
      </c>
      <c r="C213" s="52">
        <f>'Exit Capacity'!C213</f>
        <v>258.18234031520279</v>
      </c>
      <c r="D213" s="53">
        <f>'Exit Capacity'!D213</f>
        <v>263.44656690983879</v>
      </c>
      <c r="E213" s="53">
        <f>'Exit Capacity'!E213</f>
        <v>269.74330916882104</v>
      </c>
      <c r="F213" s="53">
        <f>'Exit Capacity'!F213</f>
        <v>274.99209552807088</v>
      </c>
      <c r="G213" s="53">
        <f>'Exit Capacity'!G213</f>
        <v>279.11999547439456</v>
      </c>
      <c r="H213" s="53">
        <f>'Exit Capacity'!H213</f>
        <v>282.06531392876212</v>
      </c>
      <c r="I213" s="65">
        <f>'Exit Capacity'!I213</f>
        <v>283.78874962431388</v>
      </c>
    </row>
    <row r="214" spans="1:9" s="5" customFormat="1" ht="15" customHeight="1" x14ac:dyDescent="0.25">
      <c r="A214" s="46" t="str">
        <f>'Exit Capacity'!A214</f>
        <v>M01_Almeria</v>
      </c>
      <c r="B214" s="4" t="str">
        <f>'Exit Capacity'!B214</f>
        <v>Salida Nacional / National exit</v>
      </c>
      <c r="C214" s="52">
        <f>'Exit Capacity'!C214</f>
        <v>499.00892287441093</v>
      </c>
      <c r="D214" s="53">
        <f>'Exit Capacity'!D214</f>
        <v>500.3673353580416</v>
      </c>
      <c r="E214" s="53">
        <f>'Exit Capacity'!E214</f>
        <v>502.17123947487585</v>
      </c>
      <c r="F214" s="53">
        <f>'Exit Capacity'!F214</f>
        <v>503.66317442359792</v>
      </c>
      <c r="G214" s="53">
        <f>'Exit Capacity'!G214</f>
        <v>504.93949820539609</v>
      </c>
      <c r="H214" s="53">
        <f>'Exit Capacity'!H214</f>
        <v>506.04331427344874</v>
      </c>
      <c r="I214" s="65">
        <f>'Exit Capacity'!I214</f>
        <v>506.98627553736225</v>
      </c>
    </row>
    <row r="215" spans="1:9" s="5" customFormat="1" ht="15" customHeight="1" x14ac:dyDescent="0.25">
      <c r="A215" s="46" t="str">
        <f>'Exit Capacity'!A215</f>
        <v>M05_Huercal-Overa</v>
      </c>
      <c r="B215" s="4" t="str">
        <f>'Exit Capacity'!B215</f>
        <v>Salida Nacional / National exit</v>
      </c>
      <c r="C215" s="52">
        <f>'Exit Capacity'!C215</f>
        <v>906.35313314351413</v>
      </c>
      <c r="D215" s="53">
        <f>'Exit Capacity'!D215</f>
        <v>924.24876510919421</v>
      </c>
      <c r="E215" s="53">
        <f>'Exit Capacity'!E215</f>
        <v>945.66628469278214</v>
      </c>
      <c r="F215" s="53">
        <f>'Exit Capacity'!F215</f>
        <v>963.51854468042461</v>
      </c>
      <c r="G215" s="53">
        <f>'Exit Capacity'!G215</f>
        <v>977.5652556065229</v>
      </c>
      <c r="H215" s="53">
        <f>'Exit Capacity'!H215</f>
        <v>987.60059960186391</v>
      </c>
      <c r="I215" s="65">
        <f>'Exit Capacity'!I215</f>
        <v>993.49241778991291</v>
      </c>
    </row>
    <row r="216" spans="1:9" s="5" customFormat="1" ht="15" customHeight="1" x14ac:dyDescent="0.25">
      <c r="A216" s="46" t="str">
        <f>'Exit Capacity'!A216</f>
        <v>M09_Moratalla</v>
      </c>
      <c r="B216" s="4" t="str">
        <f>'Exit Capacity'!B216</f>
        <v>Salida Nacional / National exit</v>
      </c>
      <c r="C216" s="52">
        <f>'Exit Capacity'!C216</f>
        <v>475.22415654440209</v>
      </c>
      <c r="D216" s="53">
        <f>'Exit Capacity'!D216</f>
        <v>476.51782164171993</v>
      </c>
      <c r="E216" s="53">
        <f>'Exit Capacity'!E216</f>
        <v>478.23574445454557</v>
      </c>
      <c r="F216" s="53">
        <f>'Exit Capacity'!F216</f>
        <v>479.6565678008327</v>
      </c>
      <c r="G216" s="53">
        <f>'Exit Capacity'!G216</f>
        <v>480.87205687302963</v>
      </c>
      <c r="H216" s="53">
        <f>'Exit Capacity'!H216</f>
        <v>481.92326064088792</v>
      </c>
      <c r="I216" s="65">
        <f>'Exit Capacity'!I216</f>
        <v>482.82127658961298</v>
      </c>
    </row>
    <row r="217" spans="1:9" s="5" customFormat="1" ht="15" customHeight="1" x14ac:dyDescent="0.25">
      <c r="A217" s="46" t="str">
        <f>'Exit Capacity'!A217</f>
        <v>Manzaneque (Yebenes Norte)</v>
      </c>
      <c r="B217" s="4" t="str">
        <f>'Exit Capacity'!B217</f>
        <v>Salida Nacional / National exit</v>
      </c>
      <c r="C217" s="52">
        <f>'Exit Capacity'!C217</f>
        <v>368.98578037051601</v>
      </c>
      <c r="D217" s="53">
        <f>'Exit Capacity'!D217</f>
        <v>376.92300331464668</v>
      </c>
      <c r="E217" s="53">
        <f>'Exit Capacity'!E217</f>
        <v>386.40861503075303</v>
      </c>
      <c r="F217" s="53">
        <f>'Exit Capacity'!F217</f>
        <v>394.3161042152758</v>
      </c>
      <c r="G217" s="53">
        <f>'Exit Capacity'!G217</f>
        <v>400.5301031752644</v>
      </c>
      <c r="H217" s="53">
        <f>'Exit Capacity'!H217</f>
        <v>404.95482004734419</v>
      </c>
      <c r="I217" s="65">
        <f>'Exit Capacity'!I217</f>
        <v>407.52997484844229</v>
      </c>
    </row>
    <row r="218" spans="1:9" s="5" customFormat="1" ht="15" customHeight="1" x14ac:dyDescent="0.25">
      <c r="A218" s="46" t="str">
        <f>'Exit Capacity'!A218</f>
        <v>N07_Almendralejo</v>
      </c>
      <c r="B218" s="4" t="str">
        <f>'Exit Capacity'!B218</f>
        <v>Salida Nacional / National exit</v>
      </c>
      <c r="C218" s="52">
        <f>'Exit Capacity'!C218</f>
        <v>3628.5711210128452</v>
      </c>
      <c r="D218" s="53">
        <f>'Exit Capacity'!D218</f>
        <v>3696.4663840900243</v>
      </c>
      <c r="E218" s="53">
        <f>'Exit Capacity'!E218</f>
        <v>3777.8021802037524</v>
      </c>
      <c r="F218" s="53">
        <f>'Exit Capacity'!F218</f>
        <v>3845.59328549162</v>
      </c>
      <c r="G218" s="53">
        <f>'Exit Capacity'!G218</f>
        <v>3898.9786384789263</v>
      </c>
      <c r="H218" s="53">
        <f>'Exit Capacity'!H218</f>
        <v>3937.203298427271</v>
      </c>
      <c r="I218" s="65">
        <f>'Exit Capacity'!I218</f>
        <v>3959.7754324321641</v>
      </c>
    </row>
    <row r="219" spans="1:9" s="5" customFormat="1" ht="15" customHeight="1" x14ac:dyDescent="0.25">
      <c r="A219" s="46" t="str">
        <f>'Exit Capacity'!A219</f>
        <v>N08_Badajoz Montijo</v>
      </c>
      <c r="B219" s="4" t="str">
        <f>'Exit Capacity'!B219</f>
        <v>Salida Nacional / National exit</v>
      </c>
      <c r="C219" s="52">
        <f>'Exit Capacity'!C219</f>
        <v>153.72252391093144</v>
      </c>
      <c r="D219" s="53">
        <f>'Exit Capacity'!D219</f>
        <v>156.4214714598138</v>
      </c>
      <c r="E219" s="53">
        <f>'Exit Capacity'!E219</f>
        <v>159.65862826833094</v>
      </c>
      <c r="F219" s="53">
        <f>'Exit Capacity'!F219</f>
        <v>162.35645047615364</v>
      </c>
      <c r="G219" s="53">
        <f>'Exit Capacity'!G219</f>
        <v>164.48323497140149</v>
      </c>
      <c r="H219" s="53">
        <f>'Exit Capacity'!H219</f>
        <v>166.01026583408097</v>
      </c>
      <c r="I219" s="65">
        <f>'Exit Capacity'!I219</f>
        <v>166.91846978855216</v>
      </c>
    </row>
    <row r="220" spans="1:9" s="5" customFormat="1" ht="15" customHeight="1" x14ac:dyDescent="0.25">
      <c r="A220" s="46" t="str">
        <f>'Exit Capacity'!A220</f>
        <v>N09_Agraz</v>
      </c>
      <c r="B220" s="4" t="str">
        <f>'Exit Capacity'!B220</f>
        <v>Salida Nacional / National exit</v>
      </c>
      <c r="C220" s="52">
        <f>'Exit Capacity'!C220</f>
        <v>469.57886110783886</v>
      </c>
      <c r="D220" s="53">
        <f>'Exit Capacity'!D220</f>
        <v>476.60506722677553</v>
      </c>
      <c r="E220" s="53">
        <f>'Exit Capacity'!E220</f>
        <v>485.06113613641139</v>
      </c>
      <c r="F220" s="53">
        <f>'Exit Capacity'!F220</f>
        <v>492.10648025185111</v>
      </c>
      <c r="G220" s="53">
        <f>'Exit Capacity'!G220</f>
        <v>497.67705055492166</v>
      </c>
      <c r="H220" s="53">
        <f>'Exit Capacity'!H220</f>
        <v>501.70756284550771</v>
      </c>
      <c r="I220" s="65">
        <f>'Exit Capacity'!I220</f>
        <v>504.15186106688287</v>
      </c>
    </row>
    <row r="221" spans="1:9" s="5" customFormat="1" ht="15" customHeight="1" x14ac:dyDescent="0.25">
      <c r="A221" s="46" t="str">
        <f>'Exit Capacity'!A221</f>
        <v>N10.1_Badajoz</v>
      </c>
      <c r="B221" s="4" t="str">
        <f>'Exit Capacity'!B221</f>
        <v>Salida Nacional / National exit</v>
      </c>
      <c r="C221" s="52">
        <f>'Exit Capacity'!C221</f>
        <v>1486.4479342111113</v>
      </c>
      <c r="D221" s="53">
        <f>'Exit Capacity'!D221</f>
        <v>1508.6893305682534</v>
      </c>
      <c r="E221" s="53">
        <f>'Exit Capacity'!E221</f>
        <v>1535.4569455597393</v>
      </c>
      <c r="F221" s="53">
        <f>'Exit Capacity'!F221</f>
        <v>1557.7589230838016</v>
      </c>
      <c r="G221" s="53">
        <f>'Exit Capacity'!G221</f>
        <v>1575.392516512266</v>
      </c>
      <c r="H221" s="53">
        <f>'Exit Capacity'!H221</f>
        <v>1588.1510692589118</v>
      </c>
      <c r="I221" s="65">
        <f>'Exit Capacity'!I221</f>
        <v>1595.8884747144875</v>
      </c>
    </row>
    <row r="222" spans="1:9" s="5" customFormat="1" ht="15" customHeight="1" x14ac:dyDescent="0.25">
      <c r="A222" s="46" t="str">
        <f>'Exit Capacity'!A222</f>
        <v>O01_Oviedo</v>
      </c>
      <c r="B222" s="4" t="str">
        <f>'Exit Capacity'!B222</f>
        <v>Salida Nacional / National exit</v>
      </c>
      <c r="C222" s="52">
        <f>'Exit Capacity'!C222</f>
        <v>22787.29164308657</v>
      </c>
      <c r="D222" s="53">
        <f>'Exit Capacity'!D222</f>
        <v>23195.421147889585</v>
      </c>
      <c r="E222" s="53">
        <f>'Exit Capacity'!E222</f>
        <v>23789.683054990986</v>
      </c>
      <c r="F222" s="53">
        <f>'Exit Capacity'!F222</f>
        <v>24611.092802340772</v>
      </c>
      <c r="G222" s="53">
        <f>'Exit Capacity'!G222</f>
        <v>25072.74958597924</v>
      </c>
      <c r="H222" s="53">
        <f>'Exit Capacity'!H222</f>
        <v>25353.450120405414</v>
      </c>
      <c r="I222" s="65">
        <f>'Exit Capacity'!I222</f>
        <v>25223.404769585504</v>
      </c>
    </row>
    <row r="223" spans="1:9" s="5" customFormat="1" ht="15" customHeight="1" x14ac:dyDescent="0.25">
      <c r="A223" s="46" t="str">
        <f>'Exit Capacity'!A223</f>
        <v>O01A_Soto de Ribera</v>
      </c>
      <c r="B223" s="4" t="str">
        <f>'Exit Capacity'!B223</f>
        <v>Salida Nacional / National exit</v>
      </c>
      <c r="C223" s="52">
        <f>'Exit Capacity'!C223</f>
        <v>25202.743219526794</v>
      </c>
      <c r="D223" s="53">
        <f>'Exit Capacity'!D223</f>
        <v>25654.134427879704</v>
      </c>
      <c r="E223" s="53">
        <f>'Exit Capacity'!E223</f>
        <v>26311.388062247734</v>
      </c>
      <c r="F223" s="53">
        <f>'Exit Capacity'!F223</f>
        <v>27219.867194595776</v>
      </c>
      <c r="G223" s="53">
        <f>'Exit Capacity'!G223</f>
        <v>27730.459570198382</v>
      </c>
      <c r="H223" s="53">
        <f>'Exit Capacity'!H223</f>
        <v>28040.914344795212</v>
      </c>
      <c r="I223" s="65">
        <f>'Exit Capacity'!I223</f>
        <v>27897.084194422707</v>
      </c>
    </row>
    <row r="224" spans="1:9" s="5" customFormat="1" ht="15" customHeight="1" x14ac:dyDescent="0.25">
      <c r="A224" s="46" t="str">
        <f>'Exit Capacity'!A224</f>
        <v>O02_Mieres</v>
      </c>
      <c r="B224" s="4" t="str">
        <f>'Exit Capacity'!B224</f>
        <v>Salida Nacional / National exit</v>
      </c>
      <c r="C224" s="52">
        <f>'Exit Capacity'!C224</f>
        <v>0</v>
      </c>
      <c r="D224" s="53">
        <f>'Exit Capacity'!D224</f>
        <v>0</v>
      </c>
      <c r="E224" s="53">
        <f>'Exit Capacity'!E224</f>
        <v>0</v>
      </c>
      <c r="F224" s="53">
        <f>'Exit Capacity'!F224</f>
        <v>0</v>
      </c>
      <c r="G224" s="53">
        <f>'Exit Capacity'!G224</f>
        <v>0</v>
      </c>
      <c r="H224" s="53">
        <f>'Exit Capacity'!H224</f>
        <v>0</v>
      </c>
      <c r="I224" s="65">
        <f>'Exit Capacity'!I224</f>
        <v>0</v>
      </c>
    </row>
    <row r="225" spans="1:9" s="5" customFormat="1" ht="15" customHeight="1" x14ac:dyDescent="0.25">
      <c r="A225" s="46" t="str">
        <f>'Exit Capacity'!A225</f>
        <v>O03_Pola de Lena</v>
      </c>
      <c r="B225" s="4" t="str">
        <f>'Exit Capacity'!B225</f>
        <v>Salida Nacional / National exit</v>
      </c>
      <c r="C225" s="52">
        <f>'Exit Capacity'!C225</f>
        <v>117.14237446702049</v>
      </c>
      <c r="D225" s="53">
        <f>'Exit Capacity'!D225</f>
        <v>117.46126187873556</v>
      </c>
      <c r="E225" s="53">
        <f>'Exit Capacity'!E225</f>
        <v>117.88472847796905</v>
      </c>
      <c r="F225" s="53">
        <f>'Exit Capacity'!F225</f>
        <v>118.234960296344</v>
      </c>
      <c r="G225" s="53">
        <f>'Exit Capacity'!G225</f>
        <v>118.53457738039802</v>
      </c>
      <c r="H225" s="53">
        <f>'Exit Capacity'!H225</f>
        <v>118.79369826834071</v>
      </c>
      <c r="I225" s="65">
        <f>'Exit Capacity'!I225</f>
        <v>119.01505848139857</v>
      </c>
    </row>
    <row r="226" spans="1:9" s="5" customFormat="1" ht="15" customHeight="1" x14ac:dyDescent="0.25">
      <c r="A226" s="46" t="str">
        <f>'Exit Capacity'!A226</f>
        <v>O04A_Pola de Gordon</v>
      </c>
      <c r="B226" s="4" t="str">
        <f>'Exit Capacity'!B226</f>
        <v>Salida Nacional / National exit</v>
      </c>
      <c r="C226" s="52">
        <f>'Exit Capacity'!C226</f>
        <v>20.351644126051305</v>
      </c>
      <c r="D226" s="53">
        <f>'Exit Capacity'!D226</f>
        <v>20.407045795592584</v>
      </c>
      <c r="E226" s="53">
        <f>'Exit Capacity'!E226</f>
        <v>20.48061645323104</v>
      </c>
      <c r="F226" s="53">
        <f>'Exit Capacity'!F226</f>
        <v>20.541463720171098</v>
      </c>
      <c r="G226" s="53">
        <f>'Exit Capacity'!G226</f>
        <v>20.593517473533161</v>
      </c>
      <c r="H226" s="53">
        <f>'Exit Capacity'!H226</f>
        <v>20.638535650098472</v>
      </c>
      <c r="I226" s="65">
        <f>'Exit Capacity'!I226</f>
        <v>20.67699350363198</v>
      </c>
    </row>
    <row r="227" spans="1:9" s="5" customFormat="1" ht="15" customHeight="1" x14ac:dyDescent="0.25">
      <c r="A227" s="46" t="str">
        <f>'Exit Capacity'!A227</f>
        <v>O05_La Robla</v>
      </c>
      <c r="B227" s="4" t="str">
        <f>'Exit Capacity'!B227</f>
        <v>Salida Nacional / National exit</v>
      </c>
      <c r="C227" s="52">
        <f>'Exit Capacity'!C227</f>
        <v>781.82354345046485</v>
      </c>
      <c r="D227" s="53">
        <f>'Exit Capacity'!D227</f>
        <v>797.60495051640669</v>
      </c>
      <c r="E227" s="53">
        <f>'Exit Capacity'!E227</f>
        <v>816.48469968668746</v>
      </c>
      <c r="F227" s="53">
        <f>'Exit Capacity'!F227</f>
        <v>832.22534187141912</v>
      </c>
      <c r="G227" s="53">
        <f>'Exit Capacity'!G227</f>
        <v>844.60781576921522</v>
      </c>
      <c r="H227" s="53">
        <f>'Exit Capacity'!H227</f>
        <v>853.44681815517833</v>
      </c>
      <c r="I227" s="65">
        <f>'Exit Capacity'!I227</f>
        <v>858.62444316795654</v>
      </c>
    </row>
    <row r="228" spans="1:9" s="5" customFormat="1" ht="15" customHeight="1" x14ac:dyDescent="0.25">
      <c r="A228" s="46" t="str">
        <f>'Exit Capacity'!A228</f>
        <v>O06_ Leon</v>
      </c>
      <c r="B228" s="4" t="str">
        <f>'Exit Capacity'!B228</f>
        <v>Salida Nacional / National exit</v>
      </c>
      <c r="C228" s="52">
        <f>'Exit Capacity'!C228</f>
        <v>6668.4533802222613</v>
      </c>
      <c r="D228" s="53">
        <f>'Exit Capacity'!D228</f>
        <v>6723.1133610744946</v>
      </c>
      <c r="E228" s="53">
        <f>'Exit Capacity'!E228</f>
        <v>6789.9330040405803</v>
      </c>
      <c r="F228" s="53">
        <f>'Exit Capacity'!F228</f>
        <v>6845.4928326256777</v>
      </c>
      <c r="G228" s="53">
        <f>'Exit Capacity'!G228</f>
        <v>6890.1413410647838</v>
      </c>
      <c r="H228" s="53">
        <f>'Exit Capacity'!H228</f>
        <v>6923.7818294820863</v>
      </c>
      <c r="I228" s="65">
        <f>'Exit Capacity'!I228</f>
        <v>6946.3956879614962</v>
      </c>
    </row>
    <row r="229" spans="1:9" s="5" customFormat="1" ht="15" customHeight="1" x14ac:dyDescent="0.25">
      <c r="A229" s="46" t="str">
        <f>'Exit Capacity'!A229</f>
        <v>O07_Villamañan</v>
      </c>
      <c r="B229" s="4" t="str">
        <f>'Exit Capacity'!B229</f>
        <v>Salida Nacional / National exit</v>
      </c>
      <c r="C229" s="52">
        <f>'Exit Capacity'!C229</f>
        <v>4123.9711044574924</v>
      </c>
      <c r="D229" s="53">
        <f>'Exit Capacity'!D229</f>
        <v>4182.9195466879992</v>
      </c>
      <c r="E229" s="53">
        <f>'Exit Capacity'!E229</f>
        <v>4253.9405676097085</v>
      </c>
      <c r="F229" s="53">
        <f>'Exit Capacity'!F229</f>
        <v>4313.1081845037988</v>
      </c>
      <c r="G229" s="53">
        <f>'Exit Capacity'!G229</f>
        <v>4359.9341322431619</v>
      </c>
      <c r="H229" s="53">
        <f>'Exit Capacity'!H229</f>
        <v>4393.8958478253498</v>
      </c>
      <c r="I229" s="65">
        <f>'Exit Capacity'!I229</f>
        <v>4414.6153809538682</v>
      </c>
    </row>
    <row r="230" spans="1:9" s="5" customFormat="1" ht="15" customHeight="1" x14ac:dyDescent="0.25">
      <c r="A230" s="46" t="str">
        <f>'Exit Capacity'!A230</f>
        <v>O09_Benavente</v>
      </c>
      <c r="B230" s="4" t="str">
        <f>'Exit Capacity'!B230</f>
        <v>Salida Nacional / National exit</v>
      </c>
      <c r="C230" s="52">
        <f>'Exit Capacity'!C230</f>
        <v>705.89439628203627</v>
      </c>
      <c r="D230" s="53">
        <f>'Exit Capacity'!D230</f>
        <v>713.59195414419264</v>
      </c>
      <c r="E230" s="53">
        <f>'Exit Capacity'!E230</f>
        <v>722.93527791196504</v>
      </c>
      <c r="F230" s="53">
        <f>'Exit Capacity'!F230</f>
        <v>730.71468622562452</v>
      </c>
      <c r="G230" s="53">
        <f>'Exit Capacity'!G230</f>
        <v>736.91100727894798</v>
      </c>
      <c r="H230" s="53">
        <f>'Exit Capacity'!H230</f>
        <v>741.47885285819484</v>
      </c>
      <c r="I230" s="65">
        <f>'Exit Capacity'!I230</f>
        <v>744.37730662943807</v>
      </c>
    </row>
    <row r="231" spans="1:9" s="5" customFormat="1" ht="15" customHeight="1" x14ac:dyDescent="0.25">
      <c r="A231" s="46" t="str">
        <f>'Exit Capacity'!A231</f>
        <v>O11_Coreses</v>
      </c>
      <c r="B231" s="4" t="str">
        <f>'Exit Capacity'!B231</f>
        <v>Salida Nacional / National exit</v>
      </c>
      <c r="C231" s="52">
        <f>'Exit Capacity'!C231</f>
        <v>1897.4138580154918</v>
      </c>
      <c r="D231" s="53">
        <f>'Exit Capacity'!D231</f>
        <v>1902.57903754073</v>
      </c>
      <c r="E231" s="53">
        <f>'Exit Capacity'!E231</f>
        <v>1909.4381386768312</v>
      </c>
      <c r="F231" s="53">
        <f>'Exit Capacity'!F231</f>
        <v>1915.111019295191</v>
      </c>
      <c r="G231" s="53">
        <f>'Exit Capacity'!G231</f>
        <v>1919.964067647411</v>
      </c>
      <c r="H231" s="53">
        <f>'Exit Capacity'!H231</f>
        <v>1924.1611787775266</v>
      </c>
      <c r="I231" s="65">
        <f>'Exit Capacity'!I231</f>
        <v>1927.7466612963865</v>
      </c>
    </row>
    <row r="232" spans="1:9" s="5" customFormat="1" ht="15" customHeight="1" x14ac:dyDescent="0.25">
      <c r="A232" s="46" t="str">
        <f>'Exit Capacity'!A232</f>
        <v>O12_Santa Clara de Avedino</v>
      </c>
      <c r="B232" s="4" t="str">
        <f>'Exit Capacity'!B232</f>
        <v>Salida Nacional / National exit</v>
      </c>
      <c r="C232" s="52">
        <f>'Exit Capacity'!C232</f>
        <v>10.699534503337802</v>
      </c>
      <c r="D232" s="53">
        <f>'Exit Capacity'!D232</f>
        <v>10.730810383678039</v>
      </c>
      <c r="E232" s="53">
        <f>'Exit Capacity'!E232</f>
        <v>10.772016226449109</v>
      </c>
      <c r="F232" s="53">
        <f>'Exit Capacity'!F232</f>
        <v>10.806115209547853</v>
      </c>
      <c r="G232" s="53">
        <f>'Exit Capacity'!G232</f>
        <v>10.835115541906287</v>
      </c>
      <c r="H232" s="53">
        <f>'Exit Capacity'!H232</f>
        <v>10.859901849115866</v>
      </c>
      <c r="I232" s="65">
        <f>'Exit Capacity'!I232</f>
        <v>10.880702627638904</v>
      </c>
    </row>
    <row r="233" spans="1:9" s="5" customFormat="1" ht="15" customHeight="1" x14ac:dyDescent="0.25">
      <c r="A233" s="46" t="str">
        <f>'Exit Capacity'!A233</f>
        <v>O14_Doñinos de Salamanca</v>
      </c>
      <c r="B233" s="4" t="str">
        <f>'Exit Capacity'!B233</f>
        <v>Salida Nacional / National exit</v>
      </c>
      <c r="C233" s="52">
        <f>'Exit Capacity'!C233</f>
        <v>9035.6702055664173</v>
      </c>
      <c r="D233" s="53">
        <f>'Exit Capacity'!D233</f>
        <v>9088.5881089512695</v>
      </c>
      <c r="E233" s="53">
        <f>'Exit Capacity'!E233</f>
        <v>9154.4316944065322</v>
      </c>
      <c r="F233" s="53">
        <f>'Exit Capacity'!F233</f>
        <v>9210.7909118278112</v>
      </c>
      <c r="G233" s="53">
        <f>'Exit Capacity'!G233</f>
        <v>9257.3659854897378</v>
      </c>
      <c r="H233" s="53">
        <f>'Exit Capacity'!H233</f>
        <v>9293.6915048443934</v>
      </c>
      <c r="I233" s="65">
        <f>'Exit Capacity'!I233</f>
        <v>9319.4515292057913</v>
      </c>
    </row>
    <row r="234" spans="1:9" s="5" customFormat="1" ht="15" customHeight="1" x14ac:dyDescent="0.25">
      <c r="A234" s="46" t="str">
        <f>'Exit Capacity'!A234</f>
        <v>O14A_Barbadillo</v>
      </c>
      <c r="B234" s="4" t="str">
        <f>'Exit Capacity'!B234</f>
        <v>Salida Nacional / National exit</v>
      </c>
      <c r="C234" s="52">
        <f>'Exit Capacity'!C234</f>
        <v>290.28813655448124</v>
      </c>
      <c r="D234" s="53">
        <f>'Exit Capacity'!D234</f>
        <v>296.68930316170639</v>
      </c>
      <c r="E234" s="53">
        <f>'Exit Capacity'!E234</f>
        <v>304.33618695645004</v>
      </c>
      <c r="F234" s="53">
        <f>'Exit Capacity'!F234</f>
        <v>310.71105587726032</v>
      </c>
      <c r="G234" s="53">
        <f>'Exit Capacity'!G234</f>
        <v>315.71892710953733</v>
      </c>
      <c r="H234" s="53">
        <f>'Exit Capacity'!H234</f>
        <v>319.28155191780968</v>
      </c>
      <c r="I234" s="65">
        <f>'Exit Capacity'!I234</f>
        <v>321.3499486187701</v>
      </c>
    </row>
    <row r="235" spans="1:9" s="5" customFormat="1" ht="15" customHeight="1" x14ac:dyDescent="0.25">
      <c r="A235" s="46" t="str">
        <f>'Exit Capacity'!A235</f>
        <v>O16_Monleon</v>
      </c>
      <c r="B235" s="4" t="str">
        <f>'Exit Capacity'!B235</f>
        <v>Salida Nacional / National exit</v>
      </c>
      <c r="C235" s="52">
        <f>'Exit Capacity'!C235</f>
        <v>454.20299445098277</v>
      </c>
      <c r="D235" s="53">
        <f>'Exit Capacity'!D235</f>
        <v>455.77429510321622</v>
      </c>
      <c r="E235" s="53">
        <f>'Exit Capacity'!E235</f>
        <v>457.80996459252134</v>
      </c>
      <c r="F235" s="53">
        <f>'Exit Capacity'!F235</f>
        <v>459.49659374174098</v>
      </c>
      <c r="G235" s="53">
        <f>'Exit Capacity'!G235</f>
        <v>460.91287471614896</v>
      </c>
      <c r="H235" s="53">
        <f>'Exit Capacity'!H235</f>
        <v>462.09187440195797</v>
      </c>
      <c r="I235" s="65">
        <f>'Exit Capacity'!I235</f>
        <v>463.04087161780149</v>
      </c>
    </row>
    <row r="236" spans="1:9" s="5" customFormat="1" ht="15" customHeight="1" x14ac:dyDescent="0.25">
      <c r="A236" s="46" t="str">
        <f>'Exit Capacity'!A236</f>
        <v>O17_Valdehijaderos</v>
      </c>
      <c r="B236" s="4" t="str">
        <f>'Exit Capacity'!B236</f>
        <v>Salida Nacional / National exit</v>
      </c>
      <c r="C236" s="52">
        <f>'Exit Capacity'!C236</f>
        <v>386.27412570070294</v>
      </c>
      <c r="D236" s="53">
        <f>'Exit Capacity'!D236</f>
        <v>389.94294951689869</v>
      </c>
      <c r="E236" s="53">
        <f>'Exit Capacity'!E236</f>
        <v>394.41681608186764</v>
      </c>
      <c r="F236" s="53">
        <f>'Exit Capacity'!F236</f>
        <v>398.14049830214049</v>
      </c>
      <c r="G236" s="53">
        <f>'Exit Capacity'!G236</f>
        <v>401.11813187280279</v>
      </c>
      <c r="H236" s="53">
        <f>'Exit Capacity'!H236</f>
        <v>403.33488584297442</v>
      </c>
      <c r="I236" s="65">
        <f>'Exit Capacity'!I236</f>
        <v>404.77377025399107</v>
      </c>
    </row>
    <row r="237" spans="1:9" s="5" customFormat="1" ht="15" customHeight="1" x14ac:dyDescent="0.25">
      <c r="A237" s="46" t="str">
        <f>'Exit Capacity'!A237</f>
        <v>O19_Plasencia</v>
      </c>
      <c r="B237" s="4" t="str">
        <f>'Exit Capacity'!B237</f>
        <v>Salida Nacional / National exit</v>
      </c>
      <c r="C237" s="52">
        <f>'Exit Capacity'!C237</f>
        <v>289.63464364853019</v>
      </c>
      <c r="D237" s="53">
        <f>'Exit Capacity'!D237</f>
        <v>290.42309310822674</v>
      </c>
      <c r="E237" s="53">
        <f>'Exit Capacity'!E237</f>
        <v>291.47011471867376</v>
      </c>
      <c r="F237" s="53">
        <f>'Exit Capacity'!F237</f>
        <v>292.3360632566895</v>
      </c>
      <c r="G237" s="53">
        <f>'Exit Capacity'!G237</f>
        <v>293.07686681104656</v>
      </c>
      <c r="H237" s="53">
        <f>'Exit Capacity'!H237</f>
        <v>293.71754347807365</v>
      </c>
      <c r="I237" s="65">
        <f>'Exit Capacity'!I237</f>
        <v>294.26485683687042</v>
      </c>
    </row>
    <row r="238" spans="1:9" s="5" customFormat="1" ht="15" customHeight="1" x14ac:dyDescent="0.25">
      <c r="A238" s="46" t="str">
        <f>'Exit Capacity'!A238</f>
        <v>O22_Caceres</v>
      </c>
      <c r="B238" s="4" t="str">
        <f>'Exit Capacity'!B238</f>
        <v>Salida Nacional / National exit</v>
      </c>
      <c r="C238" s="52">
        <f>'Exit Capacity'!C238</f>
        <v>614.87613472373278</v>
      </c>
      <c r="D238" s="53">
        <f>'Exit Capacity'!D238</f>
        <v>616.54996334484042</v>
      </c>
      <c r="E238" s="53">
        <f>'Exit Capacity'!E238</f>
        <v>618.7727243816214</v>
      </c>
      <c r="F238" s="53">
        <f>'Exit Capacity'!F238</f>
        <v>620.61107867245312</v>
      </c>
      <c r="G238" s="53">
        <f>'Exit Capacity'!G238</f>
        <v>622.18375803274887</v>
      </c>
      <c r="H238" s="53">
        <f>'Exit Capacity'!H238</f>
        <v>623.5438743077458</v>
      </c>
      <c r="I238" s="65">
        <f>'Exit Capacity'!I238</f>
        <v>624.70578615054319</v>
      </c>
    </row>
    <row r="239" spans="1:9" s="5" customFormat="1" ht="15" customHeight="1" x14ac:dyDescent="0.25">
      <c r="A239" s="46" t="str">
        <f>'Exit Capacity'!A239</f>
        <v>O24_Merida</v>
      </c>
      <c r="B239" s="4" t="str">
        <f>'Exit Capacity'!B239</f>
        <v>Salida Nacional / National exit</v>
      </c>
      <c r="C239" s="52">
        <f>'Exit Capacity'!C239</f>
        <v>3647.9371587916658</v>
      </c>
      <c r="D239" s="53">
        <f>'Exit Capacity'!D239</f>
        <v>3710.120289139657</v>
      </c>
      <c r="E239" s="53">
        <f>'Exit Capacity'!E239</f>
        <v>3784.747617692758</v>
      </c>
      <c r="F239" s="53">
        <f>'Exit Capacity'!F239</f>
        <v>3846.9385957849086</v>
      </c>
      <c r="G239" s="53">
        <f>'Exit Capacity'!G239</f>
        <v>3895.9910816767456</v>
      </c>
      <c r="H239" s="53">
        <f>'Exit Capacity'!H239</f>
        <v>3931.2579649631389</v>
      </c>
      <c r="I239" s="65">
        <f>'Exit Capacity'!I239</f>
        <v>3952.3051550623495</v>
      </c>
    </row>
    <row r="240" spans="1:9" s="5" customFormat="1" ht="15" customHeight="1" x14ac:dyDescent="0.25">
      <c r="A240" s="46" t="str">
        <f>'Exit Capacity'!A240</f>
        <v>P01_Toro</v>
      </c>
      <c r="B240" s="4" t="str">
        <f>'Exit Capacity'!B240</f>
        <v>Salida Nacional / National exit</v>
      </c>
      <c r="C240" s="52">
        <f>'Exit Capacity'!C240</f>
        <v>1480.4875814001048</v>
      </c>
      <c r="D240" s="53">
        <f>'Exit Capacity'!D240</f>
        <v>1510.7756258327167</v>
      </c>
      <c r="E240" s="53">
        <f>'Exit Capacity'!E240</f>
        <v>1547.0022489766668</v>
      </c>
      <c r="F240" s="53">
        <f>'Exit Capacity'!F240</f>
        <v>1577.1998733388691</v>
      </c>
      <c r="G240" s="53">
        <f>'Exit Capacity'!G240</f>
        <v>1600.9475622568411</v>
      </c>
      <c r="H240" s="53">
        <f>'Exit Capacity'!H240</f>
        <v>1617.8896695713543</v>
      </c>
      <c r="I240" s="65">
        <f>'Exit Capacity'!I240</f>
        <v>1627.7998220594068</v>
      </c>
    </row>
    <row r="241" spans="1:9" s="5" customFormat="1" ht="15" customHeight="1" x14ac:dyDescent="0.25">
      <c r="A241" s="46" t="str">
        <f>'Exit Capacity'!A241</f>
        <v>P03_Tordesillas</v>
      </c>
      <c r="B241" s="4" t="str">
        <f>'Exit Capacity'!B241</f>
        <v>Salida Nacional / National exit</v>
      </c>
      <c r="C241" s="52">
        <f>'Exit Capacity'!C241</f>
        <v>23722.571901447271</v>
      </c>
      <c r="D241" s="53">
        <f>'Exit Capacity'!D241</f>
        <v>23878.871918722612</v>
      </c>
      <c r="E241" s="53">
        <f>'Exit Capacity'!E241</f>
        <v>24069.903901545164</v>
      </c>
      <c r="F241" s="53">
        <f>'Exit Capacity'!F241</f>
        <v>24231.382445253919</v>
      </c>
      <c r="G241" s="53">
        <f>'Exit Capacity'!G241</f>
        <v>24363.555295136437</v>
      </c>
      <c r="H241" s="53">
        <f>'Exit Capacity'!H241</f>
        <v>24465.452267121334</v>
      </c>
      <c r="I241" s="65">
        <f>'Exit Capacity'!I241</f>
        <v>24538.352959723561</v>
      </c>
    </row>
    <row r="242" spans="1:9" s="5" customFormat="1" ht="15" customHeight="1" x14ac:dyDescent="0.25">
      <c r="A242" s="46" t="str">
        <f>'Exit Capacity'!A242</f>
        <v>P04_Boecillo</v>
      </c>
      <c r="B242" s="4" t="str">
        <f>'Exit Capacity'!B242</f>
        <v>Salida Nacional / National exit</v>
      </c>
      <c r="C242" s="52">
        <f>'Exit Capacity'!C242</f>
        <v>5347.3596469190843</v>
      </c>
      <c r="D242" s="53">
        <f>'Exit Capacity'!D242</f>
        <v>5415.2258337880385</v>
      </c>
      <c r="E242" s="53">
        <f>'Exit Capacity'!E242</f>
        <v>5495.4684788331797</v>
      </c>
      <c r="F242" s="53">
        <f>'Exit Capacity'!F242</f>
        <v>5562.045179390052</v>
      </c>
      <c r="G242" s="53">
        <f>'Exit Capacity'!G242</f>
        <v>5614.916106453089</v>
      </c>
      <c r="H242" s="53">
        <f>'Exit Capacity'!H242</f>
        <v>5653.5577632420664</v>
      </c>
      <c r="I242" s="65">
        <f>'Exit Capacity'!I242</f>
        <v>5679.1351370628254</v>
      </c>
    </row>
    <row r="243" spans="1:9" s="5" customFormat="1" ht="15" customHeight="1" x14ac:dyDescent="0.25">
      <c r="A243" s="46" t="str">
        <f>'Exit Capacity'!A243</f>
        <v>P04A_La Parrilla</v>
      </c>
      <c r="B243" s="4" t="str">
        <f>'Exit Capacity'!B243</f>
        <v>Salida Nacional / National exit</v>
      </c>
      <c r="C243" s="52">
        <f>'Exit Capacity'!C243</f>
        <v>207.80053034368967</v>
      </c>
      <c r="D243" s="53">
        <f>'Exit Capacity'!D243</f>
        <v>209.36375660614243</v>
      </c>
      <c r="E243" s="53">
        <f>'Exit Capacity'!E243</f>
        <v>211.28789441663005</v>
      </c>
      <c r="F243" s="53">
        <f>'Exit Capacity'!F243</f>
        <v>212.88823825062391</v>
      </c>
      <c r="G243" s="53">
        <f>'Exit Capacity'!G243</f>
        <v>214.17806182227727</v>
      </c>
      <c r="H243" s="53">
        <f>'Exit Capacity'!H243</f>
        <v>215.15694509868723</v>
      </c>
      <c r="I243" s="65">
        <f>'Exit Capacity'!I243</f>
        <v>215.8198272090365</v>
      </c>
    </row>
    <row r="244" spans="1:9" s="5" customFormat="1" ht="15" customHeight="1" x14ac:dyDescent="0.25">
      <c r="A244" s="46" t="str">
        <f>'Exit Capacity'!A244</f>
        <v>P06_Peñafiel</v>
      </c>
      <c r="B244" s="4" t="str">
        <f>'Exit Capacity'!B244</f>
        <v>Salida Nacional / National exit</v>
      </c>
      <c r="C244" s="52">
        <f>'Exit Capacity'!C244</f>
        <v>190.85629990523628</v>
      </c>
      <c r="D244" s="53">
        <f>'Exit Capacity'!D244</f>
        <v>192.70473574989558</v>
      </c>
      <c r="E244" s="53">
        <f>'Exit Capacity'!E244</f>
        <v>194.95721428819468</v>
      </c>
      <c r="F244" s="53">
        <f>'Exit Capacity'!F244</f>
        <v>196.83209414416194</v>
      </c>
      <c r="G244" s="53">
        <f>'Exit Capacity'!G244</f>
        <v>198.33045812296052</v>
      </c>
      <c r="H244" s="53">
        <f>'Exit Capacity'!H244</f>
        <v>199.44432116413026</v>
      </c>
      <c r="I244" s="65">
        <f>'Exit Capacity'!I244</f>
        <v>200.16493395891308</v>
      </c>
    </row>
    <row r="245" spans="1:9" s="5" customFormat="1" ht="15" customHeight="1" x14ac:dyDescent="0.25">
      <c r="A245" s="46" t="str">
        <f>'Exit Capacity'!A245</f>
        <v>Q03B_Brihuega</v>
      </c>
      <c r="B245" s="4" t="str">
        <f>'Exit Capacity'!B245</f>
        <v>Salida Nacional / National exit</v>
      </c>
      <c r="C245" s="52">
        <f>'Exit Capacity'!C245</f>
        <v>19.139178212153652</v>
      </c>
      <c r="D245" s="53">
        <f>'Exit Capacity'!D245</f>
        <v>19.191279281729848</v>
      </c>
      <c r="E245" s="53">
        <f>'Exit Capacity'!E245</f>
        <v>19.260466907014891</v>
      </c>
      <c r="F245" s="53">
        <f>'Exit Capacity'!F245</f>
        <v>19.317689148052288</v>
      </c>
      <c r="G245" s="53">
        <f>'Exit Capacity'!G245</f>
        <v>19.366641756305334</v>
      </c>
      <c r="H245" s="53">
        <f>'Exit Capacity'!H245</f>
        <v>19.408977938027711</v>
      </c>
      <c r="I245" s="65">
        <f>'Exit Capacity'!I245</f>
        <v>19.445144633350996</v>
      </c>
    </row>
    <row r="246" spans="1:9" s="5" customFormat="1" ht="15" customHeight="1" x14ac:dyDescent="0.25">
      <c r="A246" s="46" t="str">
        <f>'Exit Capacity'!A246</f>
        <v>Ribadeo</v>
      </c>
      <c r="B246" s="4" t="str">
        <f>'Exit Capacity'!B246</f>
        <v>Salida Nacional / National exit</v>
      </c>
      <c r="C246" s="52">
        <f>'Exit Capacity'!C246</f>
        <v>11434.3134977797</v>
      </c>
      <c r="D246" s="53">
        <f>'Exit Capacity'!D246</f>
        <v>11545.559090236218</v>
      </c>
      <c r="E246" s="53">
        <f>'Exit Capacity'!E246</f>
        <v>11671.747955470881</v>
      </c>
      <c r="F246" s="53">
        <f>'Exit Capacity'!F246</f>
        <v>11775.418606078869</v>
      </c>
      <c r="G246" s="53">
        <f>'Exit Capacity'!G246</f>
        <v>11858.537385572843</v>
      </c>
      <c r="H246" s="53">
        <f>'Exit Capacity'!H246</f>
        <v>11920.596975342823</v>
      </c>
      <c r="I246" s="65">
        <f>'Exit Capacity'!I246</f>
        <v>11969.359410389965</v>
      </c>
    </row>
    <row r="247" spans="1:9" s="5" customFormat="1" ht="15" customHeight="1" x14ac:dyDescent="0.25">
      <c r="A247" s="46" t="str">
        <f>'Exit Capacity'!A247</f>
        <v>RibaRojaTuria</v>
      </c>
      <c r="B247" s="4" t="str">
        <f>'Exit Capacity'!B247</f>
        <v>Salida Nacional / National exit</v>
      </c>
      <c r="C247" s="52">
        <f>'Exit Capacity'!C247</f>
        <v>20326.245735572666</v>
      </c>
      <c r="D247" s="53">
        <f>'Exit Capacity'!D247</f>
        <v>20550.488628926236</v>
      </c>
      <c r="E247" s="53">
        <f>'Exit Capacity'!E247</f>
        <v>20822.577055152076</v>
      </c>
      <c r="F247" s="53">
        <f>'Exit Capacity'!F247</f>
        <v>21049.128812626943</v>
      </c>
      <c r="G247" s="53">
        <f>'Exit Capacity'!G247</f>
        <v>21229.522088976344</v>
      </c>
      <c r="H247" s="53">
        <f>'Exit Capacity'!H247</f>
        <v>21362.402207416446</v>
      </c>
      <c r="I247" s="65">
        <f>'Exit Capacity'!I247</f>
        <v>21446.565226940547</v>
      </c>
    </row>
    <row r="248" spans="1:9" s="5" customFormat="1" ht="15" customHeight="1" x14ac:dyDescent="0.25">
      <c r="A248" s="46" t="str">
        <f>'Exit Capacity'!A248</f>
        <v>Sant Adria del Besos</v>
      </c>
      <c r="B248" s="4" t="str">
        <f>'Exit Capacity'!B248</f>
        <v>Salida Nacional / National exit</v>
      </c>
      <c r="C248" s="52">
        <f>'Exit Capacity'!C248</f>
        <v>53916.051349299145</v>
      </c>
      <c r="D248" s="53">
        <f>'Exit Capacity'!D248</f>
        <v>55239.171511603388</v>
      </c>
      <c r="E248" s="53">
        <f>'Exit Capacity'!E248</f>
        <v>57593.096689663165</v>
      </c>
      <c r="F248" s="53">
        <f>'Exit Capacity'!F248</f>
        <v>61980.944718776336</v>
      </c>
      <c r="G248" s="53">
        <f>'Exit Capacity'!G248</f>
        <v>64034.065276880327</v>
      </c>
      <c r="H248" s="53">
        <f>'Exit Capacity'!H248</f>
        <v>65121.164685738055</v>
      </c>
      <c r="I248" s="65">
        <f>'Exit Capacity'!I248</f>
        <v>63493.987820123555</v>
      </c>
    </row>
    <row r="249" spans="1:9" s="5" customFormat="1" ht="15" customHeight="1" x14ac:dyDescent="0.25">
      <c r="A249" s="46" t="str">
        <f>'Exit Capacity'!A249</f>
        <v>Sto.Tome</v>
      </c>
      <c r="B249" s="4" t="str">
        <f>'Exit Capacity'!B249</f>
        <v>Salida Nacional / National exit</v>
      </c>
      <c r="C249" s="52">
        <f>'Exit Capacity'!C249</f>
        <v>5697.1656681754521</v>
      </c>
      <c r="D249" s="53">
        <f>'Exit Capacity'!D249</f>
        <v>5752.521218687305</v>
      </c>
      <c r="E249" s="53">
        <f>'Exit Capacity'!E249</f>
        <v>5819.9690906059186</v>
      </c>
      <c r="F249" s="53">
        <f>'Exit Capacity'!F249</f>
        <v>5876.1106976617166</v>
      </c>
      <c r="G249" s="53">
        <f>'Exit Capacity'!G249</f>
        <v>5920.9735512736424</v>
      </c>
      <c r="H249" s="53">
        <f>'Exit Capacity'!H249</f>
        <v>5954.3160018825965</v>
      </c>
      <c r="I249" s="65">
        <f>'Exit Capacity'!I249</f>
        <v>5975.8751016903789</v>
      </c>
    </row>
    <row r="250" spans="1:9" s="5" customFormat="1" ht="15" customHeight="1" x14ac:dyDescent="0.25">
      <c r="A250" s="46" t="str">
        <f>'Exit Capacity'!A250</f>
        <v>Torrejón de Velasco</v>
      </c>
      <c r="B250" s="4" t="str">
        <f>'Exit Capacity'!B250</f>
        <v>Salida Nacional / National exit</v>
      </c>
      <c r="C250" s="52">
        <f>'Exit Capacity'!C250</f>
        <v>19732.592634729925</v>
      </c>
      <c r="D250" s="53">
        <f>'Exit Capacity'!D250</f>
        <v>19837.87569688815</v>
      </c>
      <c r="E250" s="53">
        <f>'Exit Capacity'!E250</f>
        <v>19969.200562767895</v>
      </c>
      <c r="F250" s="53">
        <f>'Exit Capacity'!F250</f>
        <v>20078.180509665253</v>
      </c>
      <c r="G250" s="53">
        <f>'Exit Capacity'!G250</f>
        <v>20167.369132047912</v>
      </c>
      <c r="H250" s="53">
        <f>'Exit Capacity'!H250</f>
        <v>20237.519968587469</v>
      </c>
      <c r="I250" s="65">
        <f>'Exit Capacity'!I250</f>
        <v>20289.150000751968</v>
      </c>
    </row>
    <row r="251" spans="1:9" s="5" customFormat="1" ht="15" customHeight="1" x14ac:dyDescent="0.25">
      <c r="A251" s="46" t="str">
        <f>'Exit Capacity'!A251</f>
        <v>Totana15.31.3A</v>
      </c>
      <c r="B251" s="4" t="str">
        <f>'Exit Capacity'!B251</f>
        <v>Salida Nacional / National exit</v>
      </c>
      <c r="C251" s="52">
        <f>'Exit Capacity'!C251</f>
        <v>8147.2002608265557</v>
      </c>
      <c r="D251" s="53">
        <f>'Exit Capacity'!D251</f>
        <v>8291.2227980322441</v>
      </c>
      <c r="E251" s="53">
        <f>'Exit Capacity'!E251</f>
        <v>8463.9424030952468</v>
      </c>
      <c r="F251" s="53">
        <f>'Exit Capacity'!F251</f>
        <v>8607.8871391082066</v>
      </c>
      <c r="G251" s="53">
        <f>'Exit Capacity'!G251</f>
        <v>8721.3503815695422</v>
      </c>
      <c r="H251" s="53">
        <f>'Exit Capacity'!H251</f>
        <v>8802.7921586201155</v>
      </c>
      <c r="I251" s="65">
        <f>'Exit Capacity'!I251</f>
        <v>8851.1918595933585</v>
      </c>
    </row>
    <row r="252" spans="1:9" s="5" customFormat="1" ht="15" customHeight="1" x14ac:dyDescent="0.25">
      <c r="A252" s="46" t="str">
        <f>'Exit Capacity'!A252</f>
        <v>ValvulaSansoain</v>
      </c>
      <c r="B252" s="4" t="str">
        <f>'Exit Capacity'!B252</f>
        <v>Salida Nacional / National exit</v>
      </c>
      <c r="C252" s="52">
        <f>'Exit Capacity'!C252</f>
        <v>342.23022836895581</v>
      </c>
      <c r="D252" s="53">
        <f>'Exit Capacity'!D252</f>
        <v>347.77667411424216</v>
      </c>
      <c r="E252" s="53">
        <f>'Exit Capacity'!E252</f>
        <v>354.44006265524024</v>
      </c>
      <c r="F252" s="53">
        <f>'Exit Capacity'!F252</f>
        <v>359.99256738145323</v>
      </c>
      <c r="G252" s="53">
        <f>'Exit Capacity'!G252</f>
        <v>364.37604928461656</v>
      </c>
      <c r="H252" s="53">
        <f>'Exit Capacity'!H252</f>
        <v>367.53508943426732</v>
      </c>
      <c r="I252" s="65">
        <f>'Exit Capacity'!I252</f>
        <v>369.43181835792149</v>
      </c>
    </row>
    <row r="253" spans="1:9" s="5" customFormat="1" ht="15" customHeight="1" x14ac:dyDescent="0.25">
      <c r="A253" s="46" t="str">
        <f>'Exit Capacity'!A253</f>
        <v>Villamayor</v>
      </c>
      <c r="B253" s="4" t="str">
        <f>'Exit Capacity'!B253</f>
        <v>Salida Nacional / National exit</v>
      </c>
      <c r="C253" s="52">
        <f>'Exit Capacity'!C253</f>
        <v>5589.754500469784</v>
      </c>
      <c r="D253" s="53">
        <f>'Exit Capacity'!D253</f>
        <v>5653.0121643451694</v>
      </c>
      <c r="E253" s="53">
        <f>'Exit Capacity'!E253</f>
        <v>5729.7070846753613</v>
      </c>
      <c r="F253" s="53">
        <f>'Exit Capacity'!F253</f>
        <v>5793.5702188724536</v>
      </c>
      <c r="G253" s="53">
        <f>'Exit Capacity'!G253</f>
        <v>5844.3877548519231</v>
      </c>
      <c r="H253" s="53">
        <f>'Exit Capacity'!H253</f>
        <v>5881.7578663094246</v>
      </c>
      <c r="I253" s="65">
        <f>'Exit Capacity'!I253</f>
        <v>5905.3336615591561</v>
      </c>
    </row>
    <row r="254" spans="1:9" s="5" customFormat="1" ht="15" customHeight="1" x14ac:dyDescent="0.25">
      <c r="A254" s="46" t="str">
        <f>'Exit Capacity'!A254</f>
        <v>Villareal Norte</v>
      </c>
      <c r="B254" s="4" t="str">
        <f>'Exit Capacity'!B254</f>
        <v>Salida Nacional / National exit</v>
      </c>
      <c r="C254" s="52">
        <f>'Exit Capacity'!C254</f>
        <v>0</v>
      </c>
      <c r="D254" s="53">
        <f>'Exit Capacity'!D254</f>
        <v>0</v>
      </c>
      <c r="E254" s="53">
        <f>'Exit Capacity'!E254</f>
        <v>0</v>
      </c>
      <c r="F254" s="53">
        <f>'Exit Capacity'!F254</f>
        <v>0</v>
      </c>
      <c r="G254" s="53">
        <f>'Exit Capacity'!G254</f>
        <v>0</v>
      </c>
      <c r="H254" s="53">
        <f>'Exit Capacity'!H254</f>
        <v>0</v>
      </c>
      <c r="I254" s="65">
        <f>'Exit Capacity'!I254</f>
        <v>0</v>
      </c>
    </row>
    <row r="255" spans="1:9" s="5" customFormat="1" ht="15" customHeight="1" x14ac:dyDescent="0.25">
      <c r="A255" s="46" t="str">
        <f>'Exit Capacity'!A255</f>
        <v>Villareal2</v>
      </c>
      <c r="B255" s="4" t="str">
        <f>'Exit Capacity'!B255</f>
        <v>Salida Nacional / National exit</v>
      </c>
      <c r="C255" s="52">
        <f>'Exit Capacity'!C255</f>
        <v>28841.196717617269</v>
      </c>
      <c r="D255" s="53">
        <f>'Exit Capacity'!D255</f>
        <v>29432.530387903415</v>
      </c>
      <c r="E255" s="53">
        <f>'Exit Capacity'!E255</f>
        <v>30433.877929962648</v>
      </c>
      <c r="F255" s="53">
        <f>'Exit Capacity'!F255</f>
        <v>32207.751955483996</v>
      </c>
      <c r="G255" s="53">
        <f>'Exit Capacity'!G255</f>
        <v>33062.123876102109</v>
      </c>
      <c r="H255" s="53">
        <f>'Exit Capacity'!H255</f>
        <v>33527.161572864592</v>
      </c>
      <c r="I255" s="65">
        <f>'Exit Capacity'!I255</f>
        <v>32930.703474410147</v>
      </c>
    </row>
    <row r="256" spans="1:9" s="5" customFormat="1" ht="15" customHeight="1" x14ac:dyDescent="0.25">
      <c r="A256" s="46" t="str">
        <f>'Exit Capacity'!A256</f>
        <v>Zarza del Tajo</v>
      </c>
      <c r="B256" s="4" t="str">
        <f>'Exit Capacity'!B256</f>
        <v>Salida Nacional / National exit</v>
      </c>
      <c r="C256" s="52">
        <f>'Exit Capacity'!C256</f>
        <v>3550.7547528502146</v>
      </c>
      <c r="D256" s="53">
        <f>'Exit Capacity'!D256</f>
        <v>3577.6594151475765</v>
      </c>
      <c r="E256" s="53">
        <f>'Exit Capacity'!E256</f>
        <v>3609.4601453584437</v>
      </c>
      <c r="F256" s="53">
        <f>'Exit Capacity'!F256</f>
        <v>3635.7187238129727</v>
      </c>
      <c r="G256" s="53">
        <f>'Exit Capacity'!G256</f>
        <v>3656.9239799481848</v>
      </c>
      <c r="H256" s="53">
        <f>'Exit Capacity'!H256</f>
        <v>3673.0624370039022</v>
      </c>
      <c r="I256" s="65">
        <f>'Exit Capacity'!I256</f>
        <v>3685.2026272673047</v>
      </c>
    </row>
    <row r="257" spans="1:9" s="5" customFormat="1" ht="15" customHeight="1" x14ac:dyDescent="0.25">
      <c r="A257" s="46" t="str">
        <f>'Exit Capacity'!A257</f>
        <v>PR Barcelona</v>
      </c>
      <c r="B257" s="4" t="str">
        <f>'Exit Capacity'!B257</f>
        <v>Planta GNL / LNG Plant</v>
      </c>
      <c r="C257" s="52">
        <f>'Exit Capacity'!C257</f>
        <v>0</v>
      </c>
      <c r="D257" s="53">
        <f>'Exit Capacity'!D257</f>
        <v>0</v>
      </c>
      <c r="E257" s="53">
        <f>'Exit Capacity'!E257</f>
        <v>0</v>
      </c>
      <c r="F257" s="53">
        <f>'Exit Capacity'!F257</f>
        <v>0</v>
      </c>
      <c r="G257" s="53">
        <f>'Exit Capacity'!G257</f>
        <v>0</v>
      </c>
      <c r="H257" s="53">
        <f>'Exit Capacity'!H257</f>
        <v>0</v>
      </c>
      <c r="I257" s="65">
        <f>'Exit Capacity'!I257</f>
        <v>0</v>
      </c>
    </row>
    <row r="258" spans="1:9" s="5" customFormat="1" ht="15" customHeight="1" x14ac:dyDescent="0.25">
      <c r="A258" s="46" t="str">
        <f>'Exit Capacity'!A258</f>
        <v>PR Cartagena</v>
      </c>
      <c r="B258" s="4" t="str">
        <f>'Exit Capacity'!B258</f>
        <v>Planta GNL / LNG Plant</v>
      </c>
      <c r="C258" s="52">
        <f>'Exit Capacity'!C258</f>
        <v>0</v>
      </c>
      <c r="D258" s="53">
        <f>'Exit Capacity'!D258</f>
        <v>0</v>
      </c>
      <c r="E258" s="53">
        <f>'Exit Capacity'!E258</f>
        <v>0</v>
      </c>
      <c r="F258" s="53">
        <f>'Exit Capacity'!F258</f>
        <v>0</v>
      </c>
      <c r="G258" s="53">
        <f>'Exit Capacity'!G258</f>
        <v>0</v>
      </c>
      <c r="H258" s="53">
        <f>'Exit Capacity'!H258</f>
        <v>0</v>
      </c>
      <c r="I258" s="65">
        <f>'Exit Capacity'!I258</f>
        <v>0</v>
      </c>
    </row>
    <row r="259" spans="1:9" s="5" customFormat="1" ht="15" customHeight="1" x14ac:dyDescent="0.25">
      <c r="A259" s="46" t="str">
        <f>'Exit Capacity'!A259</f>
        <v>PR Huelva</v>
      </c>
      <c r="B259" s="4" t="str">
        <f>'Exit Capacity'!B259</f>
        <v>Planta GNL / LNG Plant</v>
      </c>
      <c r="C259" s="52">
        <f>'Exit Capacity'!C259</f>
        <v>0</v>
      </c>
      <c r="D259" s="53">
        <f>'Exit Capacity'!D259</f>
        <v>0</v>
      </c>
      <c r="E259" s="53">
        <f>'Exit Capacity'!E259</f>
        <v>0</v>
      </c>
      <c r="F259" s="53">
        <f>'Exit Capacity'!F259</f>
        <v>0</v>
      </c>
      <c r="G259" s="53">
        <f>'Exit Capacity'!G259</f>
        <v>0</v>
      </c>
      <c r="H259" s="53">
        <f>'Exit Capacity'!H259</f>
        <v>0</v>
      </c>
      <c r="I259" s="65">
        <f>'Exit Capacity'!I259</f>
        <v>0</v>
      </c>
    </row>
    <row r="260" spans="1:9" s="5" customFormat="1" ht="15" customHeight="1" x14ac:dyDescent="0.25">
      <c r="A260" s="46" t="str">
        <f>'Exit Capacity'!A260</f>
        <v>PR Bilbao</v>
      </c>
      <c r="B260" s="4" t="str">
        <f>'Exit Capacity'!B260</f>
        <v>Planta GNL / LNG Plant</v>
      </c>
      <c r="C260" s="52">
        <f>'Exit Capacity'!C260</f>
        <v>0</v>
      </c>
      <c r="D260" s="53">
        <f>'Exit Capacity'!D260</f>
        <v>0</v>
      </c>
      <c r="E260" s="53">
        <f>'Exit Capacity'!E260</f>
        <v>0</v>
      </c>
      <c r="F260" s="53">
        <f>'Exit Capacity'!F260</f>
        <v>0</v>
      </c>
      <c r="G260" s="53">
        <f>'Exit Capacity'!G260</f>
        <v>0</v>
      </c>
      <c r="H260" s="53">
        <f>'Exit Capacity'!H260</f>
        <v>0</v>
      </c>
      <c r="I260" s="65">
        <f>'Exit Capacity'!I260</f>
        <v>0</v>
      </c>
    </row>
    <row r="261" spans="1:9" s="5" customFormat="1" ht="15" customHeight="1" x14ac:dyDescent="0.25">
      <c r="A261" s="46" t="str">
        <f>'Exit Capacity'!A261</f>
        <v>PR Sagunto</v>
      </c>
      <c r="B261" s="4" t="str">
        <f>'Exit Capacity'!B261</f>
        <v>Planta GNL / LNG Plant</v>
      </c>
      <c r="C261" s="52">
        <f>'Exit Capacity'!C261</f>
        <v>0</v>
      </c>
      <c r="D261" s="53">
        <f>'Exit Capacity'!D261</f>
        <v>0</v>
      </c>
      <c r="E261" s="53">
        <f>'Exit Capacity'!E261</f>
        <v>0</v>
      </c>
      <c r="F261" s="53">
        <f>'Exit Capacity'!F261</f>
        <v>0</v>
      </c>
      <c r="G261" s="53">
        <f>'Exit Capacity'!G261</f>
        <v>0</v>
      </c>
      <c r="H261" s="53">
        <f>'Exit Capacity'!H261</f>
        <v>0</v>
      </c>
      <c r="I261" s="65">
        <f>'Exit Capacity'!I261</f>
        <v>0</v>
      </c>
    </row>
    <row r="262" spans="1:9" s="5" customFormat="1" ht="15" customHeight="1" x14ac:dyDescent="0.25">
      <c r="A262" s="46" t="str">
        <f>'Exit Capacity'!A262</f>
        <v>PR Mugardos</v>
      </c>
      <c r="B262" s="4" t="str">
        <f>'Exit Capacity'!B262</f>
        <v>Planta GNL / LNG Plant</v>
      </c>
      <c r="C262" s="52">
        <f>'Exit Capacity'!C262</f>
        <v>0</v>
      </c>
      <c r="D262" s="53">
        <f>'Exit Capacity'!D262</f>
        <v>0</v>
      </c>
      <c r="E262" s="53">
        <f>'Exit Capacity'!E262</f>
        <v>0</v>
      </c>
      <c r="F262" s="53">
        <f>'Exit Capacity'!F262</f>
        <v>0</v>
      </c>
      <c r="G262" s="53">
        <f>'Exit Capacity'!G262</f>
        <v>0</v>
      </c>
      <c r="H262" s="53">
        <f>'Exit Capacity'!H262</f>
        <v>0</v>
      </c>
      <c r="I262" s="65">
        <f>'Exit Capacity'!I262</f>
        <v>0</v>
      </c>
    </row>
    <row r="263" spans="1:9" s="5" customFormat="1" ht="15" customHeight="1" x14ac:dyDescent="0.25">
      <c r="A263" s="46" t="str">
        <f>'Exit Capacity'!A263</f>
        <v>Irún</v>
      </c>
      <c r="B263" s="4" t="str">
        <f>'Exit Capacity'!B263</f>
        <v>VIP Pirineos</v>
      </c>
      <c r="C263" s="52">
        <f>'Exit Capacity'!C263</f>
        <v>34826.326388985268</v>
      </c>
      <c r="D263" s="53">
        <f>'Exit Capacity'!D263</f>
        <v>34826.326388985268</v>
      </c>
      <c r="E263" s="53">
        <f>'Exit Capacity'!E263</f>
        <v>34826.326388985268</v>
      </c>
      <c r="F263" s="53">
        <f>'Exit Capacity'!F263</f>
        <v>34826.326388985268</v>
      </c>
      <c r="G263" s="53">
        <f>'Exit Capacity'!G263</f>
        <v>34826.326388985268</v>
      </c>
      <c r="H263" s="53">
        <f>'Exit Capacity'!H263</f>
        <v>34826.326388985268</v>
      </c>
      <c r="I263" s="65">
        <f>'Exit Capacity'!I263</f>
        <v>34826.326388985268</v>
      </c>
    </row>
    <row r="264" spans="1:9" s="5" customFormat="1" ht="15" customHeight="1" x14ac:dyDescent="0.25">
      <c r="A264" s="46" t="str">
        <f>'Exit Capacity'!A264</f>
        <v>Larrau</v>
      </c>
      <c r="B264" s="4" t="str">
        <f>'Exit Capacity'!B264</f>
        <v>VIP Pirineos</v>
      </c>
      <c r="C264" s="52">
        <f>'Exit Capacity'!C264</f>
        <v>95772.397569709501</v>
      </c>
      <c r="D264" s="53">
        <f>'Exit Capacity'!D264</f>
        <v>95772.397569709501</v>
      </c>
      <c r="E264" s="53">
        <f>'Exit Capacity'!E264</f>
        <v>95772.397569709501</v>
      </c>
      <c r="F264" s="53">
        <f>'Exit Capacity'!F264</f>
        <v>95772.397569709501</v>
      </c>
      <c r="G264" s="53">
        <f>'Exit Capacity'!G264</f>
        <v>95772.397569709501</v>
      </c>
      <c r="H264" s="53">
        <f>'Exit Capacity'!H264</f>
        <v>95772.397569709501</v>
      </c>
      <c r="I264" s="65">
        <f>'Exit Capacity'!I264</f>
        <v>95772.397569709501</v>
      </c>
    </row>
    <row r="265" spans="1:9" s="5" customFormat="1" ht="15" customHeight="1" x14ac:dyDescent="0.25">
      <c r="A265" s="46" t="str">
        <f>'Exit Capacity'!A265</f>
        <v>Badajoz</v>
      </c>
      <c r="B265" s="4" t="str">
        <f>'Exit Capacity'!B265</f>
        <v>VIP Ibérico</v>
      </c>
      <c r="C265" s="52">
        <f>'Exit Capacity'!C265</f>
        <v>8322.8366611016372</v>
      </c>
      <c r="D265" s="53">
        <f>'Exit Capacity'!D265</f>
        <v>8322.8366611016372</v>
      </c>
      <c r="E265" s="53">
        <f>'Exit Capacity'!E265</f>
        <v>8322.8366611016372</v>
      </c>
      <c r="F265" s="53">
        <f>'Exit Capacity'!F265</f>
        <v>8322.8366611016372</v>
      </c>
      <c r="G265" s="53">
        <f>'Exit Capacity'!G265</f>
        <v>8322.8366611016372</v>
      </c>
      <c r="H265" s="53">
        <f>'Exit Capacity'!H265</f>
        <v>8322.8366611016372</v>
      </c>
      <c r="I265" s="65">
        <f>'Exit Capacity'!I265</f>
        <v>8322.8366611016372</v>
      </c>
    </row>
    <row r="266" spans="1:9" s="5" customFormat="1" ht="15" customHeight="1" x14ac:dyDescent="0.25">
      <c r="A266" s="46" t="str">
        <f>'Exit Capacity'!A266</f>
        <v>Tuy</v>
      </c>
      <c r="B266" s="4" t="str">
        <f>'Exit Capacity'!B266</f>
        <v>VIP Ibérico</v>
      </c>
      <c r="C266" s="52">
        <f>'Exit Capacity'!C266</f>
        <v>621.10721351504753</v>
      </c>
      <c r="D266" s="53">
        <f>'Exit Capacity'!D266</f>
        <v>621.10721351504753</v>
      </c>
      <c r="E266" s="53">
        <f>'Exit Capacity'!E266</f>
        <v>621.10721351504753</v>
      </c>
      <c r="F266" s="53">
        <f>'Exit Capacity'!F266</f>
        <v>621.10721351504753</v>
      </c>
      <c r="G266" s="53">
        <f>'Exit Capacity'!G266</f>
        <v>621.10721351504753</v>
      </c>
      <c r="H266" s="53">
        <f>'Exit Capacity'!H266</f>
        <v>621.10721351504753</v>
      </c>
      <c r="I266" s="65">
        <f>'Exit Capacity'!I266</f>
        <v>621.10721351504753</v>
      </c>
    </row>
    <row r="267" spans="1:9" s="5" customFormat="1" ht="15" customHeight="1" x14ac:dyDescent="0.25">
      <c r="A267" s="46" t="str">
        <f>'Exit Capacity'!A267</f>
        <v>AASS Serrablo</v>
      </c>
      <c r="B267" s="4" t="str">
        <f>'Exit Capacity'!B267</f>
        <v>AA.SS / Storage facilities</v>
      </c>
      <c r="C267" s="52">
        <f>'Exit Capacity'!C267</f>
        <v>10931.912193947637</v>
      </c>
      <c r="D267" s="53">
        <f>'Exit Capacity'!D267</f>
        <v>10881.737114850535</v>
      </c>
      <c r="E267" s="53">
        <f>'Exit Capacity'!E267</f>
        <v>12958.673638515456</v>
      </c>
      <c r="F267" s="53">
        <f>'Exit Capacity'!F267</f>
        <v>13815.952277676048</v>
      </c>
      <c r="G267" s="53">
        <f>'Exit Capacity'!G267</f>
        <v>14110.923322936762</v>
      </c>
      <c r="H267" s="53">
        <f>'Exit Capacity'!H267</f>
        <v>14191.536842932883</v>
      </c>
      <c r="I267" s="65">
        <f>'Exit Capacity'!I267</f>
        <v>14191.536842932883</v>
      </c>
    </row>
    <row r="268" spans="1:9" s="5" customFormat="1" ht="15" customHeight="1" x14ac:dyDescent="0.25">
      <c r="A268" s="46" t="str">
        <f>'Exit Capacity'!A268</f>
        <v>AASS Gaviota</v>
      </c>
      <c r="B268" s="4" t="str">
        <f>'Exit Capacity'!B268</f>
        <v>AA.SS / Storage facilities</v>
      </c>
      <c r="C268" s="52">
        <f>'Exit Capacity'!C268</f>
        <v>23685.809753553218</v>
      </c>
      <c r="D268" s="53">
        <f>'Exit Capacity'!D268</f>
        <v>23577.097082176162</v>
      </c>
      <c r="E268" s="53">
        <f>'Exit Capacity'!E268</f>
        <v>28077.126216783494</v>
      </c>
      <c r="F268" s="53">
        <f>'Exit Capacity'!F268</f>
        <v>29934.563268298105</v>
      </c>
      <c r="G268" s="53">
        <f>'Exit Capacity'!G268</f>
        <v>30573.667199696323</v>
      </c>
      <c r="H268" s="53">
        <f>'Exit Capacity'!H268</f>
        <v>30748.329826354584</v>
      </c>
      <c r="I268" s="65">
        <f>'Exit Capacity'!I268</f>
        <v>30748.329826354584</v>
      </c>
    </row>
    <row r="269" spans="1:9" s="5" customFormat="1" ht="15" customHeight="1" x14ac:dyDescent="0.25">
      <c r="A269" s="46" t="str">
        <f>'Exit Capacity'!A269</f>
        <v>AASS Yela</v>
      </c>
      <c r="B269" s="4" t="str">
        <f>'Exit Capacity'!B269</f>
        <v>AA.SS / Storage facilities</v>
      </c>
      <c r="C269" s="52">
        <f>'Exit Capacity'!C269</f>
        <v>3064.9202776424468</v>
      </c>
      <c r="D269" s="53">
        <f>'Exit Capacity'!D269</f>
        <v>3050.8529658466055</v>
      </c>
      <c r="E269" s="53">
        <f>'Exit Capacity'!E269</f>
        <v>3633.1522702886145</v>
      </c>
      <c r="F269" s="53">
        <f>'Exit Capacity'!F269</f>
        <v>3873.5027815383942</v>
      </c>
      <c r="G269" s="53">
        <f>'Exit Capacity'!G269</f>
        <v>3956.2021960504753</v>
      </c>
      <c r="H269" s="53">
        <f>'Exit Capacity'!H269</f>
        <v>3978.8033666146744</v>
      </c>
      <c r="I269" s="65">
        <f>'Exit Capacity'!I269</f>
        <v>3978.8033666146744</v>
      </c>
    </row>
    <row r="270" spans="1:9" s="5" customFormat="1" ht="15" customHeight="1" thickBot="1" x14ac:dyDescent="0.3">
      <c r="A270" s="46" t="str">
        <f>'Exit Capacity'!A270</f>
        <v>Marismas</v>
      </c>
      <c r="B270" s="4" t="str">
        <f>'Exit Capacity'!B270</f>
        <v>AA.SS / Storage facilities</v>
      </c>
      <c r="C270" s="52">
        <f>'Exit Capacity'!C270</f>
        <v>3168.3399339383141</v>
      </c>
      <c r="D270" s="53">
        <f>'Exit Capacity'!D270</f>
        <v>3153.7979486047807</v>
      </c>
      <c r="E270" s="53">
        <f>'Exit Capacity'!E270</f>
        <v>3755.7457882357826</v>
      </c>
      <c r="F270" s="53">
        <f>'Exit Capacity'!F270</f>
        <v>4004.2064508148846</v>
      </c>
      <c r="G270" s="53">
        <f>'Exit Capacity'!G270</f>
        <v>4089.6963930568709</v>
      </c>
      <c r="H270" s="53">
        <f>'Exit Capacity'!H270</f>
        <v>4113.060195298207</v>
      </c>
      <c r="I270" s="65">
        <f>'Exit Capacity'!I270</f>
        <v>4113.060195298207</v>
      </c>
    </row>
    <row r="271" spans="1:9" ht="18.75" customHeight="1" thickBot="1" x14ac:dyDescent="0.3">
      <c r="A271" s="33" t="s">
        <v>7</v>
      </c>
      <c r="B271" s="34"/>
      <c r="C271" s="66">
        <f t="shared" ref="C271:I271" si="0">SUM(C12:C270)</f>
        <v>1900590.1154169082</v>
      </c>
      <c r="D271" s="66">
        <f t="shared" si="0"/>
        <v>1923925.6411957948</v>
      </c>
      <c r="E271" s="66">
        <f t="shared" si="0"/>
        <v>1966953.5804238562</v>
      </c>
      <c r="F271" s="66">
        <f t="shared" si="0"/>
        <v>2021799.3915671255</v>
      </c>
      <c r="G271" s="66">
        <f t="shared" si="0"/>
        <v>2051030.5786392919</v>
      </c>
      <c r="H271" s="66">
        <f t="shared" si="0"/>
        <v>2068269.3184587127</v>
      </c>
      <c r="I271" s="67">
        <f t="shared" si="0"/>
        <v>2058359.2157671265</v>
      </c>
    </row>
    <row r="272" spans="1:9" ht="9" customHeight="1" x14ac:dyDescent="0.25">
      <c r="C272" s="64">
        <f>C271-Input!C104</f>
        <v>0</v>
      </c>
      <c r="D272" s="64">
        <f>D271-Input!D104</f>
        <v>0</v>
      </c>
      <c r="E272" s="147">
        <f>E271-Input!E104</f>
        <v>-2.0954757928848267E-9</v>
      </c>
      <c r="F272" s="64">
        <f>F271-Input!F104</f>
        <v>0</v>
      </c>
      <c r="G272" s="64">
        <f>G271-Input!G104</f>
        <v>0</v>
      </c>
      <c r="H272" s="64">
        <f>H271-Input!H104</f>
        <v>0</v>
      </c>
      <c r="I272" s="64">
        <f>I271-Input!I104</f>
        <v>0</v>
      </c>
    </row>
    <row r="273" spans="1:9" ht="27.75" customHeight="1" x14ac:dyDescent="0.25">
      <c r="A273" s="96" t="s">
        <v>341</v>
      </c>
      <c r="B273" s="23"/>
      <c r="C273" s="24"/>
      <c r="D273" s="24"/>
      <c r="E273" s="24"/>
      <c r="F273" s="24"/>
      <c r="G273" s="24"/>
      <c r="H273" s="24"/>
      <c r="I273" s="24"/>
    </row>
    <row r="274" spans="1:9" ht="9.75" customHeight="1" thickBot="1" x14ac:dyDescent="0.3"/>
    <row r="275" spans="1:9" ht="15" customHeight="1" x14ac:dyDescent="0.25">
      <c r="A275" s="173" t="s">
        <v>40</v>
      </c>
      <c r="B275" s="171" t="s">
        <v>422</v>
      </c>
      <c r="C275" s="27" t="s">
        <v>13</v>
      </c>
      <c r="D275" s="28"/>
      <c r="E275" s="28"/>
      <c r="F275" s="28"/>
      <c r="G275" s="28"/>
      <c r="H275" s="28"/>
      <c r="I275" s="29"/>
    </row>
    <row r="276" spans="1:9" ht="33" customHeight="1" x14ac:dyDescent="0.25">
      <c r="A276" s="174"/>
      <c r="B276" s="172"/>
      <c r="C276" s="25">
        <v>2020</v>
      </c>
      <c r="D276" s="26" t="s">
        <v>64</v>
      </c>
      <c r="E276" s="26" t="s">
        <v>65</v>
      </c>
      <c r="F276" s="26" t="s">
        <v>66</v>
      </c>
      <c r="G276" s="26" t="s">
        <v>67</v>
      </c>
      <c r="H276" s="26" t="s">
        <v>68</v>
      </c>
      <c r="I276" s="30" t="s">
        <v>69</v>
      </c>
    </row>
    <row r="277" spans="1:9" s="5" customFormat="1" ht="15" customHeight="1" x14ac:dyDescent="0.25">
      <c r="A277" s="54" t="str">
        <f>A12</f>
        <v>01.1A</v>
      </c>
      <c r="B277" s="4" t="str">
        <f t="shared" ref="B277:B340" si="1">B12</f>
        <v>Salida Nacional / National exit</v>
      </c>
      <c r="C277" s="52">
        <f t="array" ref="C277">SUMPRODUCT('Distance Matrix_ex'!$B12:$T12,TRANSPOSE('Entry capacity'!C$12:C$30))/(SUM('Entry capacity'!$C$12:$C$30)-IFERROR(VLOOKUP($A277,'Entry capacity'!$A$12:$I$30,3,FALSE),0))</f>
        <v>1164.8195354969716</v>
      </c>
      <c r="D277" s="52">
        <f t="array" ref="D277">SUMPRODUCT('Distance Matrix_ex'!$B12:$T12,TRANSPOSE('Entry capacity'!D$12:D$30))/(SUM('Entry capacity'!$D$12:$D$30)-IFERROR(VLOOKUP($A277,'Entry capacity'!$A$12:$I$30,4,FALSE),0))</f>
        <v>1171.4766932891127</v>
      </c>
      <c r="E277" s="52">
        <f t="array" ref="E277">SUMPRODUCT('Distance Matrix_ex'!$B12:$T12,TRANSPOSE('Entry capacity'!E$12:E$30))/(SUM('Entry capacity'!$E$12:$E$30)-IFERROR(VLOOKUP($A277,'Entry capacity'!$A$12:$I$30,5,FALSE),0))</f>
        <v>1180.1810412680577</v>
      </c>
      <c r="F277" s="52">
        <f t="array" ref="F277">SUMPRODUCT('Distance Matrix_ex'!$B12:$T12,TRANSPOSE('Entry capacity'!F$12:F$30))/(SUM('Entry capacity'!$F$12:$F$30)-IFERROR(VLOOKUP($A277,'Entry capacity'!$A$12:$I$30,6,FALSE),0))</f>
        <v>1189.0463325188855</v>
      </c>
      <c r="G277" s="52">
        <f t="array" ref="G277">SUMPRODUCT('Distance Matrix_ex'!$B12:$T12,TRANSPOSE('Entry capacity'!G$12:G$30))/(SUM('Entry capacity'!$G$12:$G$30)-IFERROR(VLOOKUP($A277,'Entry capacity'!$A$12:$I$30,7,FALSE),0))</f>
        <v>1190.699339488453</v>
      </c>
      <c r="H277" s="52">
        <f t="array" ref="H277">SUMPRODUCT('Distance Matrix_ex'!$B12:$T12,TRANSPOSE('Entry capacity'!H$12:H$30))/(SUM('Entry capacity'!$H$12:$H$30)-IFERROR(VLOOKUP($A277,'Entry capacity'!$A$12:$I$30,8,FALSE),0))</f>
        <v>1190.3149333314477</v>
      </c>
      <c r="I277" s="57">
        <f t="array" ref="I277">SUMPRODUCT('Distance Matrix_ex'!$B12:$T12,TRANSPOSE('Entry capacity'!I$12:I$30))/(SUM('Entry capacity'!$I$12:$I$30)-IFERROR(VLOOKUP($A277,'Entry capacity'!$A$12:$I$30,9,FALSE),0))</f>
        <v>1189.731547682881</v>
      </c>
    </row>
    <row r="278" spans="1:9" s="5" customFormat="1" ht="15" customHeight="1" x14ac:dyDescent="0.25">
      <c r="A278" s="46" t="str">
        <f t="shared" ref="A278" si="2">A13</f>
        <v>03A_As pontes</v>
      </c>
      <c r="B278" s="4" t="str">
        <f t="shared" si="1"/>
        <v>Salida Nacional / National exit</v>
      </c>
      <c r="C278" s="52">
        <f t="array" ref="C278">SUMPRODUCT('Distance Matrix_ex'!$B13:$T13,TRANSPOSE('Entry capacity'!C$12:C$30))/(SUM('Entry capacity'!$C$12:$C$30)-IFERROR(VLOOKUP($A278,'Entry capacity'!$A$12:$I$30,3,FALSE),0))</f>
        <v>1142.6499289037381</v>
      </c>
      <c r="D278" s="52">
        <f t="array" ref="D278">SUMPRODUCT('Distance Matrix_ex'!$B13:$T13,TRANSPOSE('Entry capacity'!D$12:D$30))/(SUM('Entry capacity'!$D$12:$D$30)-IFERROR(VLOOKUP($A278,'Entry capacity'!$A$12:$I$30,4,FALSE),0))</f>
        <v>1149.2897978120659</v>
      </c>
      <c r="E278" s="52">
        <f t="array" ref="E278">SUMPRODUCT('Distance Matrix_ex'!$B13:$T13,TRANSPOSE('Entry capacity'!E$12:E$30))/(SUM('Entry capacity'!$E$12:$E$30)-IFERROR(VLOOKUP($A278,'Entry capacity'!$A$12:$I$30,5,FALSE),0))</f>
        <v>1157.975405120274</v>
      </c>
      <c r="F278" s="52">
        <f t="array" ref="F278">SUMPRODUCT('Distance Matrix_ex'!$B13:$T13,TRANSPOSE('Entry capacity'!F$12:F$30))/(SUM('Entry capacity'!$F$12:$F$30)-IFERROR(VLOOKUP($A278,'Entry capacity'!$A$12:$I$30,6,FALSE),0))</f>
        <v>1166.8201568800014</v>
      </c>
      <c r="G278" s="52">
        <f t="array" ref="G278">SUMPRODUCT('Distance Matrix_ex'!$B13:$T13,TRANSPOSE('Entry capacity'!G$12:G$30))/(SUM('Entry capacity'!$G$12:$G$30)-IFERROR(VLOOKUP($A278,'Entry capacity'!$A$12:$I$30,7,FALSE),0))</f>
        <v>1168.4801205210208</v>
      </c>
      <c r="H278" s="52">
        <f t="array" ref="H278">SUMPRODUCT('Distance Matrix_ex'!$B13:$T13,TRANSPOSE('Entry capacity'!H$12:H$30))/(SUM('Entry capacity'!$H$12:$H$30)-IFERROR(VLOOKUP($A278,'Entry capacity'!$A$12:$I$30,8,FALSE),0))</f>
        <v>1168.1094284974763</v>
      </c>
      <c r="I278" s="57">
        <f t="array" ref="I278">SUMPRODUCT('Distance Matrix_ex'!$B13:$T13,TRANSPOSE('Entry capacity'!I$12:I$30))/(SUM('Entry capacity'!$I$12:$I$30)-IFERROR(VLOOKUP($A278,'Entry capacity'!$A$12:$I$30,9,FALSE),0))</f>
        <v>1167.5528908832162</v>
      </c>
    </row>
    <row r="279" spans="1:9" s="5" customFormat="1" ht="15" customHeight="1" x14ac:dyDescent="0.25">
      <c r="A279" s="46" t="str">
        <f t="shared" ref="A279" si="3">A14</f>
        <v>1.01_Foret</v>
      </c>
      <c r="B279" s="4" t="str">
        <f t="shared" si="1"/>
        <v>Salida Nacional / National exit</v>
      </c>
      <c r="C279" s="52">
        <f t="array" ref="C279">SUMPRODUCT('Distance Matrix_ex'!$B14:$T14,TRANSPOSE('Entry capacity'!C$12:C$30))/(SUM('Entry capacity'!$C$12:$C$30)-IFERROR(VLOOKUP($A279,'Entry capacity'!$A$12:$I$30,3,FALSE),0))</f>
        <v>773.53582167385355</v>
      </c>
      <c r="D279" s="52">
        <f t="array" ref="D279">SUMPRODUCT('Distance Matrix_ex'!$B14:$T14,TRANSPOSE('Entry capacity'!D$12:D$30))/(SUM('Entry capacity'!$D$12:$D$30)-IFERROR(VLOOKUP($A279,'Entry capacity'!$A$12:$I$30,4,FALSE),0))</f>
        <v>769.87107923595795</v>
      </c>
      <c r="E279" s="52">
        <f t="array" ref="E279">SUMPRODUCT('Distance Matrix_ex'!$B14:$T14,TRANSPOSE('Entry capacity'!E$12:E$30))/(SUM('Entry capacity'!$E$12:$E$30)-IFERROR(VLOOKUP($A279,'Entry capacity'!$A$12:$I$30,5,FALSE),0))</f>
        <v>764.04615838217603</v>
      </c>
      <c r="F279" s="52">
        <f t="array" ref="F279">SUMPRODUCT('Distance Matrix_ex'!$B14:$T14,TRANSPOSE('Entry capacity'!F$12:F$30))/(SUM('Entry capacity'!$F$12:$F$30)-IFERROR(VLOOKUP($A279,'Entry capacity'!$A$12:$I$30,6,FALSE),0))</f>
        <v>757.75463763655171</v>
      </c>
      <c r="G279" s="52">
        <f t="array" ref="G279">SUMPRODUCT('Distance Matrix_ex'!$B14:$T14,TRANSPOSE('Entry capacity'!G$12:G$30))/(SUM('Entry capacity'!$G$12:$G$30)-IFERROR(VLOOKUP($A279,'Entry capacity'!$A$12:$I$30,7,FALSE),0))</f>
        <v>754.5309366712487</v>
      </c>
      <c r="H279" s="52">
        <f t="array" ref="H279">SUMPRODUCT('Distance Matrix_ex'!$B14:$T14,TRANSPOSE('Entry capacity'!H$12:H$30))/(SUM('Entry capacity'!$H$12:$H$30)-IFERROR(VLOOKUP($A279,'Entry capacity'!$A$12:$I$30,8,FALSE),0))</f>
        <v>752.85672401287297</v>
      </c>
      <c r="I279" s="57">
        <f t="array" ref="I279">SUMPRODUCT('Distance Matrix_ex'!$B14:$T14,TRANSPOSE('Entry capacity'!I$12:I$30))/(SUM('Entry capacity'!$I$12:$I$30)-IFERROR(VLOOKUP($A279,'Entry capacity'!$A$12:$I$30,9,FALSE),0))</f>
        <v>749.74586772606017</v>
      </c>
    </row>
    <row r="280" spans="1:9" s="5" customFormat="1" ht="15" customHeight="1" x14ac:dyDescent="0.25">
      <c r="A280" s="46" t="str">
        <f t="shared" ref="A280" si="4">A15</f>
        <v>10_Bonastre</v>
      </c>
      <c r="B280" s="4" t="str">
        <f t="shared" si="1"/>
        <v>Salida Nacional / National exit</v>
      </c>
      <c r="C280" s="52">
        <f t="array" ref="C280">SUMPRODUCT('Distance Matrix_ex'!$B15:$T15,TRANSPOSE('Entry capacity'!C$12:C$30))/(SUM('Entry capacity'!$C$12:$C$30)-IFERROR(VLOOKUP($A280,'Entry capacity'!$A$12:$I$30,3,FALSE),0))</f>
        <v>716.97323886485151</v>
      </c>
      <c r="D280" s="52">
        <f t="array" ref="D280">SUMPRODUCT('Distance Matrix_ex'!$B15:$T15,TRANSPOSE('Entry capacity'!D$12:D$30))/(SUM('Entry capacity'!$D$12:$D$30)-IFERROR(VLOOKUP($A280,'Entry capacity'!$A$12:$I$30,4,FALSE),0))</f>
        <v>712.99382958145054</v>
      </c>
      <c r="E280" s="52">
        <f t="array" ref="E280">SUMPRODUCT('Distance Matrix_ex'!$B15:$T15,TRANSPOSE('Entry capacity'!E$12:E$30))/(SUM('Entry capacity'!$E$12:$E$30)-IFERROR(VLOOKUP($A280,'Entry capacity'!$A$12:$I$30,5,FALSE),0))</f>
        <v>706.81500090196187</v>
      </c>
      <c r="F280" s="52">
        <f t="array" ref="F280">SUMPRODUCT('Distance Matrix_ex'!$B15:$T15,TRANSPOSE('Entry capacity'!F$12:F$30))/(SUM('Entry capacity'!$F$12:$F$30)-IFERROR(VLOOKUP($A280,'Entry capacity'!$A$12:$I$30,6,FALSE),0))</f>
        <v>700.13852719324677</v>
      </c>
      <c r="G280" s="52">
        <f t="array" ref="G280">SUMPRODUCT('Distance Matrix_ex'!$B15:$T15,TRANSPOSE('Entry capacity'!G$12:G$30))/(SUM('Entry capacity'!$G$12:$G$30)-IFERROR(VLOOKUP($A280,'Entry capacity'!$A$12:$I$30,7,FALSE),0))</f>
        <v>697.00681096946903</v>
      </c>
      <c r="H280" s="52">
        <f t="array" ref="H280">SUMPRODUCT('Distance Matrix_ex'!$B15:$T15,TRANSPOSE('Entry capacity'!H$12:H$30))/(SUM('Entry capacity'!$H$12:$H$30)-IFERROR(VLOOKUP($A280,'Entry capacity'!$A$12:$I$30,8,FALSE),0))</f>
        <v>695.54587576237259</v>
      </c>
      <c r="I280" s="57">
        <f t="array" ref="I280">SUMPRODUCT('Distance Matrix_ex'!$B15:$T15,TRANSPOSE('Entry capacity'!I$12:I$30))/(SUM('Entry capacity'!$I$12:$I$30)-IFERROR(VLOOKUP($A280,'Entry capacity'!$A$12:$I$30,9,FALSE),0))</f>
        <v>692.85255080154275</v>
      </c>
    </row>
    <row r="281" spans="1:9" s="5" customFormat="1" ht="15" customHeight="1" x14ac:dyDescent="0.25">
      <c r="A281" s="46" t="str">
        <f t="shared" ref="A281" si="5">A16</f>
        <v>11_Constanti</v>
      </c>
      <c r="B281" s="4" t="str">
        <f t="shared" si="1"/>
        <v>Salida Nacional / National exit</v>
      </c>
      <c r="C281" s="52">
        <f t="array" ref="C281">SUMPRODUCT('Distance Matrix_ex'!$B16:$T16,TRANSPOSE('Entry capacity'!C$12:C$30))/(SUM('Entry capacity'!$C$12:$C$30)-IFERROR(VLOOKUP($A281,'Entry capacity'!$A$12:$I$30,3,FALSE),0))</f>
        <v>701.72957066004028</v>
      </c>
      <c r="D281" s="52">
        <f t="array" ref="D281">SUMPRODUCT('Distance Matrix_ex'!$B16:$T16,TRANSPOSE('Entry capacity'!D$12:D$30))/(SUM('Entry capacity'!$D$12:$D$30)-IFERROR(VLOOKUP($A281,'Entry capacity'!$A$12:$I$30,4,FALSE),0))</f>
        <v>697.66535837172478</v>
      </c>
      <c r="E281" s="52">
        <f t="array" ref="E281">SUMPRODUCT('Distance Matrix_ex'!$B16:$T16,TRANSPOSE('Entry capacity'!E$12:E$30))/(SUM('Entry capacity'!$E$12:$E$30)-IFERROR(VLOOKUP($A281,'Entry capacity'!$A$12:$I$30,5,FALSE),0))</f>
        <v>691.39115120698557</v>
      </c>
      <c r="F281" s="52">
        <f t="array" ref="F281">SUMPRODUCT('Distance Matrix_ex'!$B16:$T16,TRANSPOSE('Entry capacity'!F$12:F$30))/(SUM('Entry capacity'!$F$12:$F$30)-IFERROR(VLOOKUP($A281,'Entry capacity'!$A$12:$I$30,6,FALSE),0))</f>
        <v>684.61093231987888</v>
      </c>
      <c r="G281" s="52">
        <f t="array" ref="G281">SUMPRODUCT('Distance Matrix_ex'!$B16:$T16,TRANSPOSE('Entry capacity'!G$12:G$30))/(SUM('Entry capacity'!$G$12:$G$30)-IFERROR(VLOOKUP($A281,'Entry capacity'!$A$12:$I$30,7,FALSE),0))</f>
        <v>681.50400606873143</v>
      </c>
      <c r="H281" s="52">
        <f t="array" ref="H281">SUMPRODUCT('Distance Matrix_ex'!$B16:$T16,TRANSPOSE('Entry capacity'!H$12:H$30))/(SUM('Entry capacity'!$H$12:$H$30)-IFERROR(VLOOKUP($A281,'Entry capacity'!$A$12:$I$30,8,FALSE),0))</f>
        <v>680.10054933134768</v>
      </c>
      <c r="I281" s="57">
        <f t="array" ref="I281">SUMPRODUCT('Distance Matrix_ex'!$B16:$T16,TRANSPOSE('Entry capacity'!I$12:I$30))/(SUM('Entry capacity'!$I$12:$I$30)-IFERROR(VLOOKUP($A281,'Entry capacity'!$A$12:$I$30,9,FALSE),0))</f>
        <v>677.51974944773883</v>
      </c>
    </row>
    <row r="282" spans="1:9" s="5" customFormat="1" ht="15" customHeight="1" x14ac:dyDescent="0.25">
      <c r="A282" s="46" t="str">
        <f t="shared" ref="A282" si="6">A17</f>
        <v>12_Reus</v>
      </c>
      <c r="B282" s="4" t="str">
        <f t="shared" si="1"/>
        <v>Salida Nacional / National exit</v>
      </c>
      <c r="C282" s="52">
        <f t="array" ref="C282">SUMPRODUCT('Distance Matrix_ex'!$B17:$T17,TRANSPOSE('Entry capacity'!C$12:C$30))/(SUM('Entry capacity'!$C$12:$C$30)-IFERROR(VLOOKUP($A282,'Entry capacity'!$A$12:$I$30,3,FALSE),0))</f>
        <v>696.37563678483957</v>
      </c>
      <c r="D282" s="52">
        <f t="array" ref="D282">SUMPRODUCT('Distance Matrix_ex'!$B17:$T17,TRANSPOSE('Entry capacity'!D$12:D$30))/(SUM('Entry capacity'!$D$12:$D$30)-IFERROR(VLOOKUP($A282,'Entry capacity'!$A$12:$I$30,4,FALSE),0))</f>
        <v>692.28163969180196</v>
      </c>
      <c r="E282" s="52">
        <f t="array" ref="E282">SUMPRODUCT('Distance Matrix_ex'!$B17:$T17,TRANSPOSE('Entry capacity'!E$12:E$30))/(SUM('Entry capacity'!$E$12:$E$30)-IFERROR(VLOOKUP($A282,'Entry capacity'!$A$12:$I$30,5,FALSE),0))</f>
        <v>685.97393336555626</v>
      </c>
      <c r="F282" s="52">
        <f t="array" ref="F282">SUMPRODUCT('Distance Matrix_ex'!$B17:$T17,TRANSPOSE('Entry capacity'!F$12:F$30))/(SUM('Entry capacity'!$F$12:$F$30)-IFERROR(VLOOKUP($A282,'Entry capacity'!$A$12:$I$30,6,FALSE),0))</f>
        <v>679.1572767380369</v>
      </c>
      <c r="G282" s="52">
        <f t="array" ref="G282">SUMPRODUCT('Distance Matrix_ex'!$B17:$T17,TRANSPOSE('Entry capacity'!G$12:G$30))/(SUM('Entry capacity'!$G$12:$G$30)-IFERROR(VLOOKUP($A282,'Entry capacity'!$A$12:$I$30,7,FALSE),0))</f>
        <v>676.05905730682616</v>
      </c>
      <c r="H282" s="52">
        <f t="array" ref="H282">SUMPRODUCT('Distance Matrix_ex'!$B17:$T17,TRANSPOSE('Entry capacity'!H$12:H$30))/(SUM('Entry capacity'!$H$12:$H$30)-IFERROR(VLOOKUP($A282,'Entry capacity'!$A$12:$I$30,8,FALSE),0))</f>
        <v>674.67578835639461</v>
      </c>
      <c r="I282" s="57">
        <f t="array" ref="I282">SUMPRODUCT('Distance Matrix_ex'!$B17:$T17,TRANSPOSE('Entry capacity'!I$12:I$30))/(SUM('Entry capacity'!$I$12:$I$30)-IFERROR(VLOOKUP($A282,'Entry capacity'!$A$12:$I$30,9,FALSE),0))</f>
        <v>672.13450991963475</v>
      </c>
    </row>
    <row r="283" spans="1:9" s="5" customFormat="1" ht="15" customHeight="1" x14ac:dyDescent="0.25">
      <c r="A283" s="46" t="str">
        <f t="shared" ref="A283" si="7">A18</f>
        <v>13_Montroig</v>
      </c>
      <c r="B283" s="4" t="str">
        <f t="shared" si="1"/>
        <v>Salida Nacional / National exit</v>
      </c>
      <c r="C283" s="52">
        <f t="array" ref="C283">SUMPRODUCT('Distance Matrix_ex'!$B18:$T18,TRANSPOSE('Entry capacity'!C$12:C$30))/(SUM('Entry capacity'!$C$12:$C$30)-IFERROR(VLOOKUP($A283,'Entry capacity'!$A$12:$I$30,3,FALSE),0))</f>
        <v>682.76300295569138</v>
      </c>
      <c r="D283" s="52">
        <f t="array" ref="D283">SUMPRODUCT('Distance Matrix_ex'!$B18:$T18,TRANSPOSE('Entry capacity'!D$12:D$30))/(SUM('Entry capacity'!$D$12:$D$30)-IFERROR(VLOOKUP($A283,'Entry capacity'!$A$12:$I$30,4,FALSE),0))</f>
        <v>678.59327656718472</v>
      </c>
      <c r="E283" s="52">
        <f t="array" ref="E283">SUMPRODUCT('Distance Matrix_ex'!$B18:$T18,TRANSPOSE('Entry capacity'!E$12:E$30))/(SUM('Entry capacity'!$E$12:$E$30)-IFERROR(VLOOKUP($A283,'Entry capacity'!$A$12:$I$30,5,FALSE),0))</f>
        <v>672.20039701508222</v>
      </c>
      <c r="F283" s="52">
        <f t="array" ref="F283">SUMPRODUCT('Distance Matrix_ex'!$B18:$T18,TRANSPOSE('Entry capacity'!F$12:F$30))/(SUM('Entry capacity'!$F$12:$F$30)-IFERROR(VLOOKUP($A283,'Entry capacity'!$A$12:$I$30,6,FALSE),0))</f>
        <v>665.29109568380738</v>
      </c>
      <c r="G283" s="52">
        <f t="array" ref="G283">SUMPRODUCT('Distance Matrix_ex'!$B18:$T18,TRANSPOSE('Entry capacity'!G$12:G$30))/(SUM('Entry capacity'!$G$12:$G$30)-IFERROR(VLOOKUP($A283,'Entry capacity'!$A$12:$I$30,7,FALSE),0))</f>
        <v>662.21501376015124</v>
      </c>
      <c r="H283" s="52">
        <f t="array" ref="H283">SUMPRODUCT('Distance Matrix_ex'!$B18:$T18,TRANSPOSE('Entry capacity'!H$12:H$30))/(SUM('Entry capacity'!$H$12:$H$30)-IFERROR(VLOOKUP($A283,'Entry capacity'!$A$12:$I$30,8,FALSE),0))</f>
        <v>660.88307322691878</v>
      </c>
      <c r="I283" s="57">
        <f t="array" ref="I283">SUMPRODUCT('Distance Matrix_ex'!$B18:$T18,TRANSPOSE('Entry capacity'!I$12:I$30))/(SUM('Entry capacity'!$I$12:$I$30)-IFERROR(VLOOKUP($A283,'Entry capacity'!$A$12:$I$30,9,FALSE),0))</f>
        <v>658.44227996552684</v>
      </c>
    </row>
    <row r="284" spans="1:9" s="5" customFormat="1" ht="15" customHeight="1" x14ac:dyDescent="0.25">
      <c r="A284" s="46" t="str">
        <f t="shared" ref="A284" si="8">A19</f>
        <v>14 Vandellos</v>
      </c>
      <c r="B284" s="4" t="str">
        <f t="shared" si="1"/>
        <v>Salida Nacional / National exit</v>
      </c>
      <c r="C284" s="52">
        <f t="array" ref="C284">SUMPRODUCT('Distance Matrix_ex'!$B19:$T19,TRANSPOSE('Entry capacity'!C$12:C$30))/(SUM('Entry capacity'!$C$12:$C$30)-IFERROR(VLOOKUP($A284,'Entry capacity'!$A$12:$I$30,3,FALSE),0))</f>
        <v>674.09205943704228</v>
      </c>
      <c r="D284" s="52">
        <f t="array" ref="D284">SUMPRODUCT('Distance Matrix_ex'!$B19:$T19,TRANSPOSE('Entry capacity'!D$12:D$30))/(SUM('Entry capacity'!$D$12:$D$30)-IFERROR(VLOOKUP($A284,'Entry capacity'!$A$12:$I$30,4,FALSE),0))</f>
        <v>669.87409517980541</v>
      </c>
      <c r="E284" s="52">
        <f t="array" ref="E284">SUMPRODUCT('Distance Matrix_ex'!$B19:$T19,TRANSPOSE('Entry capacity'!E$12:E$30))/(SUM('Entry capacity'!$E$12:$E$30)-IFERROR(VLOOKUP($A284,'Entry capacity'!$A$12:$I$30,5,FALSE),0))</f>
        <v>663.42696218638025</v>
      </c>
      <c r="F284" s="52">
        <f t="array" ref="F284">SUMPRODUCT('Distance Matrix_ex'!$B19:$T19,TRANSPOSE('Entry capacity'!F$12:F$30))/(SUM('Entry capacity'!$F$12:$F$30)-IFERROR(VLOOKUP($A284,'Entry capacity'!$A$12:$I$30,6,FALSE),0))</f>
        <v>656.45864824934108</v>
      </c>
      <c r="G284" s="52">
        <f t="array" ref="G284">SUMPRODUCT('Distance Matrix_ex'!$B19:$T19,TRANSPOSE('Entry capacity'!G$12:G$30))/(SUM('Entry capacity'!$G$12:$G$30)-IFERROR(VLOOKUP($A284,'Entry capacity'!$A$12:$I$30,7,FALSE),0))</f>
        <v>653.39666742324334</v>
      </c>
      <c r="H284" s="52">
        <f t="array" ref="H284">SUMPRODUCT('Distance Matrix_ex'!$B19:$T19,TRANSPOSE('Entry capacity'!H$12:H$30))/(SUM('Entry capacity'!$H$12:$H$30)-IFERROR(VLOOKUP($A284,'Entry capacity'!$A$12:$I$30,8,FALSE),0))</f>
        <v>652.09742194462137</v>
      </c>
      <c r="I284" s="57">
        <f t="array" ref="I284">SUMPRODUCT('Distance Matrix_ex'!$B19:$T19,TRANSPOSE('Entry capacity'!I$12:I$30))/(SUM('Entry capacity'!$I$12:$I$30)-IFERROR(VLOOKUP($A284,'Entry capacity'!$A$12:$I$30,9,FALSE),0))</f>
        <v>649.72063549418226</v>
      </c>
    </row>
    <row r="285" spans="1:9" s="5" customFormat="1" ht="15" customHeight="1" x14ac:dyDescent="0.25">
      <c r="A285" s="46" t="str">
        <f t="shared" ref="A285" si="9">A20</f>
        <v>15.02_Tortosa</v>
      </c>
      <c r="B285" s="4" t="str">
        <f t="shared" si="1"/>
        <v>Salida Nacional / National exit</v>
      </c>
      <c r="C285" s="52">
        <f t="array" ref="C285">SUMPRODUCT('Distance Matrix_ex'!$B20:$T20,TRANSPOSE('Entry capacity'!C$12:C$30))/(SUM('Entry capacity'!$C$12:$C$30)-IFERROR(VLOOKUP($A285,'Entry capacity'!$A$12:$I$30,3,FALSE),0))</f>
        <v>656.21951307144195</v>
      </c>
      <c r="D285" s="52">
        <f t="array" ref="D285">SUMPRODUCT('Distance Matrix_ex'!$B20:$T20,TRANSPOSE('Entry capacity'!D$12:D$30))/(SUM('Entry capacity'!$D$12:$D$30)-IFERROR(VLOOKUP($A285,'Entry capacity'!$A$12:$I$30,4,FALSE),0))</f>
        <v>650.68775191188695</v>
      </c>
      <c r="E285" s="52">
        <f t="array" ref="E285">SUMPRODUCT('Distance Matrix_ex'!$B20:$T20,TRANSPOSE('Entry capacity'!E$12:E$30))/(SUM('Entry capacity'!$E$12:$E$30)-IFERROR(VLOOKUP($A285,'Entry capacity'!$A$12:$I$30,5,FALSE),0))</f>
        <v>642.5217443919322</v>
      </c>
      <c r="F285" s="52">
        <f t="array" ref="F285">SUMPRODUCT('Distance Matrix_ex'!$B20:$T20,TRANSPOSE('Entry capacity'!F$12:F$30))/(SUM('Entry capacity'!$F$12:$F$30)-IFERROR(VLOOKUP($A285,'Entry capacity'!$A$12:$I$30,6,FALSE),0))</f>
        <v>633.79133270894579</v>
      </c>
      <c r="G285" s="52">
        <f t="array" ref="G285">SUMPRODUCT('Distance Matrix_ex'!$B20:$T20,TRANSPOSE('Entry capacity'!G$12:G$30))/(SUM('Entry capacity'!$G$12:$G$30)-IFERROR(VLOOKUP($A285,'Entry capacity'!$A$12:$I$30,7,FALSE),0))</f>
        <v>630.41102967539746</v>
      </c>
      <c r="H285" s="52">
        <f t="array" ref="H285">SUMPRODUCT('Distance Matrix_ex'!$B20:$T20,TRANSPOSE('Entry capacity'!H$12:H$30))/(SUM('Entry capacity'!$H$12:$H$30)-IFERROR(VLOOKUP($A285,'Entry capacity'!$A$12:$I$30,8,FALSE),0))</f>
        <v>629.20813747318118</v>
      </c>
      <c r="I285" s="57">
        <f t="array" ref="I285">SUMPRODUCT('Distance Matrix_ex'!$B20:$T20,TRANSPOSE('Entry capacity'!I$12:I$30))/(SUM('Entry capacity'!$I$12:$I$30)-IFERROR(VLOOKUP($A285,'Entry capacity'!$A$12:$I$30,9,FALSE),0))</f>
        <v>626.99245509588366</v>
      </c>
    </row>
    <row r="286" spans="1:9" s="5" customFormat="1" ht="15" customHeight="1" x14ac:dyDescent="0.25">
      <c r="A286" s="46" t="str">
        <f t="shared" ref="A286" si="10">A21</f>
        <v>15.04_La Jana</v>
      </c>
      <c r="B286" s="4" t="str">
        <f t="shared" si="1"/>
        <v>Salida Nacional / National exit</v>
      </c>
      <c r="C286" s="52">
        <f t="array" ref="C286">SUMPRODUCT('Distance Matrix_ex'!$B21:$T21,TRANSPOSE('Entry capacity'!C$12:C$30))/(SUM('Entry capacity'!$C$12:$C$30)-IFERROR(VLOOKUP($A286,'Entry capacity'!$A$12:$I$30,3,FALSE),0))</f>
        <v>651.66586381910554</v>
      </c>
      <c r="D286" s="52">
        <f t="array" ref="D286">SUMPRODUCT('Distance Matrix_ex'!$B21:$T21,TRANSPOSE('Entry capacity'!D$12:D$30))/(SUM('Entry capacity'!$D$12:$D$30)-IFERROR(VLOOKUP($A286,'Entry capacity'!$A$12:$I$30,4,FALSE),0))</f>
        <v>644.88234519241701</v>
      </c>
      <c r="E286" s="52">
        <f t="array" ref="E286">SUMPRODUCT('Distance Matrix_ex'!$B21:$T21,TRANSPOSE('Entry capacity'!E$12:E$30))/(SUM('Entry capacity'!$E$12:$E$30)-IFERROR(VLOOKUP($A286,'Entry capacity'!$A$12:$I$30,5,FALSE),0))</f>
        <v>635.06489232114802</v>
      </c>
      <c r="F286" s="52">
        <f t="array" ref="F286">SUMPRODUCT('Distance Matrix_ex'!$B21:$T21,TRANSPOSE('Entry capacity'!F$12:F$30))/(SUM('Entry capacity'!$F$12:$F$30)-IFERROR(VLOOKUP($A286,'Entry capacity'!$A$12:$I$30,6,FALSE),0))</f>
        <v>624.6468193546259</v>
      </c>
      <c r="G286" s="52">
        <f t="array" ref="G286">SUMPRODUCT('Distance Matrix_ex'!$B21:$T21,TRANSPOSE('Entry capacity'!G$12:G$30))/(SUM('Entry capacity'!$G$12:$G$30)-IFERROR(VLOOKUP($A286,'Entry capacity'!$A$12:$I$30,7,FALSE),0))</f>
        <v>620.9231825287784</v>
      </c>
      <c r="H286" s="52">
        <f t="array" ref="H286">SUMPRODUCT('Distance Matrix_ex'!$B21:$T21,TRANSPOSE('Entry capacity'!H$12:H$30))/(SUM('Entry capacity'!$H$12:$H$30)-IFERROR(VLOOKUP($A286,'Entry capacity'!$A$12:$I$30,8,FALSE),0))</f>
        <v>619.76677508733223</v>
      </c>
      <c r="I286" s="57">
        <f t="array" ref="I286">SUMPRODUCT('Distance Matrix_ex'!$B21:$T21,TRANSPOSE('Entry capacity'!I$12:I$30))/(SUM('Entry capacity'!$I$12:$I$30)-IFERROR(VLOOKUP($A286,'Entry capacity'!$A$12:$I$30,9,FALSE),0))</f>
        <v>617.61427866092208</v>
      </c>
    </row>
    <row r="287" spans="1:9" s="5" customFormat="1" ht="15" customHeight="1" x14ac:dyDescent="0.25">
      <c r="A287" s="46" t="str">
        <f t="shared" ref="A287" si="11">A22</f>
        <v>15.06A_Cabanes</v>
      </c>
      <c r="B287" s="4" t="str">
        <f t="shared" si="1"/>
        <v>Salida Nacional / National exit</v>
      </c>
      <c r="C287" s="52">
        <f t="array" ref="C287">SUMPRODUCT('Distance Matrix_ex'!$B22:$T22,TRANSPOSE('Entry capacity'!C$12:C$30))/(SUM('Entry capacity'!$C$12:$C$30)-IFERROR(VLOOKUP($A287,'Entry capacity'!$A$12:$I$30,3,FALSE),0))</f>
        <v>648.48264719095891</v>
      </c>
      <c r="D287" s="52">
        <f t="array" ref="D287">SUMPRODUCT('Distance Matrix_ex'!$B22:$T22,TRANSPOSE('Entry capacity'!D$12:D$30))/(SUM('Entry capacity'!$D$12:$D$30)-IFERROR(VLOOKUP($A287,'Entry capacity'!$A$12:$I$30,4,FALSE),0))</f>
        <v>640.83526148728731</v>
      </c>
      <c r="E287" s="52">
        <f t="array" ref="E287">SUMPRODUCT('Distance Matrix_ex'!$B22:$T22,TRANSPOSE('Entry capacity'!E$12:E$30))/(SUM('Entry capacity'!$E$12:$E$30)-IFERROR(VLOOKUP($A287,'Entry capacity'!$A$12:$I$30,5,FALSE),0))</f>
        <v>629.87583643635764</v>
      </c>
      <c r="F287" s="52">
        <f t="array" ref="F287">SUMPRODUCT('Distance Matrix_ex'!$B22:$T22,TRANSPOSE('Entry capacity'!F$12:F$30))/(SUM('Entry capacity'!$F$12:$F$30)-IFERROR(VLOOKUP($A287,'Entry capacity'!$A$12:$I$30,6,FALSE),0))</f>
        <v>618.28799064740235</v>
      </c>
      <c r="G287" s="52">
        <f t="array" ref="G287">SUMPRODUCT('Distance Matrix_ex'!$B22:$T22,TRANSPOSE('Entry capacity'!G$12:G$30))/(SUM('Entry capacity'!$G$12:$G$30)-IFERROR(VLOOKUP($A287,'Entry capacity'!$A$12:$I$30,7,FALSE),0))</f>
        <v>614.324160060709</v>
      </c>
      <c r="H287" s="52">
        <f t="array" ref="H287">SUMPRODUCT('Distance Matrix_ex'!$B22:$T22,TRANSPOSE('Entry capacity'!H$12:H$30))/(SUM('Entry capacity'!$H$12:$H$30)-IFERROR(VLOOKUP($A287,'Entry capacity'!$A$12:$I$30,8,FALSE),0))</f>
        <v>613.19969097613853</v>
      </c>
      <c r="I287" s="57">
        <f t="array" ref="I287">SUMPRODUCT('Distance Matrix_ex'!$B22:$T22,TRANSPOSE('Entry capacity'!I$12:I$30))/(SUM('Entry capacity'!$I$12:$I$30)-IFERROR(VLOOKUP($A287,'Entry capacity'!$A$12:$I$30,9,FALSE),0))</f>
        <v>611.09209213978068</v>
      </c>
    </row>
    <row r="288" spans="1:9" s="5" customFormat="1" ht="15" customHeight="1" x14ac:dyDescent="0.25">
      <c r="A288" s="46" t="str">
        <f t="shared" ref="A288" si="12">A23</f>
        <v>15.07_Villafames</v>
      </c>
      <c r="B288" s="4" t="str">
        <f t="shared" si="1"/>
        <v>Salida Nacional / National exit</v>
      </c>
      <c r="C288" s="52">
        <f t="array" ref="C288">SUMPRODUCT('Distance Matrix_ex'!$B23:$T23,TRANSPOSE('Entry capacity'!C$12:C$30))/(SUM('Entry capacity'!$C$12:$C$30)-IFERROR(VLOOKUP($A288,'Entry capacity'!$A$12:$I$30,3,FALSE),0))</f>
        <v>648.20011007482299</v>
      </c>
      <c r="D288" s="52">
        <f t="array" ref="D288">SUMPRODUCT('Distance Matrix_ex'!$B23:$T23,TRANSPOSE('Entry capacity'!D$12:D$30))/(SUM('Entry capacity'!$D$12:$D$30)-IFERROR(VLOOKUP($A288,'Entry capacity'!$A$12:$I$30,4,FALSE),0))</f>
        <v>640.47800151479601</v>
      </c>
      <c r="E288" s="52">
        <f t="array" ref="E288">SUMPRODUCT('Distance Matrix_ex'!$B23:$T23,TRANSPOSE('Entry capacity'!E$12:E$30))/(SUM('Entry capacity'!$E$12:$E$30)-IFERROR(VLOOKUP($A288,'Entry capacity'!$A$12:$I$30,5,FALSE),0))</f>
        <v>629.41939592780443</v>
      </c>
      <c r="F288" s="52">
        <f t="array" ref="F288">SUMPRODUCT('Distance Matrix_ex'!$B23:$T23,TRANSPOSE('Entry capacity'!F$12:F$30))/(SUM('Entry capacity'!$F$12:$F$30)-IFERROR(VLOOKUP($A288,'Entry capacity'!$A$12:$I$30,6,FALSE),0))</f>
        <v>617.7294678759738</v>
      </c>
      <c r="G288" s="52">
        <f t="array" ref="G288">SUMPRODUCT('Distance Matrix_ex'!$B23:$T23,TRANSPOSE('Entry capacity'!G$12:G$30))/(SUM('Entry capacity'!$G$12:$G$30)-IFERROR(VLOOKUP($A288,'Entry capacity'!$A$12:$I$30,7,FALSE),0))</f>
        <v>613.74428536672497</v>
      </c>
      <c r="H288" s="52">
        <f t="array" ref="H288">SUMPRODUCT('Distance Matrix_ex'!$B23:$T23,TRANSPOSE('Entry capacity'!H$12:H$30))/(SUM('Entry capacity'!$H$12:$H$30)-IFERROR(VLOOKUP($A288,'Entry capacity'!$A$12:$I$30,8,FALSE),0))</f>
        <v>612.62255377174472</v>
      </c>
      <c r="I288" s="57">
        <f t="array" ref="I288">SUMPRODUCT('Distance Matrix_ex'!$B23:$T23,TRANSPOSE('Entry capacity'!I$12:I$30))/(SUM('Entry capacity'!$I$12:$I$30)-IFERROR(VLOOKUP($A288,'Entry capacity'!$A$12:$I$30,9,FALSE),0))</f>
        <v>610.51906715532618</v>
      </c>
    </row>
    <row r="289" spans="1:9" s="5" customFormat="1" ht="15" customHeight="1" x14ac:dyDescent="0.25">
      <c r="A289" s="46" t="str">
        <f t="shared" ref="A289" si="13">A24</f>
        <v>15.08_Borriol</v>
      </c>
      <c r="B289" s="4" t="str">
        <f t="shared" si="1"/>
        <v>Salida Nacional / National exit</v>
      </c>
      <c r="C289" s="52">
        <f t="array" ref="C289">SUMPRODUCT('Distance Matrix_ex'!$B24:$T24,TRANSPOSE('Entry capacity'!C$12:C$30))/(SUM('Entry capacity'!$C$12:$C$30)-IFERROR(VLOOKUP($A289,'Entry capacity'!$A$12:$I$30,3,FALSE),0))</f>
        <v>646.2741487331632</v>
      </c>
      <c r="D289" s="52">
        <f t="array" ref="D289">SUMPRODUCT('Distance Matrix_ex'!$B24:$T24,TRANSPOSE('Entry capacity'!D$12:D$30))/(SUM('Entry capacity'!$D$12:$D$30)-IFERROR(VLOOKUP($A289,'Entry capacity'!$A$12:$I$30,4,FALSE),0))</f>
        <v>638.04267936898077</v>
      </c>
      <c r="E289" s="52">
        <f t="array" ref="E289">SUMPRODUCT('Distance Matrix_ex'!$B24:$T24,TRANSPOSE('Entry capacity'!E$12:E$30))/(SUM('Entry capacity'!$E$12:$E$30)-IFERROR(VLOOKUP($A289,'Entry capacity'!$A$12:$I$30,5,FALSE),0))</f>
        <v>626.30799312783654</v>
      </c>
      <c r="F289" s="52">
        <f t="array" ref="F289">SUMPRODUCT('Distance Matrix_ex'!$B24:$T24,TRANSPOSE('Entry capacity'!F$12:F$30))/(SUM('Entry capacity'!$F$12:$F$30)-IFERROR(VLOOKUP($A289,'Entry capacity'!$A$12:$I$30,6,FALSE),0))</f>
        <v>613.92220431740338</v>
      </c>
      <c r="G289" s="52">
        <f t="array" ref="G289">SUMPRODUCT('Distance Matrix_ex'!$B24:$T24,TRANSPOSE('Entry capacity'!G$12:G$30))/(SUM('Entry capacity'!$G$12:$G$30)-IFERROR(VLOOKUP($A289,'Entry capacity'!$A$12:$I$30,7,FALSE),0))</f>
        <v>609.79147286940156</v>
      </c>
      <c r="H289" s="52">
        <f t="array" ref="H289">SUMPRODUCT('Distance Matrix_ex'!$B24:$T24,TRANSPOSE('Entry capacity'!H$12:H$30))/(SUM('Entry capacity'!$H$12:$H$30)-IFERROR(VLOOKUP($A289,'Entry capacity'!$A$12:$I$30,8,FALSE),0))</f>
        <v>608.68840182846111</v>
      </c>
      <c r="I289" s="57">
        <f t="array" ref="I289">SUMPRODUCT('Distance Matrix_ex'!$B24:$T24,TRANSPOSE('Entry capacity'!I$12:I$30))/(SUM('Entry capacity'!$I$12:$I$30)-IFERROR(VLOOKUP($A289,'Entry capacity'!$A$12:$I$30,9,FALSE),0))</f>
        <v>606.61294684462848</v>
      </c>
    </row>
    <row r="290" spans="1:9" s="5" customFormat="1" ht="15" customHeight="1" x14ac:dyDescent="0.25">
      <c r="A290" s="46" t="str">
        <f t="shared" ref="A290" si="14">A25</f>
        <v>15.09_Villarreal</v>
      </c>
      <c r="B290" s="4" t="str">
        <f t="shared" si="1"/>
        <v>Salida Nacional / National exit</v>
      </c>
      <c r="C290" s="52">
        <f t="array" ref="C290">SUMPRODUCT('Distance Matrix_ex'!$B25:$T25,TRANSPOSE('Entry capacity'!C$12:C$30))/(SUM('Entry capacity'!$C$12:$C$30)-IFERROR(VLOOKUP($A290,'Entry capacity'!$A$12:$I$30,3,FALSE),0))</f>
        <v>645.23909812722138</v>
      </c>
      <c r="D290" s="52">
        <f t="array" ref="D290">SUMPRODUCT('Distance Matrix_ex'!$B25:$T25,TRANSPOSE('Entry capacity'!D$12:D$30))/(SUM('Entry capacity'!$D$12:$D$30)-IFERROR(VLOOKUP($A290,'Entry capacity'!$A$12:$I$30,4,FALSE),0))</f>
        <v>636.73388795756159</v>
      </c>
      <c r="E290" s="52">
        <f t="array" ref="E290">SUMPRODUCT('Distance Matrix_ex'!$B25:$T25,TRANSPOSE('Entry capacity'!E$12:E$30))/(SUM('Entry capacity'!$E$12:$E$30)-IFERROR(VLOOKUP($A290,'Entry capacity'!$A$12:$I$30,5,FALSE),0))</f>
        <v>624.635862289187</v>
      </c>
      <c r="F290" s="52">
        <f t="array" ref="F290">SUMPRODUCT('Distance Matrix_ex'!$B25:$T25,TRANSPOSE('Entry capacity'!F$12:F$30))/(SUM('Entry capacity'!$F$12:$F$30)-IFERROR(VLOOKUP($A290,'Entry capacity'!$A$12:$I$30,6,FALSE),0))</f>
        <v>611.87610382304831</v>
      </c>
      <c r="G290" s="52">
        <f t="array" ref="G290">SUMPRODUCT('Distance Matrix_ex'!$B25:$T25,TRANSPOSE('Entry capacity'!G$12:G$30))/(SUM('Entry capacity'!$G$12:$G$30)-IFERROR(VLOOKUP($A290,'Entry capacity'!$A$12:$I$30,7,FALSE),0))</f>
        <v>607.66715142948942</v>
      </c>
      <c r="H290" s="52">
        <f t="array" ref="H290">SUMPRODUCT('Distance Matrix_ex'!$B25:$T25,TRANSPOSE('Entry capacity'!H$12:H$30))/(SUM('Entry capacity'!$H$12:$H$30)-IFERROR(VLOOKUP($A290,'Entry capacity'!$A$12:$I$30,8,FALSE),0))</f>
        <v>606.57410894797465</v>
      </c>
      <c r="I290" s="57">
        <f t="array" ref="I290">SUMPRODUCT('Distance Matrix_ex'!$B25:$T25,TRANSPOSE('Entry capacity'!I$12:I$30))/(SUM('Entry capacity'!$I$12:$I$30)-IFERROR(VLOOKUP($A290,'Entry capacity'!$A$12:$I$30,9,FALSE),0))</f>
        <v>604.51371873084656</v>
      </c>
    </row>
    <row r="291" spans="1:9" s="5" customFormat="1" ht="15" customHeight="1" x14ac:dyDescent="0.25">
      <c r="A291" s="46" t="str">
        <f t="shared" ref="A291" si="15">A26</f>
        <v>15.09X.3_Moncofar</v>
      </c>
      <c r="B291" s="4" t="str">
        <f t="shared" si="1"/>
        <v>Salida Nacional / National exit</v>
      </c>
      <c r="C291" s="52">
        <f t="array" ref="C291">SUMPRODUCT('Distance Matrix_ex'!$B26:$T26,TRANSPOSE('Entry capacity'!C$12:C$30))/(SUM('Entry capacity'!$C$12:$C$30)-IFERROR(VLOOKUP($A291,'Entry capacity'!$A$12:$I$30,3,FALSE),0))</f>
        <v>643.46956587181228</v>
      </c>
      <c r="D291" s="52">
        <f t="array" ref="D291">SUMPRODUCT('Distance Matrix_ex'!$B26:$T26,TRANSPOSE('Entry capacity'!D$12:D$30))/(SUM('Entry capacity'!$D$12:$D$30)-IFERROR(VLOOKUP($A291,'Entry capacity'!$A$12:$I$30,4,FALSE),0))</f>
        <v>634.49636584529594</v>
      </c>
      <c r="E291" s="52">
        <f t="array" ref="E291">SUMPRODUCT('Distance Matrix_ex'!$B26:$T26,TRANSPOSE('Entry capacity'!E$12:E$30))/(SUM('Entry capacity'!$E$12:$E$30)-IFERROR(VLOOKUP($A291,'Entry capacity'!$A$12:$I$30,5,FALSE),0))</f>
        <v>621.77717167322237</v>
      </c>
      <c r="F291" s="52">
        <f t="array" ref="F291">SUMPRODUCT('Distance Matrix_ex'!$B26:$T26,TRANSPOSE('Entry capacity'!F$12:F$30))/(SUM('Entry capacity'!$F$12:$F$30)-IFERROR(VLOOKUP($A291,'Entry capacity'!$A$12:$I$30,6,FALSE),0))</f>
        <v>608.37807116475642</v>
      </c>
      <c r="G291" s="52">
        <f t="array" ref="G291">SUMPRODUCT('Distance Matrix_ex'!$B26:$T26,TRANSPOSE('Entry capacity'!G$12:G$30))/(SUM('Entry capacity'!$G$12:$G$30)-IFERROR(VLOOKUP($A291,'Entry capacity'!$A$12:$I$30,7,FALSE),0))</f>
        <v>604.03539150663971</v>
      </c>
      <c r="H291" s="52">
        <f t="array" ref="H291">SUMPRODUCT('Distance Matrix_ex'!$B26:$T26,TRANSPOSE('Entry capacity'!H$12:H$30))/(SUM('Entry capacity'!$H$12:$H$30)-IFERROR(VLOOKUP($A291,'Entry capacity'!$A$12:$I$30,8,FALSE),0))</f>
        <v>602.9594939446846</v>
      </c>
      <c r="I291" s="57">
        <f t="array" ref="I291">SUMPRODUCT('Distance Matrix_ex'!$B26:$T26,TRANSPOSE('Entry capacity'!I$12:I$30))/(SUM('Entry capacity'!$I$12:$I$30)-IFERROR(VLOOKUP($A291,'Entry capacity'!$A$12:$I$30,9,FALSE),0))</f>
        <v>600.92485859446867</v>
      </c>
    </row>
    <row r="292" spans="1:9" s="5" customFormat="1" ht="15" customHeight="1" x14ac:dyDescent="0.25">
      <c r="A292" s="46" t="str">
        <f t="shared" ref="A292" si="16">A27</f>
        <v>15.09X_Nules I</v>
      </c>
      <c r="B292" s="4" t="str">
        <f t="shared" si="1"/>
        <v>Salida Nacional / National exit</v>
      </c>
      <c r="C292" s="52">
        <f t="array" ref="C292">SUMPRODUCT('Distance Matrix_ex'!$B27:$T27,TRANSPOSE('Entry capacity'!C$12:C$30))/(SUM('Entry capacity'!$C$12:$C$30)-IFERROR(VLOOKUP($A292,'Entry capacity'!$A$12:$I$30,3,FALSE),0))</f>
        <v>643.63058905751234</v>
      </c>
      <c r="D292" s="52">
        <f t="array" ref="D292">SUMPRODUCT('Distance Matrix_ex'!$B27:$T27,TRANSPOSE('Entry capacity'!D$12:D$30))/(SUM('Entry capacity'!$D$12:$D$30)-IFERROR(VLOOKUP($A292,'Entry capacity'!$A$12:$I$30,4,FALSE),0))</f>
        <v>634.69997498408975</v>
      </c>
      <c r="E292" s="52">
        <f t="array" ref="E292">SUMPRODUCT('Distance Matrix_ex'!$B27:$T27,TRANSPOSE('Entry capacity'!E$12:E$30))/(SUM('Entry capacity'!$E$12:$E$30)-IFERROR(VLOOKUP($A292,'Entry capacity'!$A$12:$I$30,5,FALSE),0))</f>
        <v>622.03730565411308</v>
      </c>
      <c r="F292" s="52">
        <f t="array" ref="F292">SUMPRODUCT('Distance Matrix_ex'!$B27:$T27,TRANSPOSE('Entry capacity'!F$12:F$30))/(SUM('Entry capacity'!$F$12:$F$30)-IFERROR(VLOOKUP($A292,'Entry capacity'!$A$12:$I$30,6,FALSE),0))</f>
        <v>608.69638373611531</v>
      </c>
      <c r="G292" s="52">
        <f t="array" ref="G292">SUMPRODUCT('Distance Matrix_ex'!$B27:$T27,TRANSPOSE('Entry capacity'!G$12:G$30))/(SUM('Entry capacity'!$G$12:$G$30)-IFERROR(VLOOKUP($A292,'Entry capacity'!$A$12:$I$30,7,FALSE),0))</f>
        <v>604.36587293792627</v>
      </c>
      <c r="H292" s="52">
        <f t="array" ref="H292">SUMPRODUCT('Distance Matrix_ex'!$B27:$T27,TRANSPOSE('Entry capacity'!H$12:H$30))/(SUM('Entry capacity'!$H$12:$H$30)-IFERROR(VLOOKUP($A292,'Entry capacity'!$A$12:$I$30,8,FALSE),0))</f>
        <v>603.28841522946493</v>
      </c>
      <c r="I292" s="57">
        <f t="array" ref="I292">SUMPRODUCT('Distance Matrix_ex'!$B27:$T27,TRANSPOSE('Entry capacity'!I$12:I$30))/(SUM('Entry capacity'!$I$12:$I$30)-IFERROR(VLOOKUP($A292,'Entry capacity'!$A$12:$I$30,9,FALSE),0))</f>
        <v>601.25143624821044</v>
      </c>
    </row>
    <row r="293" spans="1:9" s="5" customFormat="1" ht="15" customHeight="1" x14ac:dyDescent="0.25">
      <c r="A293" s="46" t="str">
        <f t="shared" ref="A293" si="17">A28</f>
        <v>15.10_Chilches</v>
      </c>
      <c r="B293" s="4" t="str">
        <f t="shared" si="1"/>
        <v>Salida Nacional / National exit</v>
      </c>
      <c r="C293" s="52">
        <f t="array" ref="C293">SUMPRODUCT('Distance Matrix_ex'!$B28:$T28,TRANSPOSE('Entry capacity'!C$12:C$30))/(SUM('Entry capacity'!$C$12:$C$30)-IFERROR(VLOOKUP($A293,'Entry capacity'!$A$12:$I$30,3,FALSE),0))</f>
        <v>642.73669215715233</v>
      </c>
      <c r="D293" s="52">
        <f t="array" ref="D293">SUMPRODUCT('Distance Matrix_ex'!$B28:$T28,TRANSPOSE('Entry capacity'!D$12:D$30))/(SUM('Entry capacity'!$D$12:$D$30)-IFERROR(VLOOKUP($A293,'Entry capacity'!$A$12:$I$30,4,FALSE),0))</f>
        <v>633.56966833128524</v>
      </c>
      <c r="E293" s="52">
        <f t="array" ref="E293">SUMPRODUCT('Distance Matrix_ex'!$B28:$T28,TRANSPOSE('Entry capacity'!E$12:E$30))/(SUM('Entry capacity'!$E$12:$E$30)-IFERROR(VLOOKUP($A293,'Entry capacity'!$A$12:$I$30,5,FALSE),0))</f>
        <v>620.59320952481778</v>
      </c>
      <c r="F293" s="52">
        <f t="array" ref="F293">SUMPRODUCT('Distance Matrix_ex'!$B28:$T28,TRANSPOSE('Entry capacity'!F$12:F$30))/(SUM('Entry capacity'!$F$12:$F$30)-IFERROR(VLOOKUP($A293,'Entry capacity'!$A$12:$I$30,6,FALSE),0))</f>
        <v>606.9293175856975</v>
      </c>
      <c r="G293" s="52">
        <f t="array" ref="G293">SUMPRODUCT('Distance Matrix_ex'!$B28:$T28,TRANSPOSE('Entry capacity'!G$12:G$30))/(SUM('Entry capacity'!$G$12:$G$30)-IFERROR(VLOOKUP($A293,'Entry capacity'!$A$12:$I$30,7,FALSE),0))</f>
        <v>602.53125312358611</v>
      </c>
      <c r="H293" s="52">
        <f t="array" ref="H293">SUMPRODUCT('Distance Matrix_ex'!$B28:$T28,TRANSPOSE('Entry capacity'!H$12:H$30))/(SUM('Entry capacity'!$H$12:$H$30)-IFERROR(VLOOKUP($A293,'Entry capacity'!$A$12:$I$30,8,FALSE),0))</f>
        <v>601.46245634255592</v>
      </c>
      <c r="I293" s="57">
        <f t="array" ref="I293">SUMPRODUCT('Distance Matrix_ex'!$B28:$T28,TRANSPOSE('Entry capacity'!I$12:I$30))/(SUM('Entry capacity'!$I$12:$I$30)-IFERROR(VLOOKUP($A293,'Entry capacity'!$A$12:$I$30,9,FALSE),0))</f>
        <v>599.4384876896703</v>
      </c>
    </row>
    <row r="294" spans="1:9" s="5" customFormat="1" ht="15" customHeight="1" x14ac:dyDescent="0.25">
      <c r="A294" s="46" t="str">
        <f t="shared" ref="A294" si="18">A29</f>
        <v>15.11_Sagunto</v>
      </c>
      <c r="B294" s="4" t="str">
        <f t="shared" si="1"/>
        <v>Salida Nacional / National exit</v>
      </c>
      <c r="C294" s="52">
        <f t="array" ref="C294">SUMPRODUCT('Distance Matrix_ex'!$B29:$T29,TRANSPOSE('Entry capacity'!C$12:C$30))/(SUM('Entry capacity'!$C$12:$C$30)-IFERROR(VLOOKUP($A294,'Entry capacity'!$A$12:$I$30,3,FALSE),0))</f>
        <v>640.23557495155387</v>
      </c>
      <c r="D294" s="52">
        <f t="array" ref="D294">SUMPRODUCT('Distance Matrix_ex'!$B29:$T29,TRANSPOSE('Entry capacity'!D$12:D$30))/(SUM('Entry capacity'!$D$12:$D$30)-IFERROR(VLOOKUP($A294,'Entry capacity'!$A$12:$I$30,4,FALSE),0))</f>
        <v>630.51144544328417</v>
      </c>
      <c r="E294" s="52">
        <f t="array" ref="E294">SUMPRODUCT('Distance Matrix_ex'!$B29:$T29,TRANSPOSE('Entry capacity'!E$12:E$30))/(SUM('Entry capacity'!$E$12:$E$30)-IFERROR(VLOOKUP($A294,'Entry capacity'!$A$12:$I$30,5,FALSE),0))</f>
        <v>616.79741536531822</v>
      </c>
      <c r="F294" s="52">
        <f t="array" ref="F294">SUMPRODUCT('Distance Matrix_ex'!$B29:$T29,TRANSPOSE('Entry capacity'!F$12:F$30))/(SUM('Entry capacity'!$F$12:$F$30)-IFERROR(VLOOKUP($A294,'Entry capacity'!$A$12:$I$30,6,FALSE),0))</f>
        <v>602.37499906466962</v>
      </c>
      <c r="G294" s="52">
        <f t="array" ref="G294">SUMPRODUCT('Distance Matrix_ex'!$B29:$T29,TRANSPOSE('Entry capacity'!G$12:G$30))/(SUM('Entry capacity'!$G$12:$G$30)-IFERROR(VLOOKUP($A294,'Entry capacity'!$A$12:$I$30,7,FALSE),0))</f>
        <v>597.82196333052718</v>
      </c>
      <c r="H294" s="52">
        <f t="array" ref="H294">SUMPRODUCT('Distance Matrix_ex'!$B29:$T29,TRANSPOSE('Entry capacity'!H$12:H$30))/(SUM('Entry capacity'!$H$12:$H$30)-IFERROR(VLOOKUP($A294,'Entry capacity'!$A$12:$I$30,8,FALSE),0))</f>
        <v>596.77702566523192</v>
      </c>
      <c r="I294" s="57">
        <f t="array" ref="I294">SUMPRODUCT('Distance Matrix_ex'!$B29:$T29,TRANSPOSE('Entry capacity'!I$12:I$30))/(SUM('Entry capacity'!$I$12:$I$30)-IFERROR(VLOOKUP($A294,'Entry capacity'!$A$12:$I$30,9,FALSE),0))</f>
        <v>594.78999951589515</v>
      </c>
    </row>
    <row r="295" spans="1:9" s="5" customFormat="1" ht="15" customHeight="1" x14ac:dyDescent="0.25">
      <c r="A295" s="46" t="str">
        <f t="shared" ref="A295" si="19">A30</f>
        <v>15.12_Puzol</v>
      </c>
      <c r="B295" s="4" t="str">
        <f t="shared" si="1"/>
        <v>Salida Nacional / National exit</v>
      </c>
      <c r="C295" s="52">
        <f t="array" ref="C295">SUMPRODUCT('Distance Matrix_ex'!$B30:$T30,TRANSPOSE('Entry capacity'!C$12:C$30))/(SUM('Entry capacity'!$C$12:$C$30)-IFERROR(VLOOKUP($A295,'Entry capacity'!$A$12:$I$30,3,FALSE),0))</f>
        <v>639.57456864320659</v>
      </c>
      <c r="D295" s="52">
        <f t="array" ref="D295">SUMPRODUCT('Distance Matrix_ex'!$B30:$T30,TRANSPOSE('Entry capacity'!D$12:D$30))/(SUM('Entry capacity'!$D$12:$D$30)-IFERROR(VLOOKUP($A295,'Entry capacity'!$A$12:$I$30,4,FALSE),0))</f>
        <v>629.76370460062481</v>
      </c>
      <c r="E295" s="52">
        <f t="array" ref="E295">SUMPRODUCT('Distance Matrix_ex'!$B30:$T30,TRANSPOSE('Entry capacity'!E$12:E$30))/(SUM('Entry capacity'!$E$12:$E$30)-IFERROR(VLOOKUP($A295,'Entry capacity'!$A$12:$I$30,5,FALSE),0))</f>
        <v>615.94496697610771</v>
      </c>
      <c r="F295" s="52">
        <f t="array" ref="F295">SUMPRODUCT('Distance Matrix_ex'!$B30:$T30,TRANSPOSE('Entry capacity'!F$12:F$30))/(SUM('Entry capacity'!$F$12:$F$30)-IFERROR(VLOOKUP($A295,'Entry capacity'!$A$12:$I$30,6,FALSE),0))</f>
        <v>601.41814577541675</v>
      </c>
      <c r="G295" s="52">
        <f t="array" ref="G295">SUMPRODUCT('Distance Matrix_ex'!$B30:$T30,TRANSPOSE('Entry capacity'!G$12:G$30))/(SUM('Entry capacity'!$G$12:$G$30)-IFERROR(VLOOKUP($A295,'Entry capacity'!$A$12:$I$30,7,FALSE),0))</f>
        <v>596.86378149085658</v>
      </c>
      <c r="H295" s="52">
        <f t="array" ref="H295">SUMPRODUCT('Distance Matrix_ex'!$B30:$T30,TRANSPOSE('Entry capacity'!H$12:H$30))/(SUM('Entry capacity'!$H$12:$H$30)-IFERROR(VLOOKUP($A295,'Entry capacity'!$A$12:$I$30,8,FALSE),0))</f>
        <v>595.84131680625046</v>
      </c>
      <c r="I295" s="57">
        <f t="array" ref="I295">SUMPRODUCT('Distance Matrix_ex'!$B30:$T30,TRANSPOSE('Entry capacity'!I$12:I$30))/(SUM('Entry capacity'!$I$12:$I$30)-IFERROR(VLOOKUP($A295,'Entry capacity'!$A$12:$I$30,9,FALSE),0))</f>
        <v>593.89428936223521</v>
      </c>
    </row>
    <row r="296" spans="1:9" s="5" customFormat="1" ht="15" customHeight="1" x14ac:dyDescent="0.25">
      <c r="A296" s="46" t="str">
        <f t="shared" ref="A296" si="20">A31</f>
        <v>15.14_Paterna</v>
      </c>
      <c r="B296" s="4" t="str">
        <f t="shared" si="1"/>
        <v>Salida Nacional / National exit</v>
      </c>
      <c r="C296" s="52">
        <f t="array" ref="C296">SUMPRODUCT('Distance Matrix_ex'!$B31:$T31,TRANSPOSE('Entry capacity'!C$12:C$30))/(SUM('Entry capacity'!$C$12:$C$30)-IFERROR(VLOOKUP($A296,'Entry capacity'!$A$12:$I$30,3,FALSE),0))</f>
        <v>637.88481180743656</v>
      </c>
      <c r="D296" s="52">
        <f t="array" ref="D296">SUMPRODUCT('Distance Matrix_ex'!$B31:$T31,TRANSPOSE('Entry capacity'!D$12:D$30))/(SUM('Entry capacity'!$D$12:$D$30)-IFERROR(VLOOKUP($A296,'Entry capacity'!$A$12:$I$30,4,FALSE),0))</f>
        <v>627.85222480941582</v>
      </c>
      <c r="E296" s="52">
        <f t="array" ref="E296">SUMPRODUCT('Distance Matrix_ex'!$B31:$T31,TRANSPOSE('Entry capacity'!E$12:E$30))/(SUM('Entry capacity'!$E$12:$E$30)-IFERROR(VLOOKUP($A296,'Entry capacity'!$A$12:$I$30,5,FALSE),0))</f>
        <v>613.76581910018035</v>
      </c>
      <c r="F296" s="52">
        <f t="array" ref="F296">SUMPRODUCT('Distance Matrix_ex'!$B31:$T31,TRANSPOSE('Entry capacity'!F$12:F$30))/(SUM('Entry capacity'!$F$12:$F$30)-IFERROR(VLOOKUP($A296,'Entry capacity'!$A$12:$I$30,6,FALSE),0))</f>
        <v>598.97210348213412</v>
      </c>
      <c r="G296" s="52">
        <f t="array" ref="G296">SUMPRODUCT('Distance Matrix_ex'!$B31:$T31,TRANSPOSE('Entry capacity'!G$12:G$30))/(SUM('Entry capacity'!$G$12:$G$30)-IFERROR(VLOOKUP($A296,'Entry capacity'!$A$12:$I$30,7,FALSE),0))</f>
        <v>594.41434297106071</v>
      </c>
      <c r="H296" s="52">
        <f t="array" ref="H296">SUMPRODUCT('Distance Matrix_ex'!$B31:$T31,TRANSPOSE('Entry capacity'!H$12:H$30))/(SUM('Entry capacity'!$H$12:$H$30)-IFERROR(VLOOKUP($A296,'Entry capacity'!$A$12:$I$30,8,FALSE),0))</f>
        <v>593.44932686487164</v>
      </c>
      <c r="I296" s="57">
        <f t="array" ref="I296">SUMPRODUCT('Distance Matrix_ex'!$B31:$T31,TRANSPOSE('Entry capacity'!I$12:I$30))/(SUM('Entry capacity'!$I$12:$I$30)-IFERROR(VLOOKUP($A296,'Entry capacity'!$A$12:$I$30,9,FALSE),0))</f>
        <v>591.6045497093719</v>
      </c>
    </row>
    <row r="297" spans="1:9" s="5" customFormat="1" ht="15" customHeight="1" x14ac:dyDescent="0.25">
      <c r="A297" s="46" t="str">
        <f t="shared" ref="A297" si="21">A32</f>
        <v>15.16_Llombay</v>
      </c>
      <c r="B297" s="4" t="str">
        <f t="shared" si="1"/>
        <v>Salida Nacional / National exit</v>
      </c>
      <c r="C297" s="52">
        <f t="array" ref="C297">SUMPRODUCT('Distance Matrix_ex'!$B32:$T32,TRANSPOSE('Entry capacity'!C$12:C$30))/(SUM('Entry capacity'!$C$12:$C$30)-IFERROR(VLOOKUP($A297,'Entry capacity'!$A$12:$I$30,3,FALSE),0))</f>
        <v>633.37658007803668</v>
      </c>
      <c r="D297" s="52">
        <f t="array" ref="D297">SUMPRODUCT('Distance Matrix_ex'!$B32:$T32,TRANSPOSE('Entry capacity'!D$12:D$30))/(SUM('Entry capacity'!$D$12:$D$30)-IFERROR(VLOOKUP($A297,'Entry capacity'!$A$12:$I$30,4,FALSE),0))</f>
        <v>622.75244141903966</v>
      </c>
      <c r="E297" s="52">
        <f t="array" ref="E297">SUMPRODUCT('Distance Matrix_ex'!$B32:$T32,TRANSPOSE('Entry capacity'!E$12:E$30))/(SUM('Entry capacity'!$E$12:$E$30)-IFERROR(VLOOKUP($A297,'Entry capacity'!$A$12:$I$30,5,FALSE),0))</f>
        <v>607.95190351815972</v>
      </c>
      <c r="F297" s="52">
        <f t="array" ref="F297">SUMPRODUCT('Distance Matrix_ex'!$B32:$T32,TRANSPOSE('Entry capacity'!F$12:F$30))/(SUM('Entry capacity'!$F$12:$F$30)-IFERROR(VLOOKUP($A297,'Entry capacity'!$A$12:$I$30,6,FALSE),0))</f>
        <v>592.44611983490495</v>
      </c>
      <c r="G297" s="52">
        <f t="array" ref="G297">SUMPRODUCT('Distance Matrix_ex'!$B32:$T32,TRANSPOSE('Entry capacity'!G$12:G$30))/(SUM('Entry capacity'!$G$12:$G$30)-IFERROR(VLOOKUP($A297,'Entry capacity'!$A$12:$I$30,7,FALSE),0))</f>
        <v>587.8792982709009</v>
      </c>
      <c r="H297" s="52">
        <f t="array" ref="H297">SUMPRODUCT('Distance Matrix_ex'!$B32:$T32,TRANSPOSE('Entry capacity'!H$12:H$30))/(SUM('Entry capacity'!$H$12:$H$30)-IFERROR(VLOOKUP($A297,'Entry capacity'!$A$12:$I$30,8,FALSE),0))</f>
        <v>587.06755362871638</v>
      </c>
      <c r="I297" s="57">
        <f t="array" ref="I297">SUMPRODUCT('Distance Matrix_ex'!$B32:$T32,TRANSPOSE('Entry capacity'!I$12:I$30))/(SUM('Entry capacity'!$I$12:$I$30)-IFERROR(VLOOKUP($A297,'Entry capacity'!$A$12:$I$30,9,FALSE),0))</f>
        <v>585.49557785224727</v>
      </c>
    </row>
    <row r="298" spans="1:9" s="5" customFormat="1" ht="15" customHeight="1" x14ac:dyDescent="0.25">
      <c r="A298" s="46" t="str">
        <f t="shared" ref="A298" si="22">A33</f>
        <v>15.17_Carlet</v>
      </c>
      <c r="B298" s="4" t="str">
        <f t="shared" si="1"/>
        <v>Salida Nacional / National exit</v>
      </c>
      <c r="C298" s="52">
        <f t="array" ref="C298">SUMPRODUCT('Distance Matrix_ex'!$B33:$T33,TRANSPOSE('Entry capacity'!C$12:C$30))/(SUM('Entry capacity'!$C$12:$C$30)-IFERROR(VLOOKUP($A298,'Entry capacity'!$A$12:$I$30,3,FALSE),0))</f>
        <v>632.65049570536939</v>
      </c>
      <c r="D298" s="52">
        <f t="array" ref="D298">SUMPRODUCT('Distance Matrix_ex'!$B33:$T33,TRANSPOSE('Entry capacity'!D$12:D$30))/(SUM('Entry capacity'!$D$12:$D$30)-IFERROR(VLOOKUP($A298,'Entry capacity'!$A$12:$I$30,4,FALSE),0))</f>
        <v>621.93707606366092</v>
      </c>
      <c r="E298" s="52">
        <f t="array" ref="E298">SUMPRODUCT('Distance Matrix_ex'!$B33:$T33,TRANSPOSE('Entry capacity'!E$12:E$30))/(SUM('Entry capacity'!$E$12:$E$30)-IFERROR(VLOOKUP($A298,'Entry capacity'!$A$12:$I$30,5,FALSE),0))</f>
        <v>607.02868431117849</v>
      </c>
      <c r="F298" s="52">
        <f t="array" ref="F298">SUMPRODUCT('Distance Matrix_ex'!$B33:$T33,TRANSPOSE('Entry capacity'!F$12:F$30))/(SUM('Entry capacity'!$F$12:$F$30)-IFERROR(VLOOKUP($A298,'Entry capacity'!$A$12:$I$30,6,FALSE),0))</f>
        <v>591.41542129079573</v>
      </c>
      <c r="G298" s="52">
        <f t="array" ref="G298">SUMPRODUCT('Distance Matrix_ex'!$B33:$T33,TRANSPOSE('Entry capacity'!G$12:G$30))/(SUM('Entry capacity'!$G$12:$G$30)-IFERROR(VLOOKUP($A298,'Entry capacity'!$A$12:$I$30,7,FALSE),0))</f>
        <v>586.84698752801455</v>
      </c>
      <c r="H298" s="52">
        <f t="array" ref="H298">SUMPRODUCT('Distance Matrix_ex'!$B33:$T33,TRANSPOSE('Entry capacity'!H$12:H$30))/(SUM('Entry capacity'!$H$12:$H$30)-IFERROR(VLOOKUP($A298,'Entry capacity'!$A$12:$I$30,8,FALSE),0))</f>
        <v>586.05806281256014</v>
      </c>
      <c r="I298" s="57">
        <f t="array" ref="I298">SUMPRODUCT('Distance Matrix_ex'!$B33:$T33,TRANSPOSE('Entry capacity'!I$12:I$30))/(SUM('Entry capacity'!$I$12:$I$30)-IFERROR(VLOOKUP($A298,'Entry capacity'!$A$12:$I$30,9,FALSE),0))</f>
        <v>584.52662063545438</v>
      </c>
    </row>
    <row r="299" spans="1:9" s="5" customFormat="1" ht="15" customHeight="1" x14ac:dyDescent="0.25">
      <c r="A299" s="46" t="str">
        <f t="shared" ref="A299" si="23">A34</f>
        <v>15.19_Alcudia de Crespins</v>
      </c>
      <c r="B299" s="4" t="str">
        <f t="shared" si="1"/>
        <v>Salida Nacional / National exit</v>
      </c>
      <c r="C299" s="52">
        <f t="array" ref="C299">SUMPRODUCT('Distance Matrix_ex'!$B34:$T34,TRANSPOSE('Entry capacity'!C$12:C$30))/(SUM('Entry capacity'!$C$12:$C$30)-IFERROR(VLOOKUP($A299,'Entry capacity'!$A$12:$I$30,3,FALSE),0))</f>
        <v>627.83520649979255</v>
      </c>
      <c r="D299" s="52">
        <f t="array" ref="D299">SUMPRODUCT('Distance Matrix_ex'!$B34:$T34,TRANSPOSE('Entry capacity'!D$12:D$30))/(SUM('Entry capacity'!$D$12:$D$30)-IFERROR(VLOOKUP($A299,'Entry capacity'!$A$12:$I$30,4,FALSE),0))</f>
        <v>616.74690410193102</v>
      </c>
      <c r="E299" s="52">
        <f t="array" ref="E299">SUMPRODUCT('Distance Matrix_ex'!$B34:$T34,TRANSPOSE('Entry capacity'!E$12:E$30))/(SUM('Entry capacity'!$E$12:$E$30)-IFERROR(VLOOKUP($A299,'Entry capacity'!$A$12:$I$30,5,FALSE),0))</f>
        <v>601.38285175574094</v>
      </c>
      <c r="F299" s="52">
        <f t="array" ref="F299">SUMPRODUCT('Distance Matrix_ex'!$B34:$T34,TRANSPOSE('Entry capacity'!F$12:F$30))/(SUM('Entry capacity'!$F$12:$F$30)-IFERROR(VLOOKUP($A299,'Entry capacity'!$A$12:$I$30,6,FALSE),0))</f>
        <v>585.31793679322777</v>
      </c>
      <c r="G299" s="52">
        <f t="array" ref="G299">SUMPRODUCT('Distance Matrix_ex'!$B34:$T34,TRANSPOSE('Entry capacity'!G$12:G$30))/(SUM('Entry capacity'!$G$12:$G$30)-IFERROR(VLOOKUP($A299,'Entry capacity'!$A$12:$I$30,7,FALSE),0))</f>
        <v>580.73327100405834</v>
      </c>
      <c r="H299" s="52">
        <f t="array" ref="H299">SUMPRODUCT('Distance Matrix_ex'!$B34:$T34,TRANSPOSE('Entry capacity'!H$12:H$30))/(SUM('Entry capacity'!$H$12:$H$30)-IFERROR(VLOOKUP($A299,'Entry capacity'!$A$12:$I$30,8,FALSE),0))</f>
        <v>580.02806474319323</v>
      </c>
      <c r="I299" s="57">
        <f t="array" ref="I299">SUMPRODUCT('Distance Matrix_ex'!$B34:$T34,TRANSPOSE('Entry capacity'!I$12:I$30))/(SUM('Entry capacity'!$I$12:$I$30)-IFERROR(VLOOKUP($A299,'Entry capacity'!$A$12:$I$30,9,FALSE),0))</f>
        <v>578.64208690163093</v>
      </c>
    </row>
    <row r="300" spans="1:9" s="5" customFormat="1" ht="15" customHeight="1" x14ac:dyDescent="0.25">
      <c r="A300" s="46" t="str">
        <f t="shared" ref="A300" si="24">A35</f>
        <v>15.20.04_Denia</v>
      </c>
      <c r="B300" s="4" t="str">
        <f t="shared" si="1"/>
        <v>Salida Nacional / National exit</v>
      </c>
      <c r="C300" s="52">
        <f t="array" ref="C300">SUMPRODUCT('Distance Matrix_ex'!$B35:$T35,TRANSPOSE('Entry capacity'!C$12:C$30))/(SUM('Entry capacity'!$C$12:$C$30)-IFERROR(VLOOKUP($A300,'Entry capacity'!$A$12:$I$30,3,FALSE),0))</f>
        <v>691.56520649979245</v>
      </c>
      <c r="D300" s="52">
        <f t="array" ref="D300">SUMPRODUCT('Distance Matrix_ex'!$B35:$T35,TRANSPOSE('Entry capacity'!D$12:D$30))/(SUM('Entry capacity'!$D$12:$D$30)-IFERROR(VLOOKUP($A300,'Entry capacity'!$A$12:$I$30,4,FALSE),0))</f>
        <v>680.47690410193104</v>
      </c>
      <c r="E300" s="52">
        <f t="array" ref="E300">SUMPRODUCT('Distance Matrix_ex'!$B35:$T35,TRANSPOSE('Entry capacity'!E$12:E$30))/(SUM('Entry capacity'!$E$12:$E$30)-IFERROR(VLOOKUP($A300,'Entry capacity'!$A$12:$I$30,5,FALSE),0))</f>
        <v>665.11285175574096</v>
      </c>
      <c r="F300" s="52">
        <f t="array" ref="F300">SUMPRODUCT('Distance Matrix_ex'!$B35:$T35,TRANSPOSE('Entry capacity'!F$12:F$30))/(SUM('Entry capacity'!$F$12:$F$30)-IFERROR(VLOOKUP($A300,'Entry capacity'!$A$12:$I$30,6,FALSE),0))</f>
        <v>649.04793679322779</v>
      </c>
      <c r="G300" s="52">
        <f t="array" ref="G300">SUMPRODUCT('Distance Matrix_ex'!$B35:$T35,TRANSPOSE('Entry capacity'!G$12:G$30))/(SUM('Entry capacity'!$G$12:$G$30)-IFERROR(VLOOKUP($A300,'Entry capacity'!$A$12:$I$30,7,FALSE),0))</f>
        <v>644.46327100405847</v>
      </c>
      <c r="H300" s="52">
        <f t="array" ref="H300">SUMPRODUCT('Distance Matrix_ex'!$B35:$T35,TRANSPOSE('Entry capacity'!H$12:H$30))/(SUM('Entry capacity'!$H$12:$H$30)-IFERROR(VLOOKUP($A300,'Entry capacity'!$A$12:$I$30,8,FALSE),0))</f>
        <v>643.75806474319324</v>
      </c>
      <c r="I300" s="57">
        <f t="array" ref="I300">SUMPRODUCT('Distance Matrix_ex'!$B35:$T35,TRANSPOSE('Entry capacity'!I$12:I$30))/(SUM('Entry capacity'!$I$12:$I$30)-IFERROR(VLOOKUP($A300,'Entry capacity'!$A$12:$I$30,9,FALSE),0))</f>
        <v>642.37208690163084</v>
      </c>
    </row>
    <row r="301" spans="1:9" s="5" customFormat="1" ht="15" customHeight="1" x14ac:dyDescent="0.25">
      <c r="A301" s="46" t="str">
        <f t="shared" ref="A301" si="25">A36</f>
        <v>15.20.05_Ibiza</v>
      </c>
      <c r="B301" s="4" t="str">
        <f t="shared" si="1"/>
        <v>Salida Nacional / National exit</v>
      </c>
      <c r="C301" s="52">
        <f t="array" ref="C301">SUMPRODUCT('Distance Matrix_ex'!$B36:$T36,TRANSPOSE('Entry capacity'!C$12:C$30))/(SUM('Entry capacity'!$C$12:$C$30)-IFERROR(VLOOKUP($A301,'Entry capacity'!$A$12:$I$30,3,FALSE),0))</f>
        <v>815.34720659979234</v>
      </c>
      <c r="D301" s="52">
        <f t="array" ref="D301">SUMPRODUCT('Distance Matrix_ex'!$B36:$T36,TRANSPOSE('Entry capacity'!D$12:D$30))/(SUM('Entry capacity'!$D$12:$D$30)-IFERROR(VLOOKUP($A301,'Entry capacity'!$A$12:$I$30,4,FALSE),0))</f>
        <v>804.25890420193093</v>
      </c>
      <c r="E301" s="52">
        <f t="array" ref="E301">SUMPRODUCT('Distance Matrix_ex'!$B36:$T36,TRANSPOSE('Entry capacity'!E$12:E$30))/(SUM('Entry capacity'!$E$12:$E$30)-IFERROR(VLOOKUP($A301,'Entry capacity'!$A$12:$I$30,5,FALSE),0))</f>
        <v>788.89485185574097</v>
      </c>
      <c r="F301" s="52">
        <f t="array" ref="F301">SUMPRODUCT('Distance Matrix_ex'!$B36:$T36,TRANSPOSE('Entry capacity'!F$12:F$30))/(SUM('Entry capacity'!$F$12:$F$30)-IFERROR(VLOOKUP($A301,'Entry capacity'!$A$12:$I$30,6,FALSE),0))</f>
        <v>772.82993689322768</v>
      </c>
      <c r="G301" s="52">
        <f t="array" ref="G301">SUMPRODUCT('Distance Matrix_ex'!$B36:$T36,TRANSPOSE('Entry capacity'!G$12:G$30))/(SUM('Entry capacity'!$G$12:$G$30)-IFERROR(VLOOKUP($A301,'Entry capacity'!$A$12:$I$30,7,FALSE),0))</f>
        <v>768.24527110405825</v>
      </c>
      <c r="H301" s="52">
        <f t="array" ref="H301">SUMPRODUCT('Distance Matrix_ex'!$B36:$T36,TRANSPOSE('Entry capacity'!H$12:H$30))/(SUM('Entry capacity'!$H$12:$H$30)-IFERROR(VLOOKUP($A301,'Entry capacity'!$A$12:$I$30,8,FALSE),0))</f>
        <v>767.54006484319325</v>
      </c>
      <c r="I301" s="57">
        <f t="array" ref="I301">SUMPRODUCT('Distance Matrix_ex'!$B36:$T36,TRANSPOSE('Entry capacity'!I$12:I$30))/(SUM('Entry capacity'!$I$12:$I$30)-IFERROR(VLOOKUP($A301,'Entry capacity'!$A$12:$I$30,9,FALSE),0))</f>
        <v>766.15408700163073</v>
      </c>
    </row>
    <row r="302" spans="1:9" s="5" customFormat="1" ht="15" customHeight="1" x14ac:dyDescent="0.25">
      <c r="A302" s="46" t="str">
        <f t="shared" ref="A302" si="26">A37</f>
        <v>15.20.06_Mallorca-S. Juan Dios</v>
      </c>
      <c r="B302" s="4" t="str">
        <f t="shared" si="1"/>
        <v>Salida Nacional / National exit</v>
      </c>
      <c r="C302" s="52">
        <f t="array" ref="C302">SUMPRODUCT('Distance Matrix_ex'!$B37:$T37,TRANSPOSE('Entry capacity'!C$12:C$30))/(SUM('Entry capacity'!$C$12:$C$30)-IFERROR(VLOOKUP($A302,'Entry capacity'!$A$12:$I$30,3,FALSE),0))</f>
        <v>830.14720659979241</v>
      </c>
      <c r="D302" s="52">
        <f t="array" ref="D302">SUMPRODUCT('Distance Matrix_ex'!$B37:$T37,TRANSPOSE('Entry capacity'!D$12:D$30))/(SUM('Entry capacity'!$D$12:$D$30)-IFERROR(VLOOKUP($A302,'Entry capacity'!$A$12:$I$30,4,FALSE),0))</f>
        <v>819.05890420193077</v>
      </c>
      <c r="E302" s="52">
        <f t="array" ref="E302">SUMPRODUCT('Distance Matrix_ex'!$B37:$T37,TRANSPOSE('Entry capacity'!E$12:E$30))/(SUM('Entry capacity'!$E$12:$E$30)-IFERROR(VLOOKUP($A302,'Entry capacity'!$A$12:$I$30,5,FALSE),0))</f>
        <v>803.69485185574092</v>
      </c>
      <c r="F302" s="52">
        <f t="array" ref="F302">SUMPRODUCT('Distance Matrix_ex'!$B37:$T37,TRANSPOSE('Entry capacity'!F$12:F$30))/(SUM('Entry capacity'!$F$12:$F$30)-IFERROR(VLOOKUP($A302,'Entry capacity'!$A$12:$I$30,6,FALSE),0))</f>
        <v>787.62993689322764</v>
      </c>
      <c r="G302" s="52">
        <f t="array" ref="G302">SUMPRODUCT('Distance Matrix_ex'!$B37:$T37,TRANSPOSE('Entry capacity'!G$12:G$30))/(SUM('Entry capacity'!$G$12:$G$30)-IFERROR(VLOOKUP($A302,'Entry capacity'!$A$12:$I$30,7,FALSE),0))</f>
        <v>783.04527110405843</v>
      </c>
      <c r="H302" s="52">
        <f t="array" ref="H302">SUMPRODUCT('Distance Matrix_ex'!$B37:$T37,TRANSPOSE('Entry capacity'!H$12:H$30))/(SUM('Entry capacity'!$H$12:$H$30)-IFERROR(VLOOKUP($A302,'Entry capacity'!$A$12:$I$30,8,FALSE),0))</f>
        <v>782.34006484319309</v>
      </c>
      <c r="I302" s="57">
        <f t="array" ref="I302">SUMPRODUCT('Distance Matrix_ex'!$B37:$T37,TRANSPOSE('Entry capacity'!I$12:I$30))/(SUM('Entry capacity'!$I$12:$I$30)-IFERROR(VLOOKUP($A302,'Entry capacity'!$A$12:$I$30,9,FALSE),0))</f>
        <v>780.95408700163068</v>
      </c>
    </row>
    <row r="303" spans="1:9" s="5" customFormat="1" ht="15" customHeight="1" x14ac:dyDescent="0.25">
      <c r="A303" s="46" t="str">
        <f t="shared" ref="A303" si="27">A38</f>
        <v>15.20A.1_Onteniente</v>
      </c>
      <c r="B303" s="4" t="str">
        <f t="shared" si="1"/>
        <v>Salida Nacional / National exit</v>
      </c>
      <c r="C303" s="52">
        <f t="array" ref="C303">SUMPRODUCT('Distance Matrix_ex'!$B38:$T38,TRANSPOSE('Entry capacity'!C$12:C$30))/(SUM('Entry capacity'!$C$12:$C$30)-IFERROR(VLOOKUP($A303,'Entry capacity'!$A$12:$I$30,3,FALSE),0))</f>
        <v>636.62363279635338</v>
      </c>
      <c r="D303" s="52">
        <f t="array" ref="D303">SUMPRODUCT('Distance Matrix_ex'!$B38:$T38,TRANSPOSE('Entry capacity'!D$12:D$30))/(SUM('Entry capacity'!$D$12:$D$30)-IFERROR(VLOOKUP($A303,'Entry capacity'!$A$12:$I$30,4,FALSE),0))</f>
        <v>625.26203012261192</v>
      </c>
      <c r="E303" s="52">
        <f t="array" ref="E303">SUMPRODUCT('Distance Matrix_ex'!$B38:$T38,TRANSPOSE('Entry capacity'!E$12:E$30))/(SUM('Entry capacity'!$E$12:$E$30)-IFERROR(VLOOKUP($A303,'Entry capacity'!$A$12:$I$30,5,FALSE),0))</f>
        <v>609.54823908059245</v>
      </c>
      <c r="F303" s="52">
        <f t="array" ref="F303">SUMPRODUCT('Distance Matrix_ex'!$B38:$T38,TRANSPOSE('Entry capacity'!F$12:F$30))/(SUM('Entry capacity'!$F$12:$F$30)-IFERROR(VLOOKUP($A303,'Entry capacity'!$A$12:$I$30,6,FALSE),0))</f>
        <v>593.12770068158591</v>
      </c>
      <c r="G303" s="52">
        <f t="array" ref="G303">SUMPRODUCT('Distance Matrix_ex'!$B38:$T38,TRANSPOSE('Entry capacity'!G$12:G$30))/(SUM('Entry capacity'!$G$12:$G$30)-IFERROR(VLOOKUP($A303,'Entry capacity'!$A$12:$I$30,7,FALSE),0))</f>
        <v>588.49411855849235</v>
      </c>
      <c r="H303" s="52">
        <f t="array" ref="H303">SUMPRODUCT('Distance Matrix_ex'!$B38:$T38,TRANSPOSE('Entry capacity'!H$12:H$30))/(SUM('Entry capacity'!$H$12:$H$30)-IFERROR(VLOOKUP($A303,'Entry capacity'!$A$12:$I$30,8,FALSE),0))</f>
        <v>587.82274973306778</v>
      </c>
      <c r="I303" s="57">
        <f t="array" ref="I303">SUMPRODUCT('Distance Matrix_ex'!$B38:$T38,TRANSPOSE('Entry capacity'!I$12:I$30))/(SUM('Entry capacity'!$I$12:$I$30)-IFERROR(VLOOKUP($A303,'Entry capacity'!$A$12:$I$30,9,FALSE),0))</f>
        <v>586.49519776622253</v>
      </c>
    </row>
    <row r="304" spans="1:9" s="5" customFormat="1" ht="15" customHeight="1" x14ac:dyDescent="0.25">
      <c r="A304" s="46" t="str">
        <f t="shared" ref="A304" si="28">A39</f>
        <v>15.21_Bañeres</v>
      </c>
      <c r="B304" s="4" t="str">
        <f t="shared" si="1"/>
        <v>Salida Nacional / National exit</v>
      </c>
      <c r="C304" s="52">
        <f t="array" ref="C304">SUMPRODUCT('Distance Matrix_ex'!$B39:$T39,TRANSPOSE('Entry capacity'!C$12:C$30))/(SUM('Entry capacity'!$C$12:$C$30)-IFERROR(VLOOKUP($A304,'Entry capacity'!$A$12:$I$30,3,FALSE),0))</f>
        <v>646.55774455263213</v>
      </c>
      <c r="D304" s="52">
        <f t="array" ref="D304">SUMPRODUCT('Distance Matrix_ex'!$B39:$T39,TRANSPOSE('Entry capacity'!D$12:D$30))/(SUM('Entry capacity'!$D$12:$D$30)-IFERROR(VLOOKUP($A304,'Entry capacity'!$A$12:$I$30,4,FALSE),0))</f>
        <v>634.88723082091519</v>
      </c>
      <c r="E304" s="52">
        <f t="array" ref="E304">SUMPRODUCT('Distance Matrix_ex'!$B39:$T39,TRANSPOSE('Entry capacity'!E$12:E$30))/(SUM('Entry capacity'!$E$12:$E$30)-IFERROR(VLOOKUP($A304,'Entry capacity'!$A$12:$I$30,5,FALSE),0))</f>
        <v>618.77812964206896</v>
      </c>
      <c r="F304" s="52">
        <f t="array" ref="F304">SUMPRODUCT('Distance Matrix_ex'!$B39:$T39,TRANSPOSE('Entry capacity'!F$12:F$30))/(SUM('Entry capacity'!$F$12:$F$30)-IFERROR(VLOOKUP($A304,'Entry capacity'!$A$12:$I$30,6,FALSE),0))</f>
        <v>601.95562918713085</v>
      </c>
      <c r="G304" s="52">
        <f t="array" ref="G304">SUMPRODUCT('Distance Matrix_ex'!$B39:$T39,TRANSPOSE('Entry capacity'!G$12:G$30))/(SUM('Entry capacity'!$G$12:$G$30)-IFERROR(VLOOKUP($A304,'Entry capacity'!$A$12:$I$30,7,FALSE),0))</f>
        <v>597.26675528289479</v>
      </c>
      <c r="H304" s="52">
        <f t="array" ref="H304">SUMPRODUCT('Distance Matrix_ex'!$B39:$T39,TRANSPOSE('Entry capacity'!H$12:H$30))/(SUM('Entry capacity'!$H$12:$H$30)-IFERROR(VLOOKUP($A304,'Entry capacity'!$A$12:$I$30,8,FALSE),0))</f>
        <v>596.63363163927363</v>
      </c>
      <c r="I304" s="57">
        <f t="array" ref="I304">SUMPRODUCT('Distance Matrix_ex'!$B39:$T39,TRANSPOSE('Entry capacity'!I$12:I$30))/(SUM('Entry capacity'!$I$12:$I$30)-IFERROR(VLOOKUP($A304,'Entry capacity'!$A$12:$I$30,9,FALSE),0))</f>
        <v>595.37211621290601</v>
      </c>
    </row>
    <row r="305" spans="1:9" s="5" customFormat="1" ht="15" customHeight="1" x14ac:dyDescent="0.25">
      <c r="A305" s="46" t="str">
        <f t="shared" ref="A305" si="29">A40</f>
        <v>15.22_Ibi</v>
      </c>
      <c r="B305" s="4" t="str">
        <f t="shared" si="1"/>
        <v>Salida Nacional / National exit</v>
      </c>
      <c r="C305" s="52">
        <f t="array" ref="C305">SUMPRODUCT('Distance Matrix_ex'!$B40:$T40,TRANSPOSE('Entry capacity'!C$12:C$30))/(SUM('Entry capacity'!$C$12:$C$30)-IFERROR(VLOOKUP($A305,'Entry capacity'!$A$12:$I$30,3,FALSE),0))</f>
        <v>655.55535342313829</v>
      </c>
      <c r="D305" s="52">
        <f t="array" ref="D305">SUMPRODUCT('Distance Matrix_ex'!$B40:$T40,TRANSPOSE('Entry capacity'!D$12:D$30))/(SUM('Entry capacity'!$D$12:$D$30)-IFERROR(VLOOKUP($A305,'Entry capacity'!$A$12:$I$30,4,FALSE),0))</f>
        <v>643.60505011952728</v>
      </c>
      <c r="E305" s="52">
        <f t="array" ref="E305">SUMPRODUCT('Distance Matrix_ex'!$B40:$T40,TRANSPOSE('Entry capacity'!E$12:E$30))/(SUM('Entry capacity'!$E$12:$E$30)-IFERROR(VLOOKUP($A305,'Entry capacity'!$A$12:$I$30,5,FALSE),0))</f>
        <v>627.1379052543424</v>
      </c>
      <c r="F305" s="52">
        <f t="array" ref="F305">SUMPRODUCT('Distance Matrix_ex'!$B40:$T40,TRANSPOSE('Entry capacity'!F$12:F$30))/(SUM('Entry capacity'!$F$12:$F$30)-IFERROR(VLOOKUP($A305,'Entry capacity'!$A$12:$I$30,6,FALSE),0))</f>
        <v>609.95133627986434</v>
      </c>
      <c r="G305" s="52">
        <f t="array" ref="G305">SUMPRODUCT('Distance Matrix_ex'!$B40:$T40,TRANSPOSE('Entry capacity'!G$12:G$30))/(SUM('Entry capacity'!$G$12:$G$30)-IFERROR(VLOOKUP($A305,'Entry capacity'!$A$12:$I$30,7,FALSE),0))</f>
        <v>605.21238302956522</v>
      </c>
      <c r="H305" s="52">
        <f t="array" ref="H305">SUMPRODUCT('Distance Matrix_ex'!$B40:$T40,TRANSPOSE('Entry capacity'!H$12:H$30))/(SUM('Entry capacity'!$H$12:$H$30)-IFERROR(VLOOKUP($A305,'Entry capacity'!$A$12:$I$30,8,FALSE),0))</f>
        <v>604.61389913990354</v>
      </c>
      <c r="I305" s="57">
        <f t="array" ref="I305">SUMPRODUCT('Distance Matrix_ex'!$B40:$T40,TRANSPOSE('Entry capacity'!I$12:I$30))/(SUM('Entry capacity'!$I$12:$I$30)-IFERROR(VLOOKUP($A305,'Entry capacity'!$A$12:$I$30,9,FALSE),0))</f>
        <v>603.41219489514503</v>
      </c>
    </row>
    <row r="306" spans="1:9" s="5" customFormat="1" ht="15" customHeight="1" x14ac:dyDescent="0.25">
      <c r="A306" s="46" t="str">
        <f t="shared" ref="A306" si="30">A41</f>
        <v>15.23_Tibi</v>
      </c>
      <c r="B306" s="4" t="str">
        <f t="shared" si="1"/>
        <v>Salida Nacional / National exit</v>
      </c>
      <c r="C306" s="52">
        <f t="array" ref="C306">SUMPRODUCT('Distance Matrix_ex'!$B41:$T41,TRANSPOSE('Entry capacity'!C$12:C$30))/(SUM('Entry capacity'!$C$12:$C$30)-IFERROR(VLOOKUP($A306,'Entry capacity'!$A$12:$I$30,3,FALSE),0))</f>
        <v>660.94467176316607</v>
      </c>
      <c r="D306" s="52">
        <f t="array" ref="D306">SUMPRODUCT('Distance Matrix_ex'!$B41:$T41,TRANSPOSE('Entry capacity'!D$12:D$30))/(SUM('Entry capacity'!$D$12:$D$30)-IFERROR(VLOOKUP($A306,'Entry capacity'!$A$12:$I$30,4,FALSE),0))</f>
        <v>648.82678226050382</v>
      </c>
      <c r="E306" s="52">
        <f t="array" ref="E306">SUMPRODUCT('Distance Matrix_ex'!$B41:$T41,TRANSPOSE('Entry capacity'!E$12:E$30))/(SUM('Entry capacity'!$E$12:$E$30)-IFERROR(VLOOKUP($A306,'Entry capacity'!$A$12:$I$30,5,FALSE),0))</f>
        <v>632.14517915056945</v>
      </c>
      <c r="F306" s="52">
        <f t="array" ref="F306">SUMPRODUCT('Distance Matrix_ex'!$B41:$T41,TRANSPOSE('Entry capacity'!F$12:F$30))/(SUM('Entry capacity'!$F$12:$F$30)-IFERROR(VLOOKUP($A306,'Entry capacity'!$A$12:$I$30,6,FALSE),0))</f>
        <v>614.74054322323479</v>
      </c>
      <c r="G306" s="52">
        <f t="array" ref="G306">SUMPRODUCT('Distance Matrix_ex'!$B41:$T41,TRANSPOSE('Entry capacity'!G$12:G$30))/(SUM('Entry capacity'!$G$12:$G$30)-IFERROR(VLOOKUP($A306,'Entry capacity'!$A$12:$I$30,7,FALSE),0))</f>
        <v>609.97159383261908</v>
      </c>
      <c r="H306" s="52">
        <f t="array" ref="H306">SUMPRODUCT('Distance Matrix_ex'!$B41:$T41,TRANSPOSE('Entry capacity'!H$12:H$30))/(SUM('Entry capacity'!$H$12:$H$30)-IFERROR(VLOOKUP($A306,'Entry capacity'!$A$12:$I$30,8,FALSE),0))</f>
        <v>609.39385819552024</v>
      </c>
      <c r="I306" s="57">
        <f t="array" ref="I306">SUMPRODUCT('Distance Matrix_ex'!$B41:$T41,TRANSPOSE('Entry capacity'!I$12:I$30))/(SUM('Entry capacity'!$I$12:$I$30)-IFERROR(VLOOKUP($A306,'Entry capacity'!$A$12:$I$30,9,FALSE),0))</f>
        <v>608.22797919084769</v>
      </c>
    </row>
    <row r="307" spans="1:9" s="5" customFormat="1" ht="15" customHeight="1" x14ac:dyDescent="0.25">
      <c r="A307" s="46" t="str">
        <f t="shared" ref="A307" si="31">A42</f>
        <v>15.24_Alicante</v>
      </c>
      <c r="B307" s="4" t="str">
        <f t="shared" si="1"/>
        <v>Salida Nacional / National exit</v>
      </c>
      <c r="C307" s="52">
        <f t="array" ref="C307">SUMPRODUCT('Distance Matrix_ex'!$B42:$T42,TRANSPOSE('Entry capacity'!C$12:C$30))/(SUM('Entry capacity'!$C$12:$C$30)-IFERROR(VLOOKUP($A307,'Entry capacity'!$A$12:$I$30,3,FALSE),0))</f>
        <v>668.02549925454571</v>
      </c>
      <c r="D307" s="52">
        <f t="array" ref="D307">SUMPRODUCT('Distance Matrix_ex'!$B42:$T42,TRANSPOSE('Entry capacity'!D$12:D$30))/(SUM('Entry capacity'!$D$12:$D$30)-IFERROR(VLOOKUP($A307,'Entry capacity'!$A$12:$I$30,4,FALSE),0))</f>
        <v>655.68742439808773</v>
      </c>
      <c r="E307" s="52">
        <f t="array" ref="E307">SUMPRODUCT('Distance Matrix_ex'!$B42:$T42,TRANSPOSE('Entry capacity'!E$12:E$30))/(SUM('Entry capacity'!$E$12:$E$30)-IFERROR(VLOOKUP($A307,'Entry capacity'!$A$12:$I$30,5,FALSE),0))</f>
        <v>638.72405247447978</v>
      </c>
      <c r="F307" s="52">
        <f t="array" ref="F307">SUMPRODUCT('Distance Matrix_ex'!$B42:$T42,TRANSPOSE('Entry capacity'!F$12:F$30))/(SUM('Entry capacity'!$F$12:$F$30)-IFERROR(VLOOKUP($A307,'Entry capacity'!$A$12:$I$30,6,FALSE),0))</f>
        <v>621.03290638438898</v>
      </c>
      <c r="G307" s="52">
        <f t="array" ref="G307">SUMPRODUCT('Distance Matrix_ex'!$B42:$T42,TRANSPOSE('Entry capacity'!G$12:G$30))/(SUM('Entry capacity'!$G$12:$G$30)-IFERROR(VLOOKUP($A307,'Entry capacity'!$A$12:$I$30,7,FALSE),0))</f>
        <v>616.22454616635684</v>
      </c>
      <c r="H307" s="52">
        <f t="array" ref="H307">SUMPRODUCT('Distance Matrix_ex'!$B42:$T42,TRANSPOSE('Entry capacity'!H$12:H$30))/(SUM('Entry capacity'!$H$12:$H$30)-IFERROR(VLOOKUP($A307,'Entry capacity'!$A$12:$I$30,8,FALSE),0))</f>
        <v>615.6740708965026</v>
      </c>
      <c r="I307" s="57">
        <f t="array" ref="I307">SUMPRODUCT('Distance Matrix_ex'!$B42:$T42,TRANSPOSE('Entry capacity'!I$12:I$30))/(SUM('Entry capacity'!$I$12:$I$30)-IFERROR(VLOOKUP($A307,'Entry capacity'!$A$12:$I$30,9,FALSE),0))</f>
        <v>614.55526135941022</v>
      </c>
    </row>
    <row r="308" spans="1:9" s="5" customFormat="1" ht="15" customHeight="1" x14ac:dyDescent="0.25">
      <c r="A308" s="46" t="str">
        <f t="shared" ref="A308" si="32">A43</f>
        <v>15.26_Elche</v>
      </c>
      <c r="B308" s="4" t="str">
        <f t="shared" si="1"/>
        <v>Salida Nacional / National exit</v>
      </c>
      <c r="C308" s="52">
        <f t="array" ref="C308">SUMPRODUCT('Distance Matrix_ex'!$B43:$T43,TRANSPOSE('Entry capacity'!C$12:C$30))/(SUM('Entry capacity'!$C$12:$C$30)-IFERROR(VLOOKUP($A308,'Entry capacity'!$A$12:$I$30,3,FALSE),0))</f>
        <v>681.96680061712243</v>
      </c>
      <c r="D308" s="52">
        <f t="array" ref="D308">SUMPRODUCT('Distance Matrix_ex'!$B43:$T43,TRANSPOSE('Entry capacity'!D$12:D$30))/(SUM('Entry capacity'!$D$12:$D$30)-IFERROR(VLOOKUP($A308,'Entry capacity'!$A$12:$I$30,4,FALSE),0))</f>
        <v>669.19520716744489</v>
      </c>
      <c r="E308" s="52">
        <f t="array" ref="E308">SUMPRODUCT('Distance Matrix_ex'!$B43:$T43,TRANSPOSE('Entry capacity'!E$12:E$30))/(SUM('Entry capacity'!$E$12:$E$30)-IFERROR(VLOOKUP($A308,'Entry capacity'!$A$12:$I$30,5,FALSE),0))</f>
        <v>651.67706619307592</v>
      </c>
      <c r="F308" s="52">
        <f t="array" ref="F308">SUMPRODUCT('Distance Matrix_ex'!$B43:$T43,TRANSPOSE('Entry capacity'!F$12:F$30))/(SUM('Entry capacity'!$F$12:$F$30)-IFERROR(VLOOKUP($A308,'Entry capacity'!$A$12:$I$30,6,FALSE),0))</f>
        <v>633.42181590368216</v>
      </c>
      <c r="G308" s="52">
        <f t="array" ref="G308">SUMPRODUCT('Distance Matrix_ex'!$B43:$T43,TRANSPOSE('Entry capacity'!G$12:G$30))/(SUM('Entry capacity'!$G$12:$G$30)-IFERROR(VLOOKUP($A308,'Entry capacity'!$A$12:$I$30,7,FALSE),0))</f>
        <v>628.53586048613045</v>
      </c>
      <c r="H308" s="52">
        <f t="array" ref="H308">SUMPRODUCT('Distance Matrix_ex'!$B43:$T43,TRANSPOSE('Entry capacity'!H$12:H$30))/(SUM('Entry capacity'!$H$12:$H$30)-IFERROR(VLOOKUP($A308,'Entry capacity'!$A$12:$I$30,8,FALSE),0))</f>
        <v>628.03905761480178</v>
      </c>
      <c r="I308" s="57">
        <f t="array" ref="I308">SUMPRODUCT('Distance Matrix_ex'!$B43:$T43,TRANSPOSE('Entry capacity'!I$12:I$30))/(SUM('Entry capacity'!$I$12:$I$30)-IFERROR(VLOOKUP($A308,'Entry capacity'!$A$12:$I$30,9,FALSE),0))</f>
        <v>627.0129222225479</v>
      </c>
    </row>
    <row r="309" spans="1:9" s="5" customFormat="1" ht="15" customHeight="1" x14ac:dyDescent="0.25">
      <c r="A309" s="46" t="str">
        <f t="shared" ref="A309" si="33">A44</f>
        <v>15.28_16_Callosa Segura</v>
      </c>
      <c r="B309" s="4" t="str">
        <f t="shared" si="1"/>
        <v>Salida Nacional / National exit</v>
      </c>
      <c r="C309" s="52">
        <f t="array" ref="C309">SUMPRODUCT('Distance Matrix_ex'!$B44:$T44,TRANSPOSE('Entry capacity'!C$12:C$30))/(SUM('Entry capacity'!$C$12:$C$30)-IFERROR(VLOOKUP($A309,'Entry capacity'!$A$12:$I$30,3,FALSE),0))</f>
        <v>692.47343829726663</v>
      </c>
      <c r="D309" s="52">
        <f t="array" ref="D309">SUMPRODUCT('Distance Matrix_ex'!$B44:$T44,TRANSPOSE('Entry capacity'!D$12:D$30))/(SUM('Entry capacity'!$D$12:$D$30)-IFERROR(VLOOKUP($A309,'Entry capacity'!$A$12:$I$30,4,FALSE),0))</f>
        <v>679.37513052816496</v>
      </c>
      <c r="E309" s="52">
        <f t="array" ref="E309">SUMPRODUCT('Distance Matrix_ex'!$B44:$T44,TRANSPOSE('Entry capacity'!E$12:E$30))/(SUM('Entry capacity'!$E$12:$E$30)-IFERROR(VLOOKUP($A309,'Entry capacity'!$A$12:$I$30,5,FALSE),0))</f>
        <v>661.43889677601885</v>
      </c>
      <c r="F309" s="52">
        <f t="array" ref="F309">SUMPRODUCT('Distance Matrix_ex'!$B44:$T44,TRANSPOSE('Entry capacity'!F$12:F$30))/(SUM('Entry capacity'!$F$12:$F$30)-IFERROR(VLOOKUP($A309,'Entry capacity'!$A$12:$I$30,6,FALSE),0))</f>
        <v>642.75851842420252</v>
      </c>
      <c r="G309" s="52">
        <f t="array" ref="G309">SUMPRODUCT('Distance Matrix_ex'!$B44:$T44,TRANSPOSE('Entry capacity'!G$12:G$30))/(SUM('Entry capacity'!$G$12:$G$30)-IFERROR(VLOOKUP($A309,'Entry capacity'!$A$12:$I$30,7,FALSE),0))</f>
        <v>637.81408463179389</v>
      </c>
      <c r="H309" s="52">
        <f t="array" ref="H309">SUMPRODUCT('Distance Matrix_ex'!$B44:$T44,TRANSPOSE('Entry capacity'!H$12:H$30))/(SUM('Entry capacity'!$H$12:$H$30)-IFERROR(VLOOKUP($A309,'Entry capacity'!$A$12:$I$30,8,FALSE),0))</f>
        <v>637.35773110088689</v>
      </c>
      <c r="I309" s="57">
        <f t="array" ref="I309">SUMPRODUCT('Distance Matrix_ex'!$B44:$T44,TRANSPOSE('Entry capacity'!I$12:I$30))/(SUM('Entry capacity'!$I$12:$I$30)-IFERROR(VLOOKUP($A309,'Entry capacity'!$A$12:$I$30,9,FALSE),0))</f>
        <v>636.4014380882511</v>
      </c>
    </row>
    <row r="310" spans="1:9" s="5" customFormat="1" ht="15" customHeight="1" x14ac:dyDescent="0.25">
      <c r="A310" s="46" t="str">
        <f t="shared" ref="A310" si="34">A45</f>
        <v>15.30_San Javier</v>
      </c>
      <c r="B310" s="4" t="str">
        <f t="shared" si="1"/>
        <v>Salida Nacional / National exit</v>
      </c>
      <c r="C310" s="52">
        <f t="array" ref="C310">SUMPRODUCT('Distance Matrix_ex'!$B45:$T45,TRANSPOSE('Entry capacity'!C$12:C$30))/(SUM('Entry capacity'!$C$12:$C$30)-IFERROR(VLOOKUP($A310,'Entry capacity'!$A$12:$I$30,3,FALSE),0))</f>
        <v>706.98882471798652</v>
      </c>
      <c r="D310" s="52">
        <f t="array" ref="D310">SUMPRODUCT('Distance Matrix_ex'!$B45:$T45,TRANSPOSE('Entry capacity'!D$12:D$30))/(SUM('Entry capacity'!$D$12:$D$30)-IFERROR(VLOOKUP($A310,'Entry capacity'!$A$12:$I$30,4,FALSE),0))</f>
        <v>693.40327886010311</v>
      </c>
      <c r="E310" s="52">
        <f t="array" ref="E310">SUMPRODUCT('Distance Matrix_ex'!$B45:$T45,TRANSPOSE('Entry capacity'!E$12:E$30))/(SUM('Entry capacity'!$E$12:$E$30)-IFERROR(VLOOKUP($A310,'Entry capacity'!$A$12:$I$30,5,FALSE),0))</f>
        <v>674.8451776378713</v>
      </c>
      <c r="F310" s="52">
        <f t="array" ref="F310">SUMPRODUCT('Distance Matrix_ex'!$B45:$T45,TRANSPOSE('Entry capacity'!F$12:F$30))/(SUM('Entry capacity'!$F$12:$F$30)-IFERROR(VLOOKUP($A310,'Entry capacity'!$A$12:$I$30,6,FALSE),0))</f>
        <v>655.53326588087225</v>
      </c>
      <c r="G310" s="52">
        <f t="array" ref="G310">SUMPRODUCT('Distance Matrix_ex'!$B45:$T45,TRANSPOSE('Entry capacity'!G$12:G$30))/(SUM('Entry capacity'!$G$12:$G$30)-IFERROR(VLOOKUP($A310,'Entry capacity'!$A$12:$I$30,7,FALSE),0))</f>
        <v>650.50509947361411</v>
      </c>
      <c r="H310" s="52">
        <f t="array" ref="H310">SUMPRODUCT('Distance Matrix_ex'!$B45:$T45,TRANSPOSE('Entry capacity'!H$12:H$30))/(SUM('Entry capacity'!$H$12:$H$30)-IFERROR(VLOOKUP($A310,'Entry capacity'!$A$12:$I$30,8,FALSE),0))</f>
        <v>650.11161971011632</v>
      </c>
      <c r="I310" s="57">
        <f t="array" ref="I310">SUMPRODUCT('Distance Matrix_ex'!$B45:$T45,TRANSPOSE('Entry capacity'!I$12:I$30))/(SUM('Entry capacity'!$I$12:$I$30)-IFERROR(VLOOKUP($A310,'Entry capacity'!$A$12:$I$30,9,FALSE),0))</f>
        <v>649.26395077462007</v>
      </c>
    </row>
    <row r="311" spans="1:9" s="5" customFormat="1" ht="15" customHeight="1" x14ac:dyDescent="0.25">
      <c r="A311" s="46" t="str">
        <f t="shared" ref="A311" si="35">A46</f>
        <v>15.31.1A_EnergyWorks Cartagena</v>
      </c>
      <c r="B311" s="4" t="str">
        <f t="shared" si="1"/>
        <v>Salida Nacional / National exit</v>
      </c>
      <c r="C311" s="52">
        <f t="array" ref="C311">SUMPRODUCT('Distance Matrix_ex'!$B46:$T46,TRANSPOSE('Entry capacity'!C$12:C$30))/(SUM('Entry capacity'!$C$12:$C$30)-IFERROR(VLOOKUP($A311,'Entry capacity'!$A$12:$I$30,3,FALSE),0))</f>
        <v>700.48240763953379</v>
      </c>
      <c r="D311" s="52">
        <f t="array" ref="D311">SUMPRODUCT('Distance Matrix_ex'!$B46:$T46,TRANSPOSE('Entry capacity'!D$12:D$30))/(SUM('Entry capacity'!$D$12:$D$30)-IFERROR(VLOOKUP($A311,'Entry capacity'!$A$12:$I$30,4,FALSE),0))</f>
        <v>686.95686555301211</v>
      </c>
      <c r="E311" s="52">
        <f t="array" ref="E311">SUMPRODUCT('Distance Matrix_ex'!$B46:$T46,TRANSPOSE('Entry capacity'!E$12:E$30))/(SUM('Entry capacity'!$E$12:$E$30)-IFERROR(VLOOKUP($A311,'Entry capacity'!$A$12:$I$30,5,FALSE),0))</f>
        <v>668.55266441294771</v>
      </c>
      <c r="F311" s="52">
        <f t="array" ref="F311">SUMPRODUCT('Distance Matrix_ex'!$B46:$T46,TRANSPOSE('Entry capacity'!F$12:F$30))/(SUM('Entry capacity'!$F$12:$F$30)-IFERROR(VLOOKUP($A311,'Entry capacity'!$A$12:$I$30,6,FALSE),0))</f>
        <v>649.42768034661151</v>
      </c>
      <c r="G311" s="52">
        <f t="array" ref="G311">SUMPRODUCT('Distance Matrix_ex'!$B46:$T46,TRANSPOSE('Entry capacity'!G$12:G$30))/(SUM('Entry capacity'!$G$12:$G$30)-IFERROR(VLOOKUP($A311,'Entry capacity'!$A$12:$I$30,7,FALSE),0))</f>
        <v>644.5796689118032</v>
      </c>
      <c r="H311" s="52">
        <f t="array" ref="H311">SUMPRODUCT('Distance Matrix_ex'!$B46:$T46,TRANSPOSE('Entry capacity'!H$12:H$30))/(SUM('Entry capacity'!$H$12:$H$30)-IFERROR(VLOOKUP($A311,'Entry capacity'!$A$12:$I$30,8,FALSE),0))</f>
        <v>644.31237260323098</v>
      </c>
      <c r="I311" s="57">
        <f t="array" ref="I311">SUMPRODUCT('Distance Matrix_ex'!$B46:$T46,TRANSPOSE('Entry capacity'!I$12:I$30))/(SUM('Entry capacity'!$I$12:$I$30)-IFERROR(VLOOKUP($A311,'Entry capacity'!$A$12:$I$30,9,FALSE),0))</f>
        <v>643.69227430833791</v>
      </c>
    </row>
    <row r="312" spans="1:9" s="5" customFormat="1" ht="15" customHeight="1" x14ac:dyDescent="0.25">
      <c r="A312" s="46" t="str">
        <f t="shared" ref="A312" si="36">A47</f>
        <v>15.31_General Electric</v>
      </c>
      <c r="B312" s="4" t="str">
        <f t="shared" si="1"/>
        <v>Salida Nacional / National exit</v>
      </c>
      <c r="C312" s="52">
        <f t="array" ref="C312">SUMPRODUCT('Distance Matrix_ex'!$B47:$T47,TRANSPOSE('Entry capacity'!C$12:C$30))/(SUM('Entry capacity'!$C$12:$C$30)-IFERROR(VLOOKUP($A312,'Entry capacity'!$A$12:$I$30,3,FALSE),0))</f>
        <v>703.52754323957095</v>
      </c>
      <c r="D312" s="52">
        <f t="array" ref="D312">SUMPRODUCT('Distance Matrix_ex'!$B47:$T47,TRANSPOSE('Entry capacity'!D$12:D$30))/(SUM('Entry capacity'!$D$12:$D$30)-IFERROR(VLOOKUP($A312,'Entry capacity'!$A$12:$I$30,4,FALSE),0))</f>
        <v>689.67252763956924</v>
      </c>
      <c r="E312" s="52">
        <f t="array" ref="E312">SUMPRODUCT('Distance Matrix_ex'!$B47:$T47,TRANSPOSE('Entry capacity'!E$12:E$30))/(SUM('Entry capacity'!$E$12:$E$30)-IFERROR(VLOOKUP($A312,'Entry capacity'!$A$12:$I$30,5,FALSE),0))</f>
        <v>670.78689270002371</v>
      </c>
      <c r="F312" s="52">
        <f t="array" ref="F312">SUMPRODUCT('Distance Matrix_ex'!$B47:$T47,TRANSPOSE('Entry capacity'!F$12:F$30))/(SUM('Entry capacity'!$F$12:$F$30)-IFERROR(VLOOKUP($A312,'Entry capacity'!$A$12:$I$30,6,FALSE),0))</f>
        <v>651.15032868741866</v>
      </c>
      <c r="G312" s="52">
        <f t="array" ref="G312">SUMPRODUCT('Distance Matrix_ex'!$B47:$T47,TRANSPOSE('Entry capacity'!G$12:G$30))/(SUM('Entry capacity'!$G$12:$G$30)-IFERROR(VLOOKUP($A312,'Entry capacity'!$A$12:$I$30,7,FALSE),0))</f>
        <v>646.11049452566112</v>
      </c>
      <c r="H312" s="52">
        <f t="array" ref="H312">SUMPRODUCT('Distance Matrix_ex'!$B47:$T47,TRANSPOSE('Entry capacity'!H$12:H$30))/(SUM('Entry capacity'!$H$12:$H$30)-IFERROR(VLOOKUP($A312,'Entry capacity'!$A$12:$I$30,8,FALSE),0))</f>
        <v>645.77719248439348</v>
      </c>
      <c r="I312" s="57">
        <f t="array" ref="I312">SUMPRODUCT('Distance Matrix_ex'!$B47:$T47,TRANSPOSE('Entry capacity'!I$12:I$30))/(SUM('Entry capacity'!$I$12:$I$30)-IFERROR(VLOOKUP($A312,'Entry capacity'!$A$12:$I$30,9,FALSE),0))</f>
        <v>645.0340848719851</v>
      </c>
    </row>
    <row r="313" spans="1:9" s="5" customFormat="1" ht="15" customHeight="1" x14ac:dyDescent="0.25">
      <c r="A313" s="46" t="str">
        <f t="shared" ref="A313" si="37">A48</f>
        <v>15.31A.2_Fuente Alamo</v>
      </c>
      <c r="B313" s="4" t="str">
        <f t="shared" si="1"/>
        <v>Salida Nacional / National exit</v>
      </c>
      <c r="C313" s="52">
        <f t="array" ref="C313">SUMPRODUCT('Distance Matrix_ex'!$B48:$T48,TRANSPOSE('Entry capacity'!C$12:C$30))/(SUM('Entry capacity'!$C$12:$C$30)-IFERROR(VLOOKUP($A313,'Entry capacity'!$A$12:$I$30,3,FALSE),0))</f>
        <v>697.4433882247647</v>
      </c>
      <c r="D313" s="52">
        <f t="array" ref="D313">SUMPRODUCT('Distance Matrix_ex'!$B48:$T48,TRANSPOSE('Entry capacity'!D$12:D$30))/(SUM('Entry capacity'!$D$12:$D$30)-IFERROR(VLOOKUP($A313,'Entry capacity'!$A$12:$I$30,4,FALSE),0))</f>
        <v>684.21135054497995</v>
      </c>
      <c r="E313" s="52">
        <f t="array" ref="E313">SUMPRODUCT('Distance Matrix_ex'!$B48:$T48,TRANSPOSE('Entry capacity'!E$12:E$30))/(SUM('Entry capacity'!$E$12:$E$30)-IFERROR(VLOOKUP($A313,'Entry capacity'!$A$12:$I$30,5,FALSE),0))</f>
        <v>666.22324386351454</v>
      </c>
      <c r="F313" s="52">
        <f t="array" ref="F313">SUMPRODUCT('Distance Matrix_ex'!$B48:$T48,TRANSPOSE('Entry capacity'!F$12:F$30))/(SUM('Entry capacity'!$F$12:$F$30)-IFERROR(VLOOKUP($A313,'Entry capacity'!$A$12:$I$30,6,FALSE),0))</f>
        <v>647.5360430200933</v>
      </c>
      <c r="G313" s="52">
        <f t="array" ref="G313">SUMPRODUCT('Distance Matrix_ex'!$B48:$T48,TRANSPOSE('Entry capacity'!G$12:G$30))/(SUM('Entry capacity'!$G$12:$G$30)-IFERROR(VLOOKUP($A313,'Entry capacity'!$A$12:$I$30,7,FALSE),0))</f>
        <v>642.83074795299581</v>
      </c>
      <c r="H313" s="52">
        <f t="array" ref="H313">SUMPRODUCT('Distance Matrix_ex'!$B48:$T48,TRANSPOSE('Entry capacity'!H$12:H$30))/(SUM('Entry capacity'!$H$12:$H$30)-IFERROR(VLOOKUP($A313,'Entry capacity'!$A$12:$I$30,8,FALSE),0))</f>
        <v>642.59991789841536</v>
      </c>
      <c r="I313" s="57">
        <f t="array" ref="I313">SUMPRODUCT('Distance Matrix_ex'!$B48:$T48,TRANSPOSE('Entry capacity'!I$12:I$30))/(SUM('Entry capacity'!$I$12:$I$30)-IFERROR(VLOOKUP($A313,'Entry capacity'!$A$12:$I$30,9,FALSE),0))</f>
        <v>642.04913973284511</v>
      </c>
    </row>
    <row r="314" spans="1:9" s="5" customFormat="1" ht="15" customHeight="1" x14ac:dyDescent="0.25">
      <c r="A314" s="46" t="str">
        <f t="shared" ref="A314" si="38">A49</f>
        <v>15.31A.4_Lorca</v>
      </c>
      <c r="B314" s="4" t="str">
        <f t="shared" si="1"/>
        <v>Salida Nacional / National exit</v>
      </c>
      <c r="C314" s="52">
        <f t="array" ref="C314">SUMPRODUCT('Distance Matrix_ex'!$B49:$T49,TRANSPOSE('Entry capacity'!C$12:C$30))/(SUM('Entry capacity'!$C$12:$C$30)-IFERROR(VLOOKUP($A314,'Entry capacity'!$A$12:$I$30,3,FALSE),0))</f>
        <v>692.64161011442252</v>
      </c>
      <c r="D314" s="52">
        <f t="array" ref="D314">SUMPRODUCT('Distance Matrix_ex'!$B49:$T49,TRANSPOSE('Entry capacity'!D$12:D$30))/(SUM('Entry capacity'!$D$12:$D$30)-IFERROR(VLOOKUP($A314,'Entry capacity'!$A$12:$I$30,4,FALSE),0))</f>
        <v>679.86639208359861</v>
      </c>
      <c r="E314" s="52">
        <f t="array" ref="E314">SUMPRODUCT('Distance Matrix_ex'!$B49:$T49,TRANSPOSE('Entry capacity'!E$12:E$30))/(SUM('Entry capacity'!$E$12:$E$30)-IFERROR(VLOOKUP($A314,'Entry capacity'!$A$12:$I$30,5,FALSE),0))</f>
        <v>662.5262185376547</v>
      </c>
      <c r="F314" s="52">
        <f t="array" ref="F314">SUMPRODUCT('Distance Matrix_ex'!$B49:$T49,TRANSPOSE('Entry capacity'!F$12:F$30))/(SUM('Entry capacity'!$F$12:$F$30)-IFERROR(VLOOKUP($A314,'Entry capacity'!$A$12:$I$30,6,FALSE),0))</f>
        <v>644.52081701650013</v>
      </c>
      <c r="G314" s="52">
        <f t="array" ref="G314">SUMPRODUCT('Distance Matrix_ex'!$B49:$T49,TRANSPOSE('Entry capacity'!G$12:G$30))/(SUM('Entry capacity'!$G$12:$G$30)-IFERROR(VLOOKUP($A314,'Entry capacity'!$A$12:$I$30,7,FALSE),0))</f>
        <v>640.03834952967463</v>
      </c>
      <c r="H314" s="52">
        <f t="array" ref="H314">SUMPRODUCT('Distance Matrix_ex'!$B49:$T49,TRANSPOSE('Entry capacity'!H$12:H$30))/(SUM('Entry capacity'!$H$12:$H$30)-IFERROR(VLOOKUP($A314,'Entry capacity'!$A$12:$I$30,8,FALSE),0))</f>
        <v>639.8648523224216</v>
      </c>
      <c r="I314" s="57">
        <f t="array" ref="I314">SUMPRODUCT('Distance Matrix_ex'!$B49:$T49,TRANSPOSE('Entry capacity'!I$12:I$30))/(SUM('Entry capacity'!$I$12:$I$30)-IFERROR(VLOOKUP($A314,'Entry capacity'!$A$12:$I$30,9,FALSE),0))</f>
        <v>639.42301726097628</v>
      </c>
    </row>
    <row r="315" spans="1:9" s="5" customFormat="1" ht="15" customHeight="1" x14ac:dyDescent="0.25">
      <c r="A315" s="46" t="str">
        <f t="shared" ref="A315" si="39">A50</f>
        <v>15.34_Escombreras</v>
      </c>
      <c r="B315" s="4" t="str">
        <f t="shared" si="1"/>
        <v>Salida Nacional / National exit</v>
      </c>
      <c r="C315" s="52">
        <f t="array" ref="C315">SUMPRODUCT('Distance Matrix_ex'!$B50:$T50,TRANSPOSE('Entry capacity'!C$12:C$30))/(SUM('Entry capacity'!$C$12:$C$30)-IFERROR(VLOOKUP($A315,'Entry capacity'!$A$12:$I$30,3,FALSE),0))</f>
        <v>708.55976039438463</v>
      </c>
      <c r="D315" s="52">
        <f t="array" ref="D315">SUMPRODUCT('Distance Matrix_ex'!$B50:$T50,TRANSPOSE('Entry capacity'!D$12:D$30))/(SUM('Entry capacity'!$D$12:$D$30)-IFERROR(VLOOKUP($A315,'Entry capacity'!$A$12:$I$30,4,FALSE),0))</f>
        <v>694.58399991383044</v>
      </c>
      <c r="E315" s="52">
        <f t="array" ref="E315">SUMPRODUCT('Distance Matrix_ex'!$B50:$T50,TRANSPOSE('Entry capacity'!E$12:E$30))/(SUM('Entry capacity'!$E$12:$E$30)-IFERROR(VLOOKUP($A315,'Entry capacity'!$A$12:$I$30,5,FALSE),0))</f>
        <v>675.53001377241105</v>
      </c>
      <c r="F315" s="52">
        <f t="array" ref="F315">SUMPRODUCT('Distance Matrix_ex'!$B50:$T50,TRANSPOSE('Entry capacity'!F$12:F$30))/(SUM('Entry capacity'!$F$12:$F$30)-IFERROR(VLOOKUP($A315,'Entry capacity'!$A$12:$I$30,6,FALSE),0))</f>
        <v>655.71748837323798</v>
      </c>
      <c r="G315" s="52">
        <f t="array" ref="G315">SUMPRODUCT('Distance Matrix_ex'!$B50:$T50,TRANSPOSE('Entry capacity'!G$12:G$30))/(SUM('Entry capacity'!$G$12:$G$30)-IFERROR(VLOOKUP($A315,'Entry capacity'!$A$12:$I$30,7,FALSE),0))</f>
        <v>650.62501208813728</v>
      </c>
      <c r="H315" s="52">
        <f t="array" ref="H315">SUMPRODUCT('Distance Matrix_ex'!$B50:$T50,TRANSPOSE('Entry capacity'!H$12:H$30))/(SUM('Entry capacity'!$H$12:$H$30)-IFERROR(VLOOKUP($A315,'Entry capacity'!$A$12:$I$30,8,FALSE),0))</f>
        <v>650.28130224627398</v>
      </c>
      <c r="I315" s="57">
        <f t="array" ref="I315">SUMPRODUCT('Distance Matrix_ex'!$B50:$T50,TRANSPOSE('Entry capacity'!I$12:I$30))/(SUM('Entry capacity'!$I$12:$I$30)-IFERROR(VLOOKUP($A315,'Entry capacity'!$A$12:$I$30,9,FALSE),0))</f>
        <v>649.51781937732926</v>
      </c>
    </row>
    <row r="316" spans="1:9" s="5" customFormat="1" ht="15" customHeight="1" x14ac:dyDescent="0.25">
      <c r="A316" s="46" t="str">
        <f t="shared" ref="A316" si="40">A51</f>
        <v>15_Tivissa</v>
      </c>
      <c r="B316" s="4" t="str">
        <f t="shared" si="1"/>
        <v>Salida Nacional / National exit</v>
      </c>
      <c r="C316" s="52">
        <f t="array" ref="C316">SUMPRODUCT('Distance Matrix_ex'!$B51:$T51,TRANSPOSE('Entry capacity'!C$12:C$30))/(SUM('Entry capacity'!$C$12:$C$30)-IFERROR(VLOOKUP($A316,'Entry capacity'!$A$12:$I$30,3,FALSE),0))</f>
        <v>660.71563406926407</v>
      </c>
      <c r="D316" s="52">
        <f t="array" ref="D316">SUMPRODUCT('Distance Matrix_ex'!$B51:$T51,TRANSPOSE('Entry capacity'!D$12:D$30))/(SUM('Entry capacity'!$D$12:$D$30)-IFERROR(VLOOKUP($A316,'Entry capacity'!$A$12:$I$30,4,FALSE),0))</f>
        <v>656.42325458263736</v>
      </c>
      <c r="E316" s="52">
        <f t="array" ref="E316">SUMPRODUCT('Distance Matrix_ex'!$B51:$T51,TRANSPOSE('Entry capacity'!E$12:E$30))/(SUM('Entry capacity'!$E$12:$E$30)-IFERROR(VLOOKUP($A316,'Entry capacity'!$A$12:$I$30,5,FALSE),0))</f>
        <v>649.8924263019295</v>
      </c>
      <c r="F316" s="52">
        <f t="array" ref="F316">SUMPRODUCT('Distance Matrix_ex'!$B51:$T51,TRANSPOSE('Entry capacity'!F$12:F$30))/(SUM('Entry capacity'!$F$12:$F$30)-IFERROR(VLOOKUP($A316,'Entry capacity'!$A$12:$I$30,6,FALSE),0))</f>
        <v>642.83307524591237</v>
      </c>
      <c r="G316" s="52">
        <f t="array" ref="G316">SUMPRODUCT('Distance Matrix_ex'!$B51:$T51,TRANSPOSE('Entry capacity'!G$12:G$30))/(SUM('Entry capacity'!$G$12:$G$30)-IFERROR(VLOOKUP($A316,'Entry capacity'!$A$12:$I$30,7,FALSE),0))</f>
        <v>639.79284779402246</v>
      </c>
      <c r="H316" s="52">
        <f t="array" ref="H316">SUMPRODUCT('Distance Matrix_ex'!$B51:$T51,TRANSPOSE('Entry capacity'!H$12:H$30))/(SUM('Entry capacity'!$H$12:$H$30)-IFERROR(VLOOKUP($A316,'Entry capacity'!$A$12:$I$30,8,FALSE),0))</f>
        <v>638.54404007421522</v>
      </c>
      <c r="I316" s="57">
        <f t="array" ref="I316">SUMPRODUCT('Distance Matrix_ex'!$B51:$T51,TRANSPOSE('Entry capacity'!I$12:I$30))/(SUM('Entry capacity'!$I$12:$I$30)-IFERROR(VLOOKUP($A316,'Entry capacity'!$A$12:$I$30,9,FALSE),0))</f>
        <v>636.26599516532792</v>
      </c>
    </row>
    <row r="317" spans="1:9" s="5" customFormat="1" ht="15" customHeight="1" x14ac:dyDescent="0.25">
      <c r="A317" s="46" t="str">
        <f t="shared" ref="A317" si="41">A52</f>
        <v>16A_Benisanet</v>
      </c>
      <c r="B317" s="4" t="str">
        <f t="shared" si="1"/>
        <v>Salida Nacional / National exit</v>
      </c>
      <c r="C317" s="52">
        <f t="array" ref="C317">SUMPRODUCT('Distance Matrix_ex'!$B52:$T52,TRANSPOSE('Entry capacity'!C$12:C$30))/(SUM('Entry capacity'!$C$12:$C$30)-IFERROR(VLOOKUP($A317,'Entry capacity'!$A$12:$I$30,3,FALSE),0))</f>
        <v>661.33134685209211</v>
      </c>
      <c r="D317" s="52">
        <f t="array" ref="D317">SUMPRODUCT('Distance Matrix_ex'!$B52:$T52,TRANSPOSE('Entry capacity'!D$12:D$30))/(SUM('Entry capacity'!$D$12:$D$30)-IFERROR(VLOOKUP($A317,'Entry capacity'!$A$12:$I$30,4,FALSE),0))</f>
        <v>657.08289215826289</v>
      </c>
      <c r="E317" s="52">
        <f t="array" ref="E317">SUMPRODUCT('Distance Matrix_ex'!$B52:$T52,TRANSPOSE('Entry capacity'!E$12:E$30))/(SUM('Entry capacity'!$E$12:$E$30)-IFERROR(VLOOKUP($A317,'Entry capacity'!$A$12:$I$30,5,FALSE),0))</f>
        <v>650.61139977590733</v>
      </c>
      <c r="F317" s="52">
        <f t="array" ref="F317">SUMPRODUCT('Distance Matrix_ex'!$B52:$T52,TRANSPOSE('Entry capacity'!F$12:F$30))/(SUM('Entry capacity'!$F$12:$F$30)-IFERROR(VLOOKUP($A317,'Entry capacity'!$A$12:$I$30,6,FALSE),0))</f>
        <v>643.61216223065219</v>
      </c>
      <c r="G317" s="52">
        <f t="array" ref="G317">SUMPRODUCT('Distance Matrix_ex'!$B52:$T52,TRANSPOSE('Entry capacity'!G$12:G$30))/(SUM('Entry capacity'!$G$12:$G$30)-IFERROR(VLOOKUP($A317,'Entry capacity'!$A$12:$I$30,7,FALSE),0))</f>
        <v>640.58801463778161</v>
      </c>
      <c r="H317" s="52">
        <f t="array" ref="H317">SUMPRODUCT('Distance Matrix_ex'!$B52:$T52,TRANSPOSE('Entry capacity'!H$12:H$30))/(SUM('Entry capacity'!$H$12:$H$30)-IFERROR(VLOOKUP($A317,'Entry capacity'!$A$12:$I$30,8,FALSE),0))</f>
        <v>639.34213150125254</v>
      </c>
      <c r="I317" s="57">
        <f t="array" ref="I317">SUMPRODUCT('Distance Matrix_ex'!$B52:$T52,TRANSPOSE('Entry capacity'!I$12:I$30))/(SUM('Entry capacity'!$I$12:$I$30)-IFERROR(VLOOKUP($A317,'Entry capacity'!$A$12:$I$30,9,FALSE),0))</f>
        <v>637.07094469120671</v>
      </c>
    </row>
    <row r="318" spans="1:9" s="5" customFormat="1" ht="15" customHeight="1" x14ac:dyDescent="0.25">
      <c r="A318" s="46" t="str">
        <f t="shared" ref="A318" si="42">A53</f>
        <v>19_Caspe</v>
      </c>
      <c r="B318" s="4" t="str">
        <f t="shared" si="1"/>
        <v>Salida Nacional / National exit</v>
      </c>
      <c r="C318" s="52">
        <f t="array" ref="C318">SUMPRODUCT('Distance Matrix_ex'!$B53:$T53,TRANSPOSE('Entry capacity'!C$12:C$30))/(SUM('Entry capacity'!$C$12:$C$30)-IFERROR(VLOOKUP($A318,'Entry capacity'!$A$12:$I$30,3,FALSE),0))</f>
        <v>687.68544103167835</v>
      </c>
      <c r="D318" s="52">
        <f t="array" ref="D318">SUMPRODUCT('Distance Matrix_ex'!$B53:$T53,TRANSPOSE('Entry capacity'!D$12:D$30))/(SUM('Entry capacity'!$D$12:$D$30)-IFERROR(VLOOKUP($A318,'Entry capacity'!$A$12:$I$30,4,FALSE),0))</f>
        <v>685.31708069107356</v>
      </c>
      <c r="E318" s="52">
        <f t="array" ref="E318">SUMPRODUCT('Distance Matrix_ex'!$B53:$T53,TRANSPOSE('Entry capacity'!E$12:E$30))/(SUM('Entry capacity'!$E$12:$E$30)-IFERROR(VLOOKUP($A318,'Entry capacity'!$A$12:$I$30,5,FALSE),0))</f>
        <v>681.38531770369036</v>
      </c>
      <c r="F318" s="52">
        <f t="array" ref="F318">SUMPRODUCT('Distance Matrix_ex'!$B53:$T53,TRANSPOSE('Entry capacity'!F$12:F$30))/(SUM('Entry capacity'!$F$12:$F$30)-IFERROR(VLOOKUP($A318,'Entry capacity'!$A$12:$I$30,6,FALSE),0))</f>
        <v>676.95909336892385</v>
      </c>
      <c r="G318" s="52">
        <f t="array" ref="G318">SUMPRODUCT('Distance Matrix_ex'!$B53:$T53,TRANSPOSE('Entry capacity'!G$12:G$30))/(SUM('Entry capacity'!$G$12:$G$30)-IFERROR(VLOOKUP($A318,'Entry capacity'!$A$12:$I$30,7,FALSE),0))</f>
        <v>674.62320518987769</v>
      </c>
      <c r="H318" s="52">
        <f t="array" ref="H318">SUMPRODUCT('Distance Matrix_ex'!$B53:$T53,TRANSPOSE('Entry capacity'!H$12:H$30))/(SUM('Entry capacity'!$H$12:$H$30)-IFERROR(VLOOKUP($A318,'Entry capacity'!$A$12:$I$30,8,FALSE),0))</f>
        <v>673.50250175612098</v>
      </c>
      <c r="I318" s="57">
        <f t="array" ref="I318">SUMPRODUCT('Distance Matrix_ex'!$B53:$T53,TRANSPOSE('Entry capacity'!I$12:I$30))/(SUM('Entry capacity'!$I$12:$I$30)-IFERROR(VLOOKUP($A318,'Entry capacity'!$A$12:$I$30,9,FALSE),0))</f>
        <v>671.52485925406415</v>
      </c>
    </row>
    <row r="319" spans="1:9" s="5" customFormat="1" ht="15" customHeight="1" x14ac:dyDescent="0.25">
      <c r="A319" s="46" t="str">
        <f t="shared" ref="A319" si="43">A54</f>
        <v>20_Andorra</v>
      </c>
      <c r="B319" s="4" t="str">
        <f t="shared" si="1"/>
        <v>Salida Nacional / National exit</v>
      </c>
      <c r="C319" s="52">
        <f t="array" ref="C319">SUMPRODUCT('Distance Matrix_ex'!$B54:$T54,TRANSPOSE('Entry capacity'!C$12:C$30))/(SUM('Entry capacity'!$C$12:$C$30)-IFERROR(VLOOKUP($A319,'Entry capacity'!$A$12:$I$30,3,FALSE),0))</f>
        <v>685.80938418441133</v>
      </c>
      <c r="D319" s="52">
        <f t="array" ref="D319">SUMPRODUCT('Distance Matrix_ex'!$B54:$T54,TRANSPOSE('Entry capacity'!D$12:D$30))/(SUM('Entry capacity'!$D$12:$D$30)-IFERROR(VLOOKUP($A319,'Entry capacity'!$A$12:$I$30,4,FALSE),0))</f>
        <v>683.91025892465518</v>
      </c>
      <c r="E319" s="52">
        <f t="array" ref="E319">SUMPRODUCT('Distance Matrix_ex'!$B54:$T54,TRANSPOSE('Entry capacity'!E$12:E$30))/(SUM('Entry capacity'!$E$12:$E$30)-IFERROR(VLOOKUP($A319,'Entry capacity'!$A$12:$I$30,5,FALSE),0))</f>
        <v>680.62187076868383</v>
      </c>
      <c r="F319" s="52">
        <f t="array" ref="F319">SUMPRODUCT('Distance Matrix_ex'!$B54:$T54,TRANSPOSE('Entry capacity'!F$12:F$30))/(SUM('Entry capacity'!$F$12:$F$30)-IFERROR(VLOOKUP($A319,'Entry capacity'!$A$12:$I$30,6,FALSE),0))</f>
        <v>676.85503772522986</v>
      </c>
      <c r="G319" s="52">
        <f t="array" ref="G319">SUMPRODUCT('Distance Matrix_ex'!$B54:$T54,TRANSPOSE('Entry capacity'!G$12:G$30))/(SUM('Entry capacity'!$G$12:$G$30)-IFERROR(VLOOKUP($A319,'Entry capacity'!$A$12:$I$30,7,FALSE),0))</f>
        <v>674.70828850683711</v>
      </c>
      <c r="H319" s="52">
        <f t="array" ref="H319">SUMPRODUCT('Distance Matrix_ex'!$B54:$T54,TRANSPOSE('Entry capacity'!H$12:H$30))/(SUM('Entry capacity'!$H$12:$H$30)-IFERROR(VLOOKUP($A319,'Entry capacity'!$A$12:$I$30,8,FALSE),0))</f>
        <v>673.62760979917346</v>
      </c>
      <c r="I319" s="57">
        <f t="array" ref="I319">SUMPRODUCT('Distance Matrix_ex'!$B54:$T54,TRANSPOSE('Entry capacity'!I$12:I$30))/(SUM('Entry capacity'!$I$12:$I$30)-IFERROR(VLOOKUP($A319,'Entry capacity'!$A$12:$I$30,9,FALSE),0))</f>
        <v>671.73589540303146</v>
      </c>
    </row>
    <row r="320" spans="1:9" s="5" customFormat="1" ht="15" customHeight="1" x14ac:dyDescent="0.25">
      <c r="A320" s="46" t="str">
        <f t="shared" ref="A320" si="44">A55</f>
        <v>21.1_Azaila</v>
      </c>
      <c r="B320" s="4" t="str">
        <f t="shared" si="1"/>
        <v>Salida Nacional / National exit</v>
      </c>
      <c r="C320" s="52">
        <f t="array" ref="C320">SUMPRODUCT('Distance Matrix_ex'!$B55:$T55,TRANSPOSE('Entry capacity'!C$12:C$30))/(SUM('Entry capacity'!$C$12:$C$30)-IFERROR(VLOOKUP($A320,'Entry capacity'!$A$12:$I$30,3,FALSE),0))</f>
        <v>682.27775205336843</v>
      </c>
      <c r="D320" s="52">
        <f t="array" ref="D320">SUMPRODUCT('Distance Matrix_ex'!$B55:$T55,TRANSPOSE('Entry capacity'!D$12:D$30))/(SUM('Entry capacity'!$D$12:$D$30)-IFERROR(VLOOKUP($A320,'Entry capacity'!$A$12:$I$30,4,FALSE),0))</f>
        <v>680.95600652888538</v>
      </c>
      <c r="E320" s="52">
        <f t="array" ref="E320">SUMPRODUCT('Distance Matrix_ex'!$B55:$T55,TRANSPOSE('Entry capacity'!E$12:E$30))/(SUM('Entry capacity'!$E$12:$E$30)-IFERROR(VLOOKUP($A320,'Entry capacity'!$A$12:$I$30,5,FALSE),0))</f>
        <v>678.46064759105286</v>
      </c>
      <c r="F320" s="52">
        <f t="array" ref="F320">SUMPRODUCT('Distance Matrix_ex'!$B55:$T55,TRANSPOSE('Entry capacity'!F$12:F$30))/(SUM('Entry capacity'!$F$12:$F$30)-IFERROR(VLOOKUP($A320,'Entry capacity'!$A$12:$I$30,6,FALSE),0))</f>
        <v>675.50766707737</v>
      </c>
      <c r="G320" s="52">
        <f t="array" ref="G320">SUMPRODUCT('Distance Matrix_ex'!$B55:$T55,TRANSPOSE('Entry capacity'!G$12:G$30))/(SUM('Entry capacity'!$G$12:$G$30)-IFERROR(VLOOKUP($A320,'Entry capacity'!$A$12:$I$30,7,FALSE),0))</f>
        <v>673.59616003411986</v>
      </c>
      <c r="H320" s="52">
        <f t="array" ref="H320">SUMPRODUCT('Distance Matrix_ex'!$B55:$T55,TRANSPOSE('Entry capacity'!H$12:H$30))/(SUM('Entry capacity'!$H$12:$H$30)-IFERROR(VLOOKUP($A320,'Entry capacity'!$A$12:$I$30,8,FALSE),0))</f>
        <v>672.56600132778817</v>
      </c>
      <c r="I320" s="57">
        <f t="array" ref="I320">SUMPRODUCT('Distance Matrix_ex'!$B55:$T55,TRANSPOSE('Entry capacity'!I$12:I$30))/(SUM('Entry capacity'!$I$12:$I$30)-IFERROR(VLOOKUP($A320,'Entry capacity'!$A$12:$I$30,9,FALSE),0))</f>
        <v>670.78185150461547</v>
      </c>
    </row>
    <row r="321" spans="1:9" s="5" customFormat="1" ht="15" customHeight="1" x14ac:dyDescent="0.25">
      <c r="A321" s="46" t="str">
        <f t="shared" ref="A321" si="45">A56</f>
        <v>22_Epysa</v>
      </c>
      <c r="B321" s="4" t="str">
        <f t="shared" si="1"/>
        <v>Salida Nacional / National exit</v>
      </c>
      <c r="C321" s="52">
        <f t="array" ref="C321">SUMPRODUCT('Distance Matrix_ex'!$B56:$T56,TRANSPOSE('Entry capacity'!C$12:C$30))/(SUM('Entry capacity'!$C$12:$C$30)-IFERROR(VLOOKUP($A321,'Entry capacity'!$A$12:$I$30,3,FALSE),0))</f>
        <v>679.5328890804077</v>
      </c>
      <c r="D321" s="52">
        <f t="array" ref="D321">SUMPRODUCT('Distance Matrix_ex'!$B56:$T56,TRANSPOSE('Entry capacity'!D$12:D$30))/(SUM('Entry capacity'!$D$12:$D$30)-IFERROR(VLOOKUP($A321,'Entry capacity'!$A$12:$I$30,4,FALSE),0))</f>
        <v>678.6598959168399</v>
      </c>
      <c r="E321" s="52">
        <f t="array" ref="E321">SUMPRODUCT('Distance Matrix_ex'!$B56:$T56,TRANSPOSE('Entry capacity'!E$12:E$30))/(SUM('Entry capacity'!$E$12:$E$30)-IFERROR(VLOOKUP($A321,'Entry capacity'!$A$12:$I$30,5,FALSE),0))</f>
        <v>676.78089691021648</v>
      </c>
      <c r="F321" s="52">
        <f t="array" ref="F321">SUMPRODUCT('Distance Matrix_ex'!$B56:$T56,TRANSPOSE('Entry capacity'!F$12:F$30))/(SUM('Entry capacity'!$F$12:$F$30)-IFERROR(VLOOKUP($A321,'Entry capacity'!$A$12:$I$30,6,FALSE),0))</f>
        <v>674.46046066828342</v>
      </c>
      <c r="G321" s="52">
        <f t="array" ref="G321">SUMPRODUCT('Distance Matrix_ex'!$B56:$T56,TRANSPOSE('Entry capacity'!G$12:G$30))/(SUM('Entry capacity'!$G$12:$G$30)-IFERROR(VLOOKUP($A321,'Entry capacity'!$A$12:$I$30,7,FALSE),0))</f>
        <v>672.73178907115778</v>
      </c>
      <c r="H321" s="52">
        <f t="array" ref="H321">SUMPRODUCT('Distance Matrix_ex'!$B56:$T56,TRANSPOSE('Entry capacity'!H$12:H$30))/(SUM('Entry capacity'!$H$12:$H$30)-IFERROR(VLOOKUP($A321,'Entry capacity'!$A$12:$I$30,8,FALSE),0))</f>
        <v>671.74089563252824</v>
      </c>
      <c r="I321" s="57">
        <f t="array" ref="I321">SUMPRODUCT('Distance Matrix_ex'!$B56:$T56,TRANSPOSE('Entry capacity'!I$12:I$30))/(SUM('Entry capacity'!$I$12:$I$30)-IFERROR(VLOOKUP($A321,'Entry capacity'!$A$12:$I$30,9,FALSE),0))</f>
        <v>670.04034738579116</v>
      </c>
    </row>
    <row r="322" spans="1:9" s="5" customFormat="1" ht="15" customHeight="1" x14ac:dyDescent="0.25">
      <c r="A322" s="46" t="str">
        <f t="shared" ref="A322" si="46">A57</f>
        <v>23_Mediana Zaragoza</v>
      </c>
      <c r="B322" s="4" t="str">
        <f t="shared" si="1"/>
        <v>Salida Nacional / National exit</v>
      </c>
      <c r="C322" s="52">
        <f t="array" ref="C322">SUMPRODUCT('Distance Matrix_ex'!$B57:$T57,TRANSPOSE('Entry capacity'!C$12:C$30))/(SUM('Entry capacity'!$C$12:$C$30)-IFERROR(VLOOKUP($A322,'Entry capacity'!$A$12:$I$30,3,FALSE),0))</f>
        <v>677.3174141965851</v>
      </c>
      <c r="D322" s="52">
        <f t="array" ref="D322">SUMPRODUCT('Distance Matrix_ex'!$B57:$T57,TRANSPOSE('Entry capacity'!D$12:D$30))/(SUM('Entry capacity'!$D$12:$D$30)-IFERROR(VLOOKUP($A322,'Entry capacity'!$A$12:$I$30,4,FALSE),0))</f>
        <v>676.80662475482711</v>
      </c>
      <c r="E322" s="52">
        <f t="array" ref="E322">SUMPRODUCT('Distance Matrix_ex'!$B57:$T57,TRANSPOSE('Entry capacity'!E$12:E$30))/(SUM('Entry capacity'!$E$12:$E$30)-IFERROR(VLOOKUP($A322,'Entry capacity'!$A$12:$I$30,5,FALSE),0))</f>
        <v>675.4251114006529</v>
      </c>
      <c r="F322" s="52">
        <f t="array" ref="F322">SUMPRODUCT('Distance Matrix_ex'!$B57:$T57,TRANSPOSE('Entry capacity'!F$12:F$30))/(SUM('Entry capacity'!$F$12:$F$30)-IFERROR(VLOOKUP($A322,'Entry capacity'!$A$12:$I$30,6,FALSE),0))</f>
        <v>673.61522375833033</v>
      </c>
      <c r="G322" s="52">
        <f t="array" ref="G322">SUMPRODUCT('Distance Matrix_ex'!$B57:$T57,TRANSPOSE('Entry capacity'!G$12:G$30))/(SUM('Entry capacity'!$G$12:$G$30)-IFERROR(VLOOKUP($A322,'Entry capacity'!$A$12:$I$30,7,FALSE),0))</f>
        <v>672.03412504289417</v>
      </c>
      <c r="H322" s="52">
        <f t="array" ref="H322">SUMPRODUCT('Distance Matrix_ex'!$B57:$T57,TRANSPOSE('Entry capacity'!H$12:H$30))/(SUM('Entry capacity'!$H$12:$H$30)-IFERROR(VLOOKUP($A322,'Entry capacity'!$A$12:$I$30,8,FALSE),0))</f>
        <v>671.07492397479712</v>
      </c>
      <c r="I322" s="57">
        <f t="array" ref="I322">SUMPRODUCT('Distance Matrix_ex'!$B57:$T57,TRANSPOSE('Entry capacity'!I$12:I$30))/(SUM('Entry capacity'!$I$12:$I$30)-IFERROR(VLOOKUP($A322,'Entry capacity'!$A$12:$I$30,9,FALSE),0))</f>
        <v>669.44185348365863</v>
      </c>
    </row>
    <row r="323" spans="1:9" s="5" customFormat="1" ht="15" customHeight="1" x14ac:dyDescent="0.25">
      <c r="A323" s="46" t="str">
        <f t="shared" ref="A323" si="47">A58</f>
        <v>23A_La Cartuja</v>
      </c>
      <c r="B323" s="4" t="str">
        <f t="shared" si="1"/>
        <v>Salida Nacional / National exit</v>
      </c>
      <c r="C323" s="52">
        <f t="array" ref="C323">SUMPRODUCT('Distance Matrix_ex'!$B58:$T58,TRANSPOSE('Entry capacity'!C$12:C$30))/(SUM('Entry capacity'!$C$12:$C$30)-IFERROR(VLOOKUP($A323,'Entry capacity'!$A$12:$I$30,3,FALSE),0))</f>
        <v>674.57433487621574</v>
      </c>
      <c r="D323" s="52">
        <f t="array" ref="D323">SUMPRODUCT('Distance Matrix_ex'!$B58:$T58,TRANSPOSE('Entry capacity'!D$12:D$30))/(SUM('Entry capacity'!$D$12:$D$30)-IFERROR(VLOOKUP($A323,'Entry capacity'!$A$12:$I$30,4,FALSE),0))</f>
        <v>674.51200618944608</v>
      </c>
      <c r="E323" s="52">
        <f t="array" ref="E323">SUMPRODUCT('Distance Matrix_ex'!$B58:$T58,TRANSPOSE('Entry capacity'!E$12:E$30))/(SUM('Entry capacity'!$E$12:$E$30)-IFERROR(VLOOKUP($A323,'Entry capacity'!$A$12:$I$30,5,FALSE),0))</f>
        <v>673.74645224667381</v>
      </c>
      <c r="F323" s="52">
        <f t="array" ref="F323">SUMPRODUCT('Distance Matrix_ex'!$B58:$T58,TRANSPOSE('Entry capacity'!F$12:F$30))/(SUM('Entry capacity'!$F$12:$F$30)-IFERROR(VLOOKUP($A323,'Entry capacity'!$A$12:$I$30,6,FALSE),0))</f>
        <v>672.56869783947002</v>
      </c>
      <c r="G323" s="52">
        <f t="array" ref="G323">SUMPRODUCT('Distance Matrix_ex'!$B58:$T58,TRANSPOSE('Entry capacity'!G$12:G$30))/(SUM('Entry capacity'!$G$12:$G$30)-IFERROR(VLOOKUP($A323,'Entry capacity'!$A$12:$I$30,7,FALSE),0))</f>
        <v>671.17031576097918</v>
      </c>
      <c r="H323" s="52">
        <f t="array" ref="H323">SUMPRODUCT('Distance Matrix_ex'!$B58:$T58,TRANSPOSE('Entry capacity'!H$12:H$30))/(SUM('Entry capacity'!$H$12:$H$30)-IFERROR(VLOOKUP($A323,'Entry capacity'!$A$12:$I$30,8,FALSE),0))</f>
        <v>670.25035444543164</v>
      </c>
      <c r="I323" s="57">
        <f t="array" ref="I323">SUMPRODUCT('Distance Matrix_ex'!$B58:$T58,TRANSPOSE('Entry capacity'!I$12:I$30))/(SUM('Entry capacity'!$I$12:$I$30)-IFERROR(VLOOKUP($A323,'Entry capacity'!$A$12:$I$30,9,FALSE),0))</f>
        <v>668.70083120518689</v>
      </c>
    </row>
    <row r="324" spans="1:9" s="5" customFormat="1" ht="15" customHeight="1" x14ac:dyDescent="0.25">
      <c r="A324" s="46" t="str">
        <f t="shared" ref="A324" si="48">A59</f>
        <v>24_Santa Fe</v>
      </c>
      <c r="B324" s="4" t="str">
        <f t="shared" si="1"/>
        <v>Salida Nacional / National exit</v>
      </c>
      <c r="C324" s="52">
        <f t="array" ref="C324">SUMPRODUCT('Distance Matrix_ex'!$B59:$T59,TRANSPOSE('Entry capacity'!C$12:C$30))/(SUM('Entry capacity'!$C$12:$C$30)-IFERROR(VLOOKUP($A324,'Entry capacity'!$A$12:$I$30,3,FALSE),0))</f>
        <v>672.90323076329969</v>
      </c>
      <c r="D324" s="52">
        <f t="array" ref="D324">SUMPRODUCT('Distance Matrix_ex'!$B59:$T59,TRANSPOSE('Entry capacity'!D$12:D$30))/(SUM('Entry capacity'!$D$12:$D$30)-IFERROR(VLOOKUP($A324,'Entry capacity'!$A$12:$I$30,4,FALSE),0))</f>
        <v>673.11410766944789</v>
      </c>
      <c r="E324" s="52">
        <f t="array" ref="E324">SUMPRODUCT('Distance Matrix_ex'!$B59:$T59,TRANSPOSE('Entry capacity'!E$12:E$30))/(SUM('Entry capacity'!$E$12:$E$30)-IFERROR(VLOOKUP($A324,'Entry capacity'!$A$12:$I$30,5,FALSE),0))</f>
        <v>672.72380073398563</v>
      </c>
      <c r="F324" s="52">
        <f t="array" ref="F324">SUMPRODUCT('Distance Matrix_ex'!$B59:$T59,TRANSPOSE('Entry capacity'!F$12:F$30))/(SUM('Entry capacity'!$F$12:$F$30)-IFERROR(VLOOKUP($A324,'Entry capacity'!$A$12:$I$30,6,FALSE),0))</f>
        <v>671.93114654655085</v>
      </c>
      <c r="G324" s="52">
        <f t="array" ref="G324">SUMPRODUCT('Distance Matrix_ex'!$B59:$T59,TRANSPOSE('Entry capacity'!G$12:G$30))/(SUM('Entry capacity'!$G$12:$G$30)-IFERROR(VLOOKUP($A324,'Entry capacity'!$A$12:$I$30,7,FALSE),0))</f>
        <v>670.64407678820669</v>
      </c>
      <c r="H324" s="52">
        <f t="array" ref="H324">SUMPRODUCT('Distance Matrix_ex'!$B59:$T59,TRANSPOSE('Entry capacity'!H$12:H$30))/(SUM('Entry capacity'!$H$12:$H$30)-IFERROR(VLOOKUP($A324,'Entry capacity'!$A$12:$I$30,8,FALSE),0))</f>
        <v>669.74802061874448</v>
      </c>
      <c r="I324" s="57">
        <f t="array" ref="I324">SUMPRODUCT('Distance Matrix_ex'!$B59:$T59,TRANSPOSE('Entry capacity'!I$12:I$30))/(SUM('Entry capacity'!$I$12:$I$30)-IFERROR(VLOOKUP($A324,'Entry capacity'!$A$12:$I$30,9,FALSE),0))</f>
        <v>668.24939497870935</v>
      </c>
    </row>
    <row r="325" spans="1:9" s="5" customFormat="1" ht="15" customHeight="1" x14ac:dyDescent="0.25">
      <c r="A325" s="46" t="str">
        <f t="shared" ref="A325" si="49">A60</f>
        <v>24A_Zaragoza I+D</v>
      </c>
      <c r="B325" s="4" t="str">
        <f t="shared" si="1"/>
        <v>Salida Nacional / National exit</v>
      </c>
      <c r="C325" s="52">
        <f t="array" ref="C325">SUMPRODUCT('Distance Matrix_ex'!$B60:$T60,TRANSPOSE('Entry capacity'!C$12:C$30))/(SUM('Entry capacity'!$C$12:$C$30)-IFERROR(VLOOKUP($A325,'Entry capacity'!$A$12:$I$30,3,FALSE),0))</f>
        <v>671.63248961934096</v>
      </c>
      <c r="D325" s="52">
        <f t="array" ref="D325">SUMPRODUCT('Distance Matrix_ex'!$B60:$T60,TRANSPOSE('Entry capacity'!D$12:D$30))/(SUM('Entry capacity'!$D$12:$D$30)-IFERROR(VLOOKUP($A325,'Entry capacity'!$A$12:$I$30,4,FALSE),0))</f>
        <v>672.0880865456038</v>
      </c>
      <c r="E325" s="52">
        <f t="array" ref="E325">SUMPRODUCT('Distance Matrix_ex'!$B60:$T60,TRANSPOSE('Entry capacity'!E$12:E$30))/(SUM('Entry capacity'!$E$12:$E$30)-IFERROR(VLOOKUP($A325,'Entry capacity'!$A$12:$I$30,5,FALSE),0))</f>
        <v>672.03924894483009</v>
      </c>
      <c r="F325" s="52">
        <f t="array" ref="F325">SUMPRODUCT('Distance Matrix_ex'!$B60:$T60,TRANSPOSE('Entry capacity'!F$12:F$30))/(SUM('Entry capacity'!$F$12:$F$30)-IFERROR(VLOOKUP($A325,'Entry capacity'!$A$12:$I$30,6,FALSE),0))</f>
        <v>671.6042272233168</v>
      </c>
      <c r="G325" s="52">
        <f t="array" ref="G325">SUMPRODUCT('Distance Matrix_ex'!$B60:$T60,TRANSPOSE('Entry capacity'!G$12:G$30))/(SUM('Entry capacity'!$G$12:$G$30)-IFERROR(VLOOKUP($A325,'Entry capacity'!$A$12:$I$30,7,FALSE),0))</f>
        <v>670.4238422308988</v>
      </c>
      <c r="H325" s="52">
        <f t="array" ref="H325">SUMPRODUCT('Distance Matrix_ex'!$B60:$T60,TRANSPOSE('Entry capacity'!H$12:H$30))/(SUM('Entry capacity'!$H$12:$H$30)-IFERROR(VLOOKUP($A325,'Entry capacity'!$A$12:$I$30,8,FALSE),0))</f>
        <v>669.548057845225</v>
      </c>
      <c r="I325" s="57">
        <f t="array" ref="I325">SUMPRODUCT('Distance Matrix_ex'!$B60:$T60,TRANSPOSE('Entry capacity'!I$12:I$30))/(SUM('Entry capacity'!$I$12:$I$30)-IFERROR(VLOOKUP($A325,'Entry capacity'!$A$12:$I$30,9,FALSE),0))</f>
        <v>668.08872725685262</v>
      </c>
    </row>
    <row r="326" spans="1:9" s="5" customFormat="1" ht="15" customHeight="1" x14ac:dyDescent="0.25">
      <c r="A326" s="46" t="str">
        <f t="shared" ref="A326" si="50">A61</f>
        <v>25A_Barboles</v>
      </c>
      <c r="B326" s="4" t="str">
        <f t="shared" si="1"/>
        <v>Salida Nacional / National exit</v>
      </c>
      <c r="C326" s="52">
        <f t="array" ref="C326">SUMPRODUCT('Distance Matrix_ex'!$B61:$T61,TRANSPOSE('Entry capacity'!C$12:C$30))/(SUM('Entry capacity'!$C$12:$C$30)-IFERROR(VLOOKUP($A326,'Entry capacity'!$A$12:$I$30,3,FALSE),0))</f>
        <v>669.12032603007015</v>
      </c>
      <c r="D326" s="52">
        <f t="array" ref="D326">SUMPRODUCT('Distance Matrix_ex'!$B61:$T61,TRANSPOSE('Entry capacity'!D$12:D$30))/(SUM('Entry capacity'!$D$12:$D$30)-IFERROR(VLOOKUP($A326,'Entry capacity'!$A$12:$I$30,4,FALSE),0))</f>
        <v>670.05971678564299</v>
      </c>
      <c r="E326" s="52">
        <f t="array" ref="E326">SUMPRODUCT('Distance Matrix_ex'!$B61:$T61,TRANSPOSE('Entry capacity'!E$12:E$30))/(SUM('Entry capacity'!$E$12:$E$30)-IFERROR(VLOOKUP($A326,'Entry capacity'!$A$12:$I$30,5,FALSE),0))</f>
        <v>670.68593943103747</v>
      </c>
      <c r="F326" s="52">
        <f t="array" ref="F326">SUMPRODUCT('Distance Matrix_ex'!$B61:$T61,TRANSPOSE('Entry capacity'!F$12:F$30))/(SUM('Entry capacity'!$F$12:$F$30)-IFERROR(VLOOKUP($A326,'Entry capacity'!$A$12:$I$30,6,FALSE),0))</f>
        <v>670.95793130037293</v>
      </c>
      <c r="G326" s="52">
        <f t="array" ref="G326">SUMPRODUCT('Distance Matrix_ex'!$B61:$T61,TRANSPOSE('Entry capacity'!G$12:G$30))/(SUM('Entry capacity'!$G$12:$G$30)-IFERROR(VLOOKUP($A326,'Entry capacity'!$A$12:$I$30,7,FALSE),0))</f>
        <v>669.98845439554077</v>
      </c>
      <c r="H326" s="52">
        <f t="array" ref="H326">SUMPRODUCT('Distance Matrix_ex'!$B61:$T61,TRANSPOSE('Entry capacity'!H$12:H$30))/(SUM('Entry capacity'!$H$12:$H$30)-IFERROR(VLOOKUP($A326,'Entry capacity'!$A$12:$I$30,8,FALSE),0))</f>
        <v>669.15274586431281</v>
      </c>
      <c r="I326" s="57">
        <f t="array" ref="I326">SUMPRODUCT('Distance Matrix_ex'!$B61:$T61,TRANSPOSE('Entry capacity'!I$12:I$30))/(SUM('Entry capacity'!$I$12:$I$30)-IFERROR(VLOOKUP($A326,'Entry capacity'!$A$12:$I$30,9,FALSE),0))</f>
        <v>667.77109875891813</v>
      </c>
    </row>
    <row r="327" spans="1:9" s="5" customFormat="1" ht="15" customHeight="1" x14ac:dyDescent="0.25">
      <c r="A327" s="46" t="str">
        <f t="shared" ref="A327" si="51">A62</f>
        <v>25X_General Motors</v>
      </c>
      <c r="B327" s="4" t="str">
        <f t="shared" si="1"/>
        <v>Salida Nacional / National exit</v>
      </c>
      <c r="C327" s="52">
        <f t="array" ref="C327">SUMPRODUCT('Distance Matrix_ex'!$B62:$T62,TRANSPOSE('Entry capacity'!C$12:C$30))/(SUM('Entry capacity'!$C$12:$C$30)-IFERROR(VLOOKUP($A327,'Entry capacity'!$A$12:$I$30,3,FALSE),0))</f>
        <v>668.80722178974804</v>
      </c>
      <c r="D327" s="52">
        <f t="array" ref="D327">SUMPRODUCT('Distance Matrix_ex'!$B62:$T62,TRANSPOSE('Entry capacity'!D$12:D$30))/(SUM('Entry capacity'!$D$12:$D$30)-IFERROR(VLOOKUP($A327,'Entry capacity'!$A$12:$I$30,4,FALSE),0))</f>
        <v>669.8069103300852</v>
      </c>
      <c r="E327" s="52">
        <f t="array" ref="E327">SUMPRODUCT('Distance Matrix_ex'!$B62:$T62,TRANSPOSE('Entry capacity'!E$12:E$30))/(SUM('Entry capacity'!$E$12:$E$30)-IFERROR(VLOOKUP($A327,'Entry capacity'!$A$12:$I$30,5,FALSE),0))</f>
        <v>670.51726930579332</v>
      </c>
      <c r="F327" s="52">
        <f t="array" ref="F327">SUMPRODUCT('Distance Matrix_ex'!$B62:$T62,TRANSPOSE('Entry capacity'!F$12:F$30))/(SUM('Entry capacity'!$F$12:$F$30)-IFERROR(VLOOKUP($A327,'Entry capacity'!$A$12:$I$30,6,FALSE),0))</f>
        <v>670.87738001985872</v>
      </c>
      <c r="G327" s="52">
        <f t="array" ref="G327">SUMPRODUCT('Distance Matrix_ex'!$B62:$T62,TRANSPOSE('Entry capacity'!G$12:G$30))/(SUM('Entry capacity'!$G$12:$G$30)-IFERROR(VLOOKUP($A327,'Entry capacity'!$A$12:$I$30,7,FALSE),0))</f>
        <v>669.93418970592529</v>
      </c>
      <c r="H327" s="52">
        <f t="array" ref="H327">SUMPRODUCT('Distance Matrix_ex'!$B62:$T62,TRANSPOSE('Entry capacity'!H$12:H$30))/(SUM('Entry capacity'!$H$12:$H$30)-IFERROR(VLOOKUP($A327,'Entry capacity'!$A$12:$I$30,8,FALSE),0))</f>
        <v>669.10347604048354</v>
      </c>
      <c r="I327" s="57">
        <f t="array" ref="I327">SUMPRODUCT('Distance Matrix_ex'!$B62:$T62,TRANSPOSE('Entry capacity'!I$12:I$30))/(SUM('Entry capacity'!$I$12:$I$30)-IFERROR(VLOOKUP($A327,'Entry capacity'!$A$12:$I$30,9,FALSE),0))</f>
        <v>667.73151103860596</v>
      </c>
    </row>
    <row r="328" spans="1:9" s="5" customFormat="1" ht="15" customHeight="1" x14ac:dyDescent="0.25">
      <c r="A328" s="46" t="str">
        <f t="shared" ref="A328" si="52">A63</f>
        <v>26A_Magallon</v>
      </c>
      <c r="B328" s="4" t="str">
        <f t="shared" si="1"/>
        <v>Salida Nacional / National exit</v>
      </c>
      <c r="C328" s="52">
        <f t="array" ref="C328">SUMPRODUCT('Distance Matrix_ex'!$B63:$T63,TRANSPOSE('Entry capacity'!C$12:C$30))/(SUM('Entry capacity'!$C$12:$C$30)-IFERROR(VLOOKUP($A328,'Entry capacity'!$A$12:$I$30,3,FALSE),0))</f>
        <v>665.65243764006038</v>
      </c>
      <c r="D328" s="52">
        <f t="array" ref="D328">SUMPRODUCT('Distance Matrix_ex'!$B63:$T63,TRANSPOSE('Entry capacity'!D$12:D$30))/(SUM('Entry capacity'!$D$12:$D$30)-IFERROR(VLOOKUP($A328,'Entry capacity'!$A$12:$I$30,4,FALSE),0))</f>
        <v>667.25967622647772</v>
      </c>
      <c r="E328" s="52">
        <f t="array" ref="E328">SUMPRODUCT('Distance Matrix_ex'!$B63:$T63,TRANSPOSE('Entry capacity'!E$12:E$30))/(SUM('Entry capacity'!$E$12:$E$30)-IFERROR(VLOOKUP($A328,'Entry capacity'!$A$12:$I$30,5,FALSE),0))</f>
        <v>668.81777830848353</v>
      </c>
      <c r="F328" s="52">
        <f t="array" ref="F328">SUMPRODUCT('Distance Matrix_ex'!$B63:$T63,TRANSPOSE('Entry capacity'!F$12:F$30))/(SUM('Entry capacity'!$F$12:$F$30)-IFERROR(VLOOKUP($A328,'Entry capacity'!$A$12:$I$30,6,FALSE),0))</f>
        <v>670.06575925502489</v>
      </c>
      <c r="G328" s="52">
        <f t="array" ref="G328">SUMPRODUCT('Distance Matrix_ex'!$B63:$T63,TRANSPOSE('Entry capacity'!G$12:G$30))/(SUM('Entry capacity'!$G$12:$G$30)-IFERROR(VLOOKUP($A328,'Entry capacity'!$A$12:$I$30,7,FALSE),0))</f>
        <v>669.38742808266898</v>
      </c>
      <c r="H328" s="52">
        <f t="array" ref="H328">SUMPRODUCT('Distance Matrix_ex'!$B63:$T63,TRANSPOSE('Entry capacity'!H$12:H$30))/(SUM('Entry capacity'!$H$12:$H$30)-IFERROR(VLOOKUP($A328,'Entry capacity'!$A$12:$I$30,8,FALSE),0))</f>
        <v>668.60704182063796</v>
      </c>
      <c r="I328" s="57">
        <f t="array" ref="I328">SUMPRODUCT('Distance Matrix_ex'!$B63:$T63,TRANSPOSE('Entry capacity'!I$12:I$30))/(SUM('Entry capacity'!$I$12:$I$30)-IFERROR(VLOOKUP($A328,'Entry capacity'!$A$12:$I$30,9,FALSE),0))</f>
        <v>667.33263201852401</v>
      </c>
    </row>
    <row r="329" spans="1:9" s="5" customFormat="1" ht="15" customHeight="1" x14ac:dyDescent="0.25">
      <c r="A329" s="46" t="str">
        <f t="shared" ref="A329" si="53">A64</f>
        <v>27X_Ribaforada</v>
      </c>
      <c r="B329" s="4" t="str">
        <f t="shared" si="1"/>
        <v>Salida Nacional / National exit</v>
      </c>
      <c r="C329" s="52">
        <f t="array" ref="C329">SUMPRODUCT('Distance Matrix_ex'!$B64:$T64,TRANSPOSE('Entry capacity'!C$12:C$30))/(SUM('Entry capacity'!$C$12:$C$30)-IFERROR(VLOOKUP($A329,'Entry capacity'!$A$12:$I$30,3,FALSE),0))</f>
        <v>662.3615766347823</v>
      </c>
      <c r="D329" s="52">
        <f t="array" ref="D329">SUMPRODUCT('Distance Matrix_ex'!$B64:$T64,TRANSPOSE('Entry capacity'!D$12:D$30))/(SUM('Entry capacity'!$D$12:$D$30)-IFERROR(VLOOKUP($A329,'Entry capacity'!$A$12:$I$30,4,FALSE),0))</f>
        <v>664.60257102208391</v>
      </c>
      <c r="E329" s="52">
        <f t="array" ref="E329">SUMPRODUCT('Distance Matrix_ex'!$B64:$T64,TRANSPOSE('Entry capacity'!E$12:E$30))/(SUM('Entry capacity'!$E$12:$E$30)-IFERROR(VLOOKUP($A329,'Entry capacity'!$A$12:$I$30,5,FALSE),0))</f>
        <v>667.04498233053357</v>
      </c>
      <c r="F329" s="52">
        <f t="array" ref="F329">SUMPRODUCT('Distance Matrix_ex'!$B64:$T64,TRANSPOSE('Entry capacity'!F$12:F$30))/(SUM('Entry capacity'!$F$12:$F$30)-IFERROR(VLOOKUP($A329,'Entry capacity'!$A$12:$I$30,6,FALSE),0))</f>
        <v>669.21913045275676</v>
      </c>
      <c r="G329" s="52">
        <f t="array" ref="G329">SUMPRODUCT('Distance Matrix_ex'!$B64:$T64,TRANSPOSE('Entry capacity'!G$12:G$30))/(SUM('Entry capacity'!$G$12:$G$30)-IFERROR(VLOOKUP($A329,'Entry capacity'!$A$12:$I$30,7,FALSE),0))</f>
        <v>668.81708272153446</v>
      </c>
      <c r="H329" s="52">
        <f t="array" ref="H329">SUMPRODUCT('Distance Matrix_ex'!$B64:$T64,TRANSPOSE('Entry capacity'!H$12:H$30))/(SUM('Entry capacity'!$H$12:$H$30)-IFERROR(VLOOKUP($A329,'Entry capacity'!$A$12:$I$30,8,FALSE),0))</f>
        <v>668.08919465954591</v>
      </c>
      <c r="I329" s="57">
        <f t="array" ref="I329">SUMPRODUCT('Distance Matrix_ex'!$B64:$T64,TRANSPOSE('Entry capacity'!I$12:I$30))/(SUM('Entry capacity'!$I$12:$I$30)-IFERROR(VLOOKUP($A329,'Entry capacity'!$A$12:$I$30,9,FALSE),0))</f>
        <v>666.9165479535842</v>
      </c>
    </row>
    <row r="330" spans="1:9" s="5" customFormat="1" ht="15" customHeight="1" x14ac:dyDescent="0.25">
      <c r="A330" s="46" t="str">
        <f t="shared" ref="A330" si="54">A65</f>
        <v>28_Tudela</v>
      </c>
      <c r="B330" s="4" t="str">
        <f t="shared" si="1"/>
        <v>Salida Nacional / National exit</v>
      </c>
      <c r="C330" s="52">
        <f t="array" ref="C330">SUMPRODUCT('Distance Matrix_ex'!$B65:$T65,TRANSPOSE('Entry capacity'!C$12:C$30))/(SUM('Entry capacity'!$C$12:$C$30)-IFERROR(VLOOKUP($A330,'Entry capacity'!$A$12:$I$30,3,FALSE),0))</f>
        <v>660.97770369473301</v>
      </c>
      <c r="D330" s="52">
        <f t="array" ref="D330">SUMPRODUCT('Distance Matrix_ex'!$B65:$T65,TRANSPOSE('Entry capacity'!D$12:D$30))/(SUM('Entry capacity'!$D$12:$D$30)-IFERROR(VLOOKUP($A330,'Entry capacity'!$A$12:$I$30,4,FALSE),0))</f>
        <v>663.48520508492402</v>
      </c>
      <c r="E330" s="52">
        <f t="array" ref="E330">SUMPRODUCT('Distance Matrix_ex'!$B65:$T65,TRANSPOSE('Entry capacity'!E$12:E$30))/(SUM('Entry capacity'!$E$12:$E$30)-IFERROR(VLOOKUP($A330,'Entry capacity'!$A$12:$I$30,5,FALSE),0))</f>
        <v>666.29948612811779</v>
      </c>
      <c r="F330" s="52">
        <f t="array" ref="F330">SUMPRODUCT('Distance Matrix_ex'!$B65:$T65,TRANSPOSE('Entry capacity'!F$12:F$30))/(SUM('Entry capacity'!$F$12:$F$30)-IFERROR(VLOOKUP($A330,'Entry capacity'!$A$12:$I$30,6,FALSE),0))</f>
        <v>668.86310609078987</v>
      </c>
      <c r="G330" s="52">
        <f t="array" ref="G330">SUMPRODUCT('Distance Matrix_ex'!$B65:$T65,TRANSPOSE('Entry capacity'!G$12:G$30))/(SUM('Entry capacity'!$G$12:$G$30)-IFERROR(VLOOKUP($A330,'Entry capacity'!$A$12:$I$30,7,FALSE),0))</f>
        <v>668.57724107811919</v>
      </c>
      <c r="H330" s="52">
        <f t="array" ref="H330">SUMPRODUCT('Distance Matrix_ex'!$B65:$T65,TRANSPOSE('Entry capacity'!H$12:H$30))/(SUM('Entry capacity'!$H$12:$H$30)-IFERROR(VLOOKUP($A330,'Entry capacity'!$A$12:$I$30,8,FALSE),0))</f>
        <v>667.87142956033074</v>
      </c>
      <c r="I330" s="57">
        <f t="array" ref="I330">SUMPRODUCT('Distance Matrix_ex'!$B65:$T65,TRANSPOSE('Entry capacity'!I$12:I$30))/(SUM('Entry capacity'!$I$12:$I$30)-IFERROR(VLOOKUP($A330,'Entry capacity'!$A$12:$I$30,9,FALSE),0))</f>
        <v>666.7415762737312</v>
      </c>
    </row>
    <row r="331" spans="1:9" s="5" customFormat="1" ht="15" customHeight="1" x14ac:dyDescent="0.25">
      <c r="A331" s="46" t="str">
        <f t="shared" ref="A331" si="55">A66</f>
        <v>28A_Tudela Norte</v>
      </c>
      <c r="B331" s="4" t="str">
        <f t="shared" si="1"/>
        <v>Salida Nacional / National exit</v>
      </c>
      <c r="C331" s="52">
        <f t="array" ref="C331">SUMPRODUCT('Distance Matrix_ex'!$B66:$T66,TRANSPOSE('Entry capacity'!C$12:C$30))/(SUM('Entry capacity'!$C$12:$C$30)-IFERROR(VLOOKUP($A331,'Entry capacity'!$A$12:$I$30,3,FALSE),0))</f>
        <v>655.0266122905374</v>
      </c>
      <c r="D331" s="52">
        <f t="array" ref="D331">SUMPRODUCT('Distance Matrix_ex'!$B66:$T66,TRANSPOSE('Entry capacity'!D$12:D$30))/(SUM('Entry capacity'!$D$12:$D$30)-IFERROR(VLOOKUP($A331,'Entry capacity'!$A$12:$I$30,4,FALSE),0))</f>
        <v>657.93712752990018</v>
      </c>
      <c r="E331" s="52">
        <f t="array" ref="E331">SUMPRODUCT('Distance Matrix_ex'!$B66:$T66,TRANSPOSE('Entry capacity'!E$12:E$30))/(SUM('Entry capacity'!$E$12:$E$30)-IFERROR(VLOOKUP($A331,'Entry capacity'!$A$12:$I$30,5,FALSE),0))</f>
        <v>661.33044478777822</v>
      </c>
      <c r="F331" s="52">
        <f t="array" ref="F331">SUMPRODUCT('Distance Matrix_ex'!$B66:$T66,TRANSPOSE('Entry capacity'!F$12:F$30))/(SUM('Entry capacity'!$F$12:$F$30)-IFERROR(VLOOKUP($A331,'Entry capacity'!$A$12:$I$30,6,FALSE),0))</f>
        <v>664.50558581661824</v>
      </c>
      <c r="G331" s="52">
        <f t="array" ref="G331">SUMPRODUCT('Distance Matrix_ex'!$B66:$T66,TRANSPOSE('Entry capacity'!G$12:G$30))/(SUM('Entry capacity'!$G$12:$G$30)-IFERROR(VLOOKUP($A331,'Entry capacity'!$A$12:$I$30,7,FALSE),0))</f>
        <v>664.43301560405735</v>
      </c>
      <c r="H331" s="52">
        <f t="array" ref="H331">SUMPRODUCT('Distance Matrix_ex'!$B66:$T66,TRANSPOSE('Entry capacity'!H$12:H$30))/(SUM('Entry capacity'!$H$12:$H$30)-IFERROR(VLOOKUP($A331,'Entry capacity'!$A$12:$I$30,8,FALSE),0))</f>
        <v>663.79154124631407</v>
      </c>
      <c r="I331" s="57">
        <f t="array" ref="I331">SUMPRODUCT('Distance Matrix_ex'!$B66:$T66,TRANSPOSE('Entry capacity'!I$12:I$30))/(SUM('Entry capacity'!$I$12:$I$30)-IFERROR(VLOOKUP($A331,'Entry capacity'!$A$12:$I$30,9,FALSE),0))</f>
        <v>662.78291963529239</v>
      </c>
    </row>
    <row r="332" spans="1:9" s="5" customFormat="1" ht="15" customHeight="1" x14ac:dyDescent="0.25">
      <c r="A332" s="46" t="str">
        <f t="shared" ref="A332" si="56">A67</f>
        <v>29_Alfaro</v>
      </c>
      <c r="B332" s="4" t="str">
        <f t="shared" si="1"/>
        <v>Salida Nacional / National exit</v>
      </c>
      <c r="C332" s="52">
        <f t="array" ref="C332">SUMPRODUCT('Distance Matrix_ex'!$B67:$T67,TRANSPOSE('Entry capacity'!C$12:C$30))/(SUM('Entry capacity'!$C$12:$C$30)-IFERROR(VLOOKUP($A332,'Entry capacity'!$A$12:$I$30,3,FALSE),0))</f>
        <v>650.36050215266903</v>
      </c>
      <c r="D332" s="52">
        <f t="array" ref="D332">SUMPRODUCT('Distance Matrix_ex'!$B67:$T67,TRANSPOSE('Entry capacity'!D$12:D$30))/(SUM('Entry capacity'!$D$12:$D$30)-IFERROR(VLOOKUP($A332,'Entry capacity'!$A$12:$I$30,4,FALSE),0))</f>
        <v>653.56491017627229</v>
      </c>
      <c r="E332" s="52">
        <f t="array" ref="E332">SUMPRODUCT('Distance Matrix_ex'!$B67:$T67,TRANSPOSE('Entry capacity'!E$12:E$30))/(SUM('Entry capacity'!$E$12:$E$30)-IFERROR(VLOOKUP($A332,'Entry capacity'!$A$12:$I$30,5,FALSE),0))</f>
        <v>657.38189417023193</v>
      </c>
      <c r="F332" s="52">
        <f t="array" ref="F332">SUMPRODUCT('Distance Matrix_ex'!$B67:$T67,TRANSPOSE('Entry capacity'!F$12:F$30))/(SUM('Entry capacity'!$F$12:$F$30)-IFERROR(VLOOKUP($A332,'Entry capacity'!$A$12:$I$30,6,FALSE),0))</f>
        <v>661.00488733398322</v>
      </c>
      <c r="G332" s="52">
        <f t="array" ref="G332">SUMPRODUCT('Distance Matrix_ex'!$B67:$T67,TRANSPOSE('Entry capacity'!G$12:G$30))/(SUM('Entry capacity'!$G$12:$G$30)-IFERROR(VLOOKUP($A332,'Entry capacity'!$A$12:$I$30,7,FALSE),0))</f>
        <v>661.09104017582388</v>
      </c>
      <c r="H332" s="52">
        <f t="array" ref="H332">SUMPRODUCT('Distance Matrix_ex'!$B67:$T67,TRANSPOSE('Entry capacity'!H$12:H$30))/(SUM('Entry capacity'!$H$12:$H$30)-IFERROR(VLOOKUP($A332,'Entry capacity'!$A$12:$I$30,8,FALSE),0))</f>
        <v>660.49910094765244</v>
      </c>
      <c r="I332" s="57">
        <f t="array" ref="I332">SUMPRODUCT('Distance Matrix_ex'!$B67:$T67,TRANSPOSE('Entry capacity'!I$12:I$30))/(SUM('Entry capacity'!$I$12:$I$30)-IFERROR(VLOOKUP($A332,'Entry capacity'!$A$12:$I$30,9,FALSE),0))</f>
        <v>659.58366653440339</v>
      </c>
    </row>
    <row r="333" spans="1:9" s="5" customFormat="1" ht="15" customHeight="1" x14ac:dyDescent="0.25">
      <c r="A333" s="46" t="str">
        <f t="shared" ref="A333" si="57">A68</f>
        <v>30_Rioja Baja</v>
      </c>
      <c r="B333" s="4" t="str">
        <f t="shared" si="1"/>
        <v>Salida Nacional / National exit</v>
      </c>
      <c r="C333" s="52">
        <f t="array" ref="C333">SUMPRODUCT('Distance Matrix_ex'!$B68:$T68,TRANSPOSE('Entry capacity'!C$12:C$30))/(SUM('Entry capacity'!$C$12:$C$30)-IFERROR(VLOOKUP($A333,'Entry capacity'!$A$12:$I$30,3,FALSE),0))</f>
        <v>642.01304988676111</v>
      </c>
      <c r="D333" s="52">
        <f t="array" ref="D333">SUMPRODUCT('Distance Matrix_ex'!$B68:$T68,TRANSPOSE('Entry capacity'!D$12:D$30))/(SUM('Entry capacity'!$D$12:$D$30)-IFERROR(VLOOKUP($A333,'Entry capacity'!$A$12:$I$30,4,FALSE),0))</f>
        <v>645.74321832219709</v>
      </c>
      <c r="E333" s="52">
        <f t="array" ref="E333">SUMPRODUCT('Distance Matrix_ex'!$B68:$T68,TRANSPOSE('Entry capacity'!E$12:E$30))/(SUM('Entry capacity'!$E$12:$E$30)-IFERROR(VLOOKUP($A333,'Entry capacity'!$A$12:$I$30,5,FALSE),0))</f>
        <v>650.31812224337659</v>
      </c>
      <c r="F333" s="52">
        <f t="array" ref="F333">SUMPRODUCT('Distance Matrix_ex'!$B68:$T68,TRANSPOSE('Entry capacity'!F$12:F$30))/(SUM('Entry capacity'!$F$12:$F$30)-IFERROR(VLOOKUP($A333,'Entry capacity'!$A$12:$I$30,6,FALSE),0))</f>
        <v>654.74230187892078</v>
      </c>
      <c r="G333" s="52">
        <f t="array" ref="G333">SUMPRODUCT('Distance Matrix_ex'!$B68:$T68,TRANSPOSE('Entry capacity'!G$12:G$30))/(SUM('Entry capacity'!$G$12:$G$30)-IFERROR(VLOOKUP($A333,'Entry capacity'!$A$12:$I$30,7,FALSE),0))</f>
        <v>655.11240282335052</v>
      </c>
      <c r="H333" s="52">
        <f t="array" ref="H333">SUMPRODUCT('Distance Matrix_ex'!$B68:$T68,TRANSPOSE('Entry capacity'!H$12:H$30))/(SUM('Entry capacity'!$H$12:$H$30)-IFERROR(VLOOKUP($A333,'Entry capacity'!$A$12:$I$30,8,FALSE),0))</f>
        <v>654.60907961952591</v>
      </c>
      <c r="I333" s="57">
        <f t="array" ref="I333">SUMPRODUCT('Distance Matrix_ex'!$B68:$T68,TRANSPOSE('Entry capacity'!I$12:I$30))/(SUM('Entry capacity'!$I$12:$I$30)-IFERROR(VLOOKUP($A333,'Entry capacity'!$A$12:$I$30,9,FALSE),0))</f>
        <v>653.86035273400671</v>
      </c>
    </row>
    <row r="334" spans="1:9" s="5" customFormat="1" ht="15" customHeight="1" x14ac:dyDescent="0.25">
      <c r="A334" s="46" t="str">
        <f t="shared" ref="A334" si="58">A69</f>
        <v>32_Sequero</v>
      </c>
      <c r="B334" s="4" t="str">
        <f t="shared" si="1"/>
        <v>Salida Nacional / National exit</v>
      </c>
      <c r="C334" s="52">
        <f t="array" ref="C334">SUMPRODUCT('Distance Matrix_ex'!$B69:$T69,TRANSPOSE('Entry capacity'!C$12:C$30))/(SUM('Entry capacity'!$C$12:$C$30)-IFERROR(VLOOKUP($A334,'Entry capacity'!$A$12:$I$30,3,FALSE),0))</f>
        <v>643.2811844676088</v>
      </c>
      <c r="D334" s="52">
        <f t="array" ref="D334">SUMPRODUCT('Distance Matrix_ex'!$B69:$T69,TRANSPOSE('Entry capacity'!D$12:D$30))/(SUM('Entry capacity'!$D$12:$D$30)-IFERROR(VLOOKUP($A334,'Entry capacity'!$A$12:$I$30,4,FALSE),0))</f>
        <v>648.07624147342017</v>
      </c>
      <c r="E334" s="52">
        <f t="array" ref="E334">SUMPRODUCT('Distance Matrix_ex'!$B69:$T69,TRANSPOSE('Entry capacity'!E$12:E$30))/(SUM('Entry capacity'!$E$12:$E$30)-IFERROR(VLOOKUP($A334,'Entry capacity'!$A$12:$I$30,5,FALSE),0))</f>
        <v>654.13913522686414</v>
      </c>
      <c r="F334" s="52">
        <f t="array" ref="F334">SUMPRODUCT('Distance Matrix_ex'!$B69:$T69,TRANSPOSE('Entry capacity'!F$12:F$30))/(SUM('Entry capacity'!$F$12:$F$30)-IFERROR(VLOOKUP($A334,'Entry capacity'!$A$12:$I$30,6,FALSE),0))</f>
        <v>660.12300268391982</v>
      </c>
      <c r="G334" s="52">
        <f t="array" ref="G334">SUMPRODUCT('Distance Matrix_ex'!$B69:$T69,TRANSPOSE('Entry capacity'!G$12:G$30))/(SUM('Entry capacity'!$G$12:$G$30)-IFERROR(VLOOKUP($A334,'Entry capacity'!$A$12:$I$30,7,FALSE),0))</f>
        <v>660.96148867111617</v>
      </c>
      <c r="H334" s="52">
        <f t="array" ref="H334">SUMPRODUCT('Distance Matrix_ex'!$B69:$T69,TRANSPOSE('Entry capacity'!H$12:H$30))/(SUM('Entry capacity'!$H$12:$H$30)-IFERROR(VLOOKUP($A334,'Entry capacity'!$A$12:$I$30,8,FALSE),0))</f>
        <v>660.54900384462655</v>
      </c>
      <c r="I334" s="57">
        <f t="array" ref="I334">SUMPRODUCT('Distance Matrix_ex'!$B69:$T69,TRANSPOSE('Entry capacity'!I$12:I$30))/(SUM('Entry capacity'!$I$12:$I$30)-IFERROR(VLOOKUP($A334,'Entry capacity'!$A$12:$I$30,9,FALSE),0))</f>
        <v>659.97558026028264</v>
      </c>
    </row>
    <row r="335" spans="1:9" s="5" customFormat="1" ht="15" customHeight="1" x14ac:dyDescent="0.25">
      <c r="A335" s="46" t="str">
        <f t="shared" ref="A335" si="59">A70</f>
        <v>33_Logroño</v>
      </c>
      <c r="B335" s="4" t="str">
        <f t="shared" si="1"/>
        <v>Salida Nacional / National exit</v>
      </c>
      <c r="C335" s="52">
        <f t="array" ref="C335">SUMPRODUCT('Distance Matrix_ex'!$B70:$T70,TRANSPOSE('Entry capacity'!C$12:C$30))/(SUM('Entry capacity'!$C$12:$C$30)-IFERROR(VLOOKUP($A335,'Entry capacity'!$A$12:$I$30,3,FALSE),0))</f>
        <v>644.80128730493163</v>
      </c>
      <c r="D335" s="52">
        <f t="array" ref="D335">SUMPRODUCT('Distance Matrix_ex'!$B70:$T70,TRANSPOSE('Entry capacity'!D$12:D$30))/(SUM('Entry capacity'!$D$12:$D$30)-IFERROR(VLOOKUP($A335,'Entry capacity'!$A$12:$I$30,4,FALSE),0))</f>
        <v>650.07285289696631</v>
      </c>
      <c r="E335" s="52">
        <f t="array" ref="E335">SUMPRODUCT('Distance Matrix_ex'!$B70:$T70,TRANSPOSE('Entry capacity'!E$12:E$30))/(SUM('Entry capacity'!$E$12:$E$30)-IFERROR(VLOOKUP($A335,'Entry capacity'!$A$12:$I$30,5,FALSE),0))</f>
        <v>656.78760806411208</v>
      </c>
      <c r="F335" s="52">
        <f t="array" ref="F335">SUMPRODUCT('Distance Matrix_ex'!$B70:$T70,TRANSPOSE('Entry capacity'!F$12:F$30))/(SUM('Entry capacity'!$F$12:$F$30)-IFERROR(VLOOKUP($A335,'Entry capacity'!$A$12:$I$30,6,FALSE),0))</f>
        <v>663.45389293208552</v>
      </c>
      <c r="G335" s="52">
        <f t="array" ref="G335">SUMPRODUCT('Distance Matrix_ex'!$B70:$T70,TRANSPOSE('Entry capacity'!G$12:G$30))/(SUM('Entry capacity'!$G$12:$G$30)-IFERROR(VLOOKUP($A335,'Entry capacity'!$A$12:$I$30,7,FALSE),0))</f>
        <v>664.46734807764642</v>
      </c>
      <c r="H335" s="52">
        <f t="array" ref="H335">SUMPRODUCT('Distance Matrix_ex'!$B70:$T70,TRANSPOSE('Entry capacity'!H$12:H$30))/(SUM('Entry capacity'!$H$12:$H$30)-IFERROR(VLOOKUP($A335,'Entry capacity'!$A$12:$I$30,8,FALSE),0))</f>
        <v>664.06274333828799</v>
      </c>
      <c r="I335" s="57">
        <f t="array" ref="I335">SUMPRODUCT('Distance Matrix_ex'!$B70:$T70,TRANSPOSE('Entry capacity'!I$12:I$30))/(SUM('Entry capacity'!$I$12:$I$30)-IFERROR(VLOOKUP($A335,'Entry capacity'!$A$12:$I$30,9,FALSE),0))</f>
        <v>663.50531820241804</v>
      </c>
    </row>
    <row r="336" spans="1:9" s="5" customFormat="1" ht="15" customHeight="1" x14ac:dyDescent="0.25">
      <c r="A336" s="46" t="str">
        <f t="shared" ref="A336" si="60">A71</f>
        <v>33X_Navarrete</v>
      </c>
      <c r="B336" s="4" t="str">
        <f t="shared" si="1"/>
        <v>Salida Nacional / National exit</v>
      </c>
      <c r="C336" s="52">
        <f t="array" ref="C336">SUMPRODUCT('Distance Matrix_ex'!$B71:$T71,TRANSPOSE('Entry capacity'!C$12:C$30))/(SUM('Entry capacity'!$C$12:$C$30)-IFERROR(VLOOKUP($A336,'Entry capacity'!$A$12:$I$30,3,FALSE),0))</f>
        <v>645.72797309034945</v>
      </c>
      <c r="D336" s="52">
        <f t="array" ref="D336">SUMPRODUCT('Distance Matrix_ex'!$B71:$T71,TRANSPOSE('Entry capacity'!D$12:D$30))/(SUM('Entry capacity'!$D$12:$D$30)-IFERROR(VLOOKUP($A336,'Entry capacity'!$A$12:$I$30,4,FALSE),0))</f>
        <v>651.29002806418146</v>
      </c>
      <c r="E336" s="52">
        <f t="array" ref="E336">SUMPRODUCT('Distance Matrix_ex'!$B71:$T71,TRANSPOSE('Entry capacity'!E$12:E$30))/(SUM('Entry capacity'!$E$12:$E$30)-IFERROR(VLOOKUP($A336,'Entry capacity'!$A$12:$I$30,5,FALSE),0))</f>
        <v>658.4021712838379</v>
      </c>
      <c r="F336" s="52">
        <f t="array" ref="F336">SUMPRODUCT('Distance Matrix_ex'!$B71:$T71,TRANSPOSE('Entry capacity'!F$12:F$30))/(SUM('Entry capacity'!$F$12:$F$30)-IFERROR(VLOOKUP($A336,'Entry capacity'!$A$12:$I$30,6,FALSE),0))</f>
        <v>665.48447176528964</v>
      </c>
      <c r="G336" s="52">
        <f t="array" ref="G336">SUMPRODUCT('Distance Matrix_ex'!$B71:$T71,TRANSPOSE('Entry capacity'!G$12:G$30))/(SUM('Entry capacity'!$G$12:$G$30)-IFERROR(VLOOKUP($A336,'Entry capacity'!$A$12:$I$30,7,FALSE),0))</f>
        <v>666.60459168902344</v>
      </c>
      <c r="H336" s="52">
        <f t="array" ref="H336">SUMPRODUCT('Distance Matrix_ex'!$B71:$T71,TRANSPOSE('Entry capacity'!H$12:H$30))/(SUM('Entry capacity'!$H$12:$H$30)-IFERROR(VLOOKUP($A336,'Entry capacity'!$A$12:$I$30,8,FALSE),0))</f>
        <v>666.20479081197846</v>
      </c>
      <c r="I336" s="57">
        <f t="array" ref="I336">SUMPRODUCT('Distance Matrix_ex'!$B71:$T71,TRANSPOSE('Entry capacity'!I$12:I$30))/(SUM('Entry capacity'!$I$12:$I$30)-IFERROR(VLOOKUP($A336,'Entry capacity'!$A$12:$I$30,9,FALSE),0))</f>
        <v>665.65711865756793</v>
      </c>
    </row>
    <row r="337" spans="1:9" s="5" customFormat="1" ht="15" customHeight="1" x14ac:dyDescent="0.25">
      <c r="A337" s="46" t="str">
        <f t="shared" ref="A337" si="61">A72</f>
        <v>34_Cenicero</v>
      </c>
      <c r="B337" s="4" t="str">
        <f t="shared" si="1"/>
        <v>Salida Nacional / National exit</v>
      </c>
      <c r="C337" s="52">
        <f t="array" ref="C337">SUMPRODUCT('Distance Matrix_ex'!$B72:$T72,TRANSPOSE('Entry capacity'!C$12:C$30))/(SUM('Entry capacity'!$C$12:$C$30)-IFERROR(VLOOKUP($A337,'Entry capacity'!$A$12:$I$30,3,FALSE),0))</f>
        <v>646.46647181230912</v>
      </c>
      <c r="D337" s="52">
        <f t="array" ref="D337">SUMPRODUCT('Distance Matrix_ex'!$B72:$T72,TRANSPOSE('Entry capacity'!D$12:D$30))/(SUM('Entry capacity'!$D$12:$D$30)-IFERROR(VLOOKUP($A337,'Entry capacity'!$A$12:$I$30,4,FALSE),0))</f>
        <v>652.235622456383</v>
      </c>
      <c r="E337" s="52">
        <f t="array" ref="E337">SUMPRODUCT('Distance Matrix_ex'!$B72:$T72,TRANSPOSE('Entry capacity'!E$12:E$30))/(SUM('Entry capacity'!$E$12:$E$30)-IFERROR(VLOOKUP($A337,'Entry capacity'!$A$12:$I$30,5,FALSE),0))</f>
        <v>659.63074536200418</v>
      </c>
      <c r="F337" s="52">
        <f t="array" ref="F337">SUMPRODUCT('Distance Matrix_ex'!$B72:$T72,TRANSPOSE('Entry capacity'!F$12:F$30))/(SUM('Entry capacity'!$F$12:$F$30)-IFERROR(VLOOKUP($A337,'Entry capacity'!$A$12:$I$30,6,FALSE),0))</f>
        <v>667.00919999069129</v>
      </c>
      <c r="G337" s="52">
        <f t="array" ref="G337">SUMPRODUCT('Distance Matrix_ex'!$B72:$T72,TRANSPOSE('Entry capacity'!G$12:G$30))/(SUM('Entry capacity'!$G$12:$G$30)-IFERROR(VLOOKUP($A337,'Entry capacity'!$A$12:$I$30,7,FALSE),0))</f>
        <v>668.20462008688253</v>
      </c>
      <c r="H337" s="52">
        <f t="array" ref="H337">SUMPRODUCT('Distance Matrix_ex'!$B72:$T72,TRANSPOSE('Entry capacity'!H$12:H$30))/(SUM('Entry capacity'!$H$12:$H$30)-IFERROR(VLOOKUP($A337,'Entry capacity'!$A$12:$I$30,8,FALSE),0))</f>
        <v>667.80762060933364</v>
      </c>
      <c r="I337" s="57">
        <f t="array" ref="I337">SUMPRODUCT('Distance Matrix_ex'!$B72:$T72,TRANSPOSE('Entry capacity'!I$12:I$30))/(SUM('Entry capacity'!$I$12:$I$30)-IFERROR(VLOOKUP($A337,'Entry capacity'!$A$12:$I$30,9,FALSE),0))</f>
        <v>667.26575623396968</v>
      </c>
    </row>
    <row r="338" spans="1:9" s="5" customFormat="1" ht="15" customHeight="1" x14ac:dyDescent="0.25">
      <c r="A338" s="46" t="str">
        <f t="shared" ref="A338" si="62">A73</f>
        <v>35_Haro</v>
      </c>
      <c r="B338" s="4" t="str">
        <f t="shared" si="1"/>
        <v>Salida Nacional / National exit</v>
      </c>
      <c r="C338" s="52">
        <f t="array" ref="C338">SUMPRODUCT('Distance Matrix_ex'!$B73:$T73,TRANSPOSE('Entry capacity'!C$12:C$30))/(SUM('Entry capacity'!$C$12:$C$30)-IFERROR(VLOOKUP($A338,'Entry capacity'!$A$12:$I$30,3,FALSE),0))</f>
        <v>639.76537997387913</v>
      </c>
      <c r="D338" s="52">
        <f t="array" ref="D338">SUMPRODUCT('Distance Matrix_ex'!$B73:$T73,TRANSPOSE('Entry capacity'!D$12:D$30))/(SUM('Entry capacity'!$D$12:$D$30)-IFERROR(VLOOKUP($A338,'Entry capacity'!$A$12:$I$30,4,FALSE),0))</f>
        <v>646.30183334106812</v>
      </c>
      <c r="E338" s="52">
        <f t="array" ref="E338">SUMPRODUCT('Distance Matrix_ex'!$B73:$T73,TRANSPOSE('Entry capacity'!E$12:E$30))/(SUM('Entry capacity'!$E$12:$E$30)-IFERROR(VLOOKUP($A338,'Entry capacity'!$A$12:$I$30,5,FALSE),0))</f>
        <v>654.78495877329556</v>
      </c>
      <c r="F338" s="52">
        <f t="array" ref="F338">SUMPRODUCT('Distance Matrix_ex'!$B73:$T73,TRANSPOSE('Entry capacity'!F$12:F$30))/(SUM('Entry capacity'!$F$12:$F$30)-IFERROR(VLOOKUP($A338,'Entry capacity'!$A$12:$I$30,6,FALSE),0))</f>
        <v>663.31301813020139</v>
      </c>
      <c r="G338" s="52">
        <f t="array" ref="G338">SUMPRODUCT('Distance Matrix_ex'!$B73:$T73,TRANSPOSE('Entry capacity'!G$12:G$30))/(SUM('Entry capacity'!$G$12:$G$30)-IFERROR(VLOOKUP($A338,'Entry capacity'!$A$12:$I$30,7,FALSE),0))</f>
        <v>664.87754253514242</v>
      </c>
      <c r="H338" s="52">
        <f t="array" ref="H338">SUMPRODUCT('Distance Matrix_ex'!$B73:$T73,TRANSPOSE('Entry capacity'!H$12:H$30))/(SUM('Entry capacity'!$H$12:$H$30)-IFERROR(VLOOKUP($A338,'Entry capacity'!$A$12:$I$30,8,FALSE),0))</f>
        <v>664.56649828148306</v>
      </c>
      <c r="I338" s="57">
        <f t="array" ref="I338">SUMPRODUCT('Distance Matrix_ex'!$B73:$T73,TRANSPOSE('Entry capacity'!I$12:I$30))/(SUM('Entry capacity'!$I$12:$I$30)-IFERROR(VLOOKUP($A338,'Entry capacity'!$A$12:$I$30,9,FALSE),0))</f>
        <v>664.18500767572164</v>
      </c>
    </row>
    <row r="339" spans="1:9" s="5" customFormat="1" ht="15" customHeight="1" x14ac:dyDescent="0.25">
      <c r="A339" s="46" t="str">
        <f t="shared" ref="A339" si="63">A74</f>
        <v>35X_Genfibre</v>
      </c>
      <c r="B339" s="4" t="str">
        <f t="shared" si="1"/>
        <v>Salida Nacional / National exit</v>
      </c>
      <c r="C339" s="52">
        <f t="array" ref="C339">SUMPRODUCT('Distance Matrix_ex'!$B74:$T74,TRANSPOSE('Entry capacity'!C$12:C$30))/(SUM('Entry capacity'!$C$12:$C$30)-IFERROR(VLOOKUP($A339,'Entry capacity'!$A$12:$I$30,3,FALSE),0))</f>
        <v>651.70585654529123</v>
      </c>
      <c r="D339" s="52">
        <f t="array" ref="D339">SUMPRODUCT('Distance Matrix_ex'!$B74:$T74,TRANSPOSE('Entry capacity'!D$12:D$30))/(SUM('Entry capacity'!$D$12:$D$30)-IFERROR(VLOOKUP($A339,'Entry capacity'!$A$12:$I$30,4,FALSE),0))</f>
        <v>658.26067064236588</v>
      </c>
      <c r="E339" s="52">
        <f t="array" ref="E339">SUMPRODUCT('Distance Matrix_ex'!$B74:$T74,TRANSPOSE('Entry capacity'!E$12:E$30))/(SUM('Entry capacity'!$E$12:$E$30)-IFERROR(VLOOKUP($A339,'Entry capacity'!$A$12:$I$30,5,FALSE),0))</f>
        <v>666.77395028676835</v>
      </c>
      <c r="F339" s="52">
        <f t="array" ref="F339">SUMPRODUCT('Distance Matrix_ex'!$B74:$T74,TRANSPOSE('Entry capacity'!F$12:F$30))/(SUM('Entry capacity'!$F$12:$F$30)-IFERROR(VLOOKUP($A339,'Entry capacity'!$A$12:$I$30,6,FALSE),0))</f>
        <v>675.33497033468052</v>
      </c>
      <c r="G339" s="52">
        <f t="array" ref="G339">SUMPRODUCT('Distance Matrix_ex'!$B74:$T74,TRANSPOSE('Entry capacity'!G$12:G$30))/(SUM('Entry capacity'!$G$12:$G$30)-IFERROR(VLOOKUP($A339,'Entry capacity'!$A$12:$I$30,7,FALSE),0))</f>
        <v>676.91771423616967</v>
      </c>
      <c r="H339" s="52">
        <f t="array" ref="H339">SUMPRODUCT('Distance Matrix_ex'!$B74:$T74,TRANSPOSE('Entry capacity'!H$12:H$30))/(SUM('Entry capacity'!$H$12:$H$30)-IFERROR(VLOOKUP($A339,'Entry capacity'!$A$12:$I$30,8,FALSE),0))</f>
        <v>676.61659967904609</v>
      </c>
      <c r="I339" s="57">
        <f t="array" ref="I339">SUMPRODUCT('Distance Matrix_ex'!$B74:$T74,TRANSPOSE('Entry capacity'!I$12:I$30))/(SUM('Entry capacity'!$I$12:$I$30)-IFERROR(VLOOKUP($A339,'Entry capacity'!$A$12:$I$30,9,FALSE),0))</f>
        <v>676.25341146682467</v>
      </c>
    </row>
    <row r="340" spans="1:9" s="5" customFormat="1" ht="15" customHeight="1" x14ac:dyDescent="0.25">
      <c r="A340" s="46" t="str">
        <f t="shared" ref="A340" si="64">A75</f>
        <v>36_Miranda</v>
      </c>
      <c r="B340" s="4" t="str">
        <f t="shared" si="1"/>
        <v>Salida Nacional / National exit</v>
      </c>
      <c r="C340" s="52">
        <f t="array" ref="C340">SUMPRODUCT('Distance Matrix_ex'!$B75:$T75,TRANSPOSE('Entry capacity'!C$12:C$30))/(SUM('Entry capacity'!$C$12:$C$30)-IFERROR(VLOOKUP($A340,'Entry capacity'!$A$12:$I$30,3,FALSE),0))</f>
        <v>663.07095834017093</v>
      </c>
      <c r="D340" s="52">
        <f t="array" ref="D340">SUMPRODUCT('Distance Matrix_ex'!$B75:$T75,TRANSPOSE('Entry capacity'!D$12:D$30))/(SUM('Entry capacity'!$D$12:$D$30)-IFERROR(VLOOKUP($A340,'Entry capacity'!$A$12:$I$30,4,FALSE),0))</f>
        <v>669.90613882221999</v>
      </c>
      <c r="E340" s="52">
        <f t="array" ref="E340">SUMPRODUCT('Distance Matrix_ex'!$B75:$T75,TRANSPOSE('Entry capacity'!E$12:E$30))/(SUM('Entry capacity'!$E$12:$E$30)-IFERROR(VLOOKUP($A340,'Entry capacity'!$A$12:$I$30,5,FALSE),0))</f>
        <v>678.79664095371538</v>
      </c>
      <c r="F340" s="52">
        <f t="array" ref="F340">SUMPRODUCT('Distance Matrix_ex'!$B75:$T75,TRANSPOSE('Entry capacity'!F$12:F$30))/(SUM('Entry capacity'!$F$12:$F$30)-IFERROR(VLOOKUP($A340,'Entry capacity'!$A$12:$I$30,6,FALSE),0))</f>
        <v>687.74737295279306</v>
      </c>
      <c r="G340" s="52">
        <f t="array" ref="G340">SUMPRODUCT('Distance Matrix_ex'!$B75:$T75,TRANSPOSE('Entry capacity'!G$12:G$30))/(SUM('Entry capacity'!$G$12:$G$30)-IFERROR(VLOOKUP($A340,'Entry capacity'!$A$12:$I$30,7,FALSE),0))</f>
        <v>689.42186805984852</v>
      </c>
      <c r="H340" s="52">
        <f t="array" ref="H340">SUMPRODUCT('Distance Matrix_ex'!$B75:$T75,TRANSPOSE('Entry capacity'!H$12:H$30))/(SUM('Entry capacity'!$H$12:$H$30)-IFERROR(VLOOKUP($A340,'Entry capacity'!$A$12:$I$30,8,FALSE),0))</f>
        <v>689.12029680931346</v>
      </c>
      <c r="I340" s="57">
        <f t="array" ref="I340">SUMPRODUCT('Distance Matrix_ex'!$B75:$T75,TRANSPOSE('Entry capacity'!I$12:I$30))/(SUM('Entry capacity'!$I$12:$I$30)-IFERROR(VLOOKUP($A340,'Entry capacity'!$A$12:$I$30,9,FALSE),0))</f>
        <v>688.75974448097634</v>
      </c>
    </row>
    <row r="341" spans="1:9" s="5" customFormat="1" ht="15" customHeight="1" x14ac:dyDescent="0.25">
      <c r="A341" s="46" t="str">
        <f t="shared" ref="A341:B341" si="65">A76</f>
        <v>38_Vitoria</v>
      </c>
      <c r="B341" s="4" t="str">
        <f t="shared" si="65"/>
        <v>Salida Nacional / National exit</v>
      </c>
      <c r="C341" s="52">
        <f t="array" ref="C341">SUMPRODUCT('Distance Matrix_ex'!$B76:$T76,TRANSPOSE('Entry capacity'!C$12:C$30))/(SUM('Entry capacity'!$C$12:$C$30)-IFERROR(VLOOKUP($A341,'Entry capacity'!$A$12:$I$30,3,FALSE),0))</f>
        <v>672.94865632808956</v>
      </c>
      <c r="D341" s="52">
        <f t="array" ref="D341">SUMPRODUCT('Distance Matrix_ex'!$B76:$T76,TRANSPOSE('Entry capacity'!D$12:D$30))/(SUM('Entry capacity'!$D$12:$D$30)-IFERROR(VLOOKUP($A341,'Entry capacity'!$A$12:$I$30,4,FALSE),0))</f>
        <v>680.08946484174362</v>
      </c>
      <c r="E341" s="52">
        <f t="array" ref="E341">SUMPRODUCT('Distance Matrix_ex'!$B76:$T76,TRANSPOSE('Entry capacity'!E$12:E$30))/(SUM('Entry capacity'!$E$12:$E$30)-IFERROR(VLOOKUP($A341,'Entry capacity'!$A$12:$I$30,5,FALSE),0))</f>
        <v>689.38995544807779</v>
      </c>
      <c r="F341" s="52">
        <f t="array" ref="F341">SUMPRODUCT('Distance Matrix_ex'!$B76:$T76,TRANSPOSE('Entry capacity'!F$12:F$30))/(SUM('Entry capacity'!$F$12:$F$30)-IFERROR(VLOOKUP($A341,'Entry capacity'!$A$12:$I$30,6,FALSE),0))</f>
        <v>698.76384465897308</v>
      </c>
      <c r="G341" s="52">
        <f t="array" ref="G341">SUMPRODUCT('Distance Matrix_ex'!$B76:$T76,TRANSPOSE('Entry capacity'!G$12:G$30))/(SUM('Entry capacity'!$G$12:$G$30)-IFERROR(VLOOKUP($A341,'Entry capacity'!$A$12:$I$30,7,FALSE),0))</f>
        <v>700.53561893727465</v>
      </c>
      <c r="H341" s="52">
        <f t="array" ref="H341">SUMPRODUCT('Distance Matrix_ex'!$B76:$T76,TRANSPOSE('Entry capacity'!H$12:H$30))/(SUM('Entry capacity'!$H$12:$H$30)-IFERROR(VLOOKUP($A341,'Entry capacity'!$A$12:$I$30,8,FALSE),0))</f>
        <v>700.23131579929077</v>
      </c>
      <c r="I341" s="57">
        <f t="array" ref="I341">SUMPRODUCT('Distance Matrix_ex'!$B76:$T76,TRANSPOSE('Entry capacity'!I$12:I$30))/(SUM('Entry capacity'!$I$12:$I$30)-IFERROR(VLOOKUP($A341,'Entry capacity'!$A$12:$I$30,9,FALSE),0))</f>
        <v>699.86957015342955</v>
      </c>
    </row>
    <row r="342" spans="1:9" s="5" customFormat="1" ht="15" customHeight="1" x14ac:dyDescent="0.25">
      <c r="A342" s="46" t="str">
        <f t="shared" ref="A342:B342" si="66">A77</f>
        <v>38X.02_Parque Tecnologico</v>
      </c>
      <c r="B342" s="4" t="str">
        <f t="shared" si="66"/>
        <v>Salida Nacional / National exit</v>
      </c>
      <c r="C342" s="52">
        <f t="array" ref="C342">SUMPRODUCT('Distance Matrix_ex'!$B77:$T77,TRANSPOSE('Entry capacity'!C$12:C$30))/(SUM('Entry capacity'!$C$12:$C$30)-IFERROR(VLOOKUP($A342,'Entry capacity'!$A$12:$I$30,3,FALSE),0))</f>
        <v>680.91629421524226</v>
      </c>
      <c r="D342" s="52">
        <f t="array" ref="D342">SUMPRODUCT('Distance Matrix_ex'!$B77:$T77,TRANSPOSE('Entry capacity'!D$12:D$30))/(SUM('Entry capacity'!$D$12:$D$30)-IFERROR(VLOOKUP($A342,'Entry capacity'!$A$12:$I$30,4,FALSE),0))</f>
        <v>688.30363116973035</v>
      </c>
      <c r="E342" s="52">
        <f t="array" ref="E342">SUMPRODUCT('Distance Matrix_ex'!$B77:$T77,TRANSPOSE('Entry capacity'!E$12:E$30))/(SUM('Entry capacity'!$E$12:$E$30)-IFERROR(VLOOKUP($A342,'Entry capacity'!$A$12:$I$30,5,FALSE),0))</f>
        <v>697.93483037936653</v>
      </c>
      <c r="F342" s="52">
        <f t="array" ref="F342">SUMPRODUCT('Distance Matrix_ex'!$B77:$T77,TRANSPOSE('Entry capacity'!F$12:F$30))/(SUM('Entry capacity'!$F$12:$F$30)-IFERROR(VLOOKUP($A342,'Entry capacity'!$A$12:$I$30,6,FALSE),0))</f>
        <v>707.65005047901968</v>
      </c>
      <c r="G342" s="52">
        <f t="array" ref="G342">SUMPRODUCT('Distance Matrix_ex'!$B77:$T77,TRANSPOSE('Entry capacity'!G$12:G$30))/(SUM('Entry capacity'!$G$12:$G$30)-IFERROR(VLOOKUP($A342,'Entry capacity'!$A$12:$I$30,7,FALSE),0))</f>
        <v>709.50029296027719</v>
      </c>
      <c r="H342" s="52">
        <f t="array" ref="H342">SUMPRODUCT('Distance Matrix_ex'!$B77:$T77,TRANSPOSE('Entry capacity'!H$12:H$30))/(SUM('Entry capacity'!$H$12:$H$30)-IFERROR(VLOOKUP($A342,'Entry capacity'!$A$12:$I$30,8,FALSE),0))</f>
        <v>709.19378620258692</v>
      </c>
      <c r="I342" s="57">
        <f t="array" ref="I342">SUMPRODUCT('Distance Matrix_ex'!$B77:$T77,TRANSPOSE('Entry capacity'!I$12:I$30))/(SUM('Entry capacity'!$I$12:$I$30)-IFERROR(VLOOKUP($A342,'Entry capacity'!$A$12:$I$30,9,FALSE),0))</f>
        <v>708.83107799217566</v>
      </c>
    </row>
    <row r="343" spans="1:9" s="5" customFormat="1" ht="15" customHeight="1" x14ac:dyDescent="0.25">
      <c r="A343" s="46" t="str">
        <f t="shared" ref="A343:B343" si="67">A78</f>
        <v>39.01_Legutiano</v>
      </c>
      <c r="B343" s="4" t="str">
        <f t="shared" si="67"/>
        <v>Salida Nacional / National exit</v>
      </c>
      <c r="C343" s="52">
        <f t="array" ref="C343">SUMPRODUCT('Distance Matrix_ex'!$B78:$T78,TRANSPOSE('Entry capacity'!C$12:C$30))/(SUM('Entry capacity'!$C$12:$C$30)-IFERROR(VLOOKUP($A343,'Entry capacity'!$A$12:$I$30,3,FALSE),0))</f>
        <v>686.85870341762438</v>
      </c>
      <c r="D343" s="52">
        <f t="array" ref="D343">SUMPRODUCT('Distance Matrix_ex'!$B78:$T78,TRANSPOSE('Entry capacity'!D$12:D$30))/(SUM('Entry capacity'!$D$12:$D$30)-IFERROR(VLOOKUP($A343,'Entry capacity'!$A$12:$I$30,4,FALSE),0))</f>
        <v>694.42990576562181</v>
      </c>
      <c r="E343" s="52">
        <f t="array" ref="E343">SUMPRODUCT('Distance Matrix_ex'!$B78:$T78,TRANSPOSE('Entry capacity'!E$12:E$30))/(SUM('Entry capacity'!$E$12:$E$30)-IFERROR(VLOOKUP($A343,'Entry capacity'!$A$12:$I$30,5,FALSE),0))</f>
        <v>704.30775346448445</v>
      </c>
      <c r="F343" s="52">
        <f t="array" ref="F343">SUMPRODUCT('Distance Matrix_ex'!$B78:$T78,TRANSPOSE('Entry capacity'!F$12:F$30))/(SUM('Entry capacity'!$F$12:$F$30)-IFERROR(VLOOKUP($A343,'Entry capacity'!$A$12:$I$30,6,FALSE),0))</f>
        <v>714.27754434698909</v>
      </c>
      <c r="G343" s="52">
        <f t="array" ref="G343">SUMPRODUCT('Distance Matrix_ex'!$B78:$T78,TRANSPOSE('Entry capacity'!G$12:G$30))/(SUM('Entry capacity'!$G$12:$G$30)-IFERROR(VLOOKUP($A343,'Entry capacity'!$A$12:$I$30,7,FALSE),0))</f>
        <v>716.18630984070558</v>
      </c>
      <c r="H343" s="52">
        <f t="array" ref="H343">SUMPRODUCT('Distance Matrix_ex'!$B78:$T78,TRANSPOSE('Entry capacity'!H$12:H$30))/(SUM('Entry capacity'!$H$12:$H$30)-IFERROR(VLOOKUP($A343,'Entry capacity'!$A$12:$I$30,8,FALSE),0))</f>
        <v>715.87815958337262</v>
      </c>
      <c r="I343" s="57">
        <f t="array" ref="I343">SUMPRODUCT('Distance Matrix_ex'!$B78:$T78,TRANSPOSE('Entry capacity'!I$12:I$30))/(SUM('Entry capacity'!$I$12:$I$30)-IFERROR(VLOOKUP($A343,'Entry capacity'!$A$12:$I$30,9,FALSE),0))</f>
        <v>715.51473347481897</v>
      </c>
    </row>
    <row r="344" spans="1:9" s="5" customFormat="1" ht="15" customHeight="1" x14ac:dyDescent="0.25">
      <c r="A344" s="46" t="str">
        <f t="shared" ref="A344:B344" si="68">A79</f>
        <v>4_Papiol</v>
      </c>
      <c r="B344" s="4" t="str">
        <f t="shared" si="68"/>
        <v>Salida Nacional / National exit</v>
      </c>
      <c r="C344" s="52">
        <f t="array" ref="C344">SUMPRODUCT('Distance Matrix_ex'!$B79:$T79,TRANSPOSE('Entry capacity'!C$12:C$30))/(SUM('Entry capacity'!$C$12:$C$30)-IFERROR(VLOOKUP($A344,'Entry capacity'!$A$12:$I$30,3,FALSE),0))</f>
        <v>762.35478950558172</v>
      </c>
      <c r="D344" s="52">
        <f t="array" ref="D344">SUMPRODUCT('Distance Matrix_ex'!$B79:$T79,TRANSPOSE('Entry capacity'!D$12:D$30))/(SUM('Entry capacity'!$D$12:$D$30)-IFERROR(VLOOKUP($A344,'Entry capacity'!$A$12:$I$30,4,FALSE),0))</f>
        <v>758.62784516764634</v>
      </c>
      <c r="E344" s="52">
        <f t="array" ref="E344">SUMPRODUCT('Distance Matrix_ex'!$B79:$T79,TRANSPOSE('Entry capacity'!E$12:E$30))/(SUM('Entry capacity'!$E$12:$E$30)-IFERROR(VLOOKUP($A344,'Entry capacity'!$A$12:$I$30,5,FALSE),0))</f>
        <v>752.73296543668221</v>
      </c>
      <c r="F344" s="52">
        <f t="array" ref="F344">SUMPRODUCT('Distance Matrix_ex'!$B79:$T79,TRANSPOSE('Entry capacity'!F$12:F$30))/(SUM('Entry capacity'!$F$12:$F$30)-IFERROR(VLOOKUP($A344,'Entry capacity'!$A$12:$I$30,6,FALSE),0))</f>
        <v>746.36534895338434</v>
      </c>
      <c r="G344" s="52">
        <f t="array" ref="G344">SUMPRODUCT('Distance Matrix_ex'!$B79:$T79,TRANSPOSE('Entry capacity'!G$12:G$30))/(SUM('Entry capacity'!$G$12:$G$30)-IFERROR(VLOOKUP($A344,'Entry capacity'!$A$12:$I$30,7,FALSE),0))</f>
        <v>743.15983111026014</v>
      </c>
      <c r="H344" s="52">
        <f t="array" ref="H344">SUMPRODUCT('Distance Matrix_ex'!$B79:$T79,TRANSPOSE('Entry capacity'!H$12:H$30))/(SUM('Entry capacity'!$H$12:$H$30)-IFERROR(VLOOKUP($A344,'Entry capacity'!$A$12:$I$30,8,FALSE),0))</f>
        <v>741.52777816109688</v>
      </c>
      <c r="I344" s="57">
        <f t="array" ref="I344">SUMPRODUCT('Distance Matrix_ex'!$B79:$T79,TRANSPOSE('Entry capacity'!I$12:I$30))/(SUM('Entry capacity'!$I$12:$I$30)-IFERROR(VLOOKUP($A344,'Entry capacity'!$A$12:$I$30,9,FALSE),0))</f>
        <v>738.49945755344186</v>
      </c>
    </row>
    <row r="345" spans="1:9" s="5" customFormat="1" ht="15" customHeight="1" x14ac:dyDescent="0.25">
      <c r="A345" s="46" t="str">
        <f t="shared" ref="A345:B345" si="69">A80</f>
        <v>40_Mondragon</v>
      </c>
      <c r="B345" s="4" t="str">
        <f t="shared" si="69"/>
        <v>Salida Nacional / National exit</v>
      </c>
      <c r="C345" s="52">
        <f t="array" ref="C345">SUMPRODUCT('Distance Matrix_ex'!$B80:$T80,TRANSPOSE('Entry capacity'!C$12:C$30))/(SUM('Entry capacity'!$C$12:$C$30)-IFERROR(VLOOKUP($A345,'Entry capacity'!$A$12:$I$30,3,FALSE),0))</f>
        <v>702.8584446257446</v>
      </c>
      <c r="D345" s="52">
        <f t="array" ref="D345">SUMPRODUCT('Distance Matrix_ex'!$B80:$T80,TRANSPOSE('Entry capacity'!D$12:D$30))/(SUM('Entry capacity'!$D$12:$D$30)-IFERROR(VLOOKUP($A345,'Entry capacity'!$A$12:$I$30,4,FALSE),0))</f>
        <v>710.92469849461338</v>
      </c>
      <c r="E345" s="52">
        <f t="array" ref="E345">SUMPRODUCT('Distance Matrix_ex'!$B80:$T80,TRANSPOSE('Entry capacity'!E$12:E$30))/(SUM('Entry capacity'!$E$12:$E$30)-IFERROR(VLOOKUP($A345,'Entry capacity'!$A$12:$I$30,5,FALSE),0))</f>
        <v>721.46663913332452</v>
      </c>
      <c r="F345" s="52">
        <f t="array" ref="F345">SUMPRODUCT('Distance Matrix_ex'!$B80:$T80,TRANSPOSE('Entry capacity'!F$12:F$30))/(SUM('Entry capacity'!$F$12:$F$30)-IFERROR(VLOOKUP($A345,'Entry capacity'!$A$12:$I$30,6,FALSE),0))</f>
        <v>732.12185347053583</v>
      </c>
      <c r="G345" s="52">
        <f t="array" ref="G345">SUMPRODUCT('Distance Matrix_ex'!$B80:$T80,TRANSPOSE('Entry capacity'!G$12:G$30))/(SUM('Entry capacity'!$G$12:$G$30)-IFERROR(VLOOKUP($A345,'Entry capacity'!$A$12:$I$30,7,FALSE),0))</f>
        <v>734.18819024926074</v>
      </c>
      <c r="H345" s="52">
        <f t="array" ref="H345">SUMPRODUCT('Distance Matrix_ex'!$B80:$T80,TRANSPOSE('Entry capacity'!H$12:H$30))/(SUM('Entry capacity'!$H$12:$H$30)-IFERROR(VLOOKUP($A345,'Entry capacity'!$A$12:$I$30,8,FALSE),0))</f>
        <v>733.87561492322834</v>
      </c>
      <c r="I345" s="57">
        <f t="array" ref="I345">SUMPRODUCT('Distance Matrix_ex'!$B80:$T80,TRANSPOSE('Entry capacity'!I$12:I$30))/(SUM('Entry capacity'!$I$12:$I$30)-IFERROR(VLOOKUP($A345,'Entry capacity'!$A$12:$I$30,9,FALSE),0))</f>
        <v>733.51025589755261</v>
      </c>
    </row>
    <row r="346" spans="1:9" s="5" customFormat="1" ht="15" customHeight="1" x14ac:dyDescent="0.25">
      <c r="A346" s="46" t="str">
        <f t="shared" ref="A346:B346" si="70">A81</f>
        <v>41.01_ERM_Legazpia</v>
      </c>
      <c r="B346" s="4" t="str">
        <f t="shared" si="70"/>
        <v>Salida Nacional / National exit</v>
      </c>
      <c r="C346" s="52">
        <f t="array" ref="C346">SUMPRODUCT('Distance Matrix_ex'!$B81:$T81,TRANSPOSE('Entry capacity'!C$12:C$30))/(SUM('Entry capacity'!$C$12:$C$30)-IFERROR(VLOOKUP($A346,'Entry capacity'!$A$12:$I$30,3,FALSE),0))</f>
        <v>716.4301958491227</v>
      </c>
      <c r="D346" s="52">
        <f t="array" ref="D346">SUMPRODUCT('Distance Matrix_ex'!$B81:$T81,TRANSPOSE('Entry capacity'!D$12:D$30))/(SUM('Entry capacity'!$D$12:$D$30)-IFERROR(VLOOKUP($A346,'Entry capacity'!$A$12:$I$30,4,FALSE),0))</f>
        <v>724.61905882027531</v>
      </c>
      <c r="E346" s="52">
        <f t="array" ref="E346">SUMPRODUCT('Distance Matrix_ex'!$B81:$T81,TRANSPOSE('Entry capacity'!E$12:E$30))/(SUM('Entry capacity'!$E$12:$E$30)-IFERROR(VLOOKUP($A346,'Entry capacity'!$A$12:$I$30,5,FALSE),0))</f>
        <v>735.33015285337092</v>
      </c>
      <c r="F346" s="52">
        <f t="array" ref="F346">SUMPRODUCT('Distance Matrix_ex'!$B81:$T81,TRANSPOSE('Entry capacity'!F$12:F$30))/(SUM('Entry capacity'!$F$12:$F$30)-IFERROR(VLOOKUP($A346,'Entry capacity'!$A$12:$I$30,6,FALSE),0))</f>
        <v>746.16151018067194</v>
      </c>
      <c r="G346" s="52">
        <f t="array" ref="G346">SUMPRODUCT('Distance Matrix_ex'!$B81:$T81,TRANSPOSE('Entry capacity'!G$12:G$30))/(SUM('Entry capacity'!$G$12:$G$30)-IFERROR(VLOOKUP($A346,'Entry capacity'!$A$12:$I$30,7,FALSE),0))</f>
        <v>748.27735248238093</v>
      </c>
      <c r="H346" s="52">
        <f t="array" ref="H346">SUMPRODUCT('Distance Matrix_ex'!$B81:$T81,TRANSPOSE('Entry capacity'!H$12:H$30))/(SUM('Entry capacity'!$H$12:$H$30)-IFERROR(VLOOKUP($A346,'Entry capacity'!$A$12:$I$30,8,FALSE),0))</f>
        <v>747.97222900721647</v>
      </c>
      <c r="I346" s="57">
        <f t="array" ref="I346">SUMPRODUCT('Distance Matrix_ex'!$B81:$T81,TRANSPOSE('Entry capacity'!I$12:I$30))/(SUM('Entry capacity'!$I$12:$I$30)-IFERROR(VLOOKUP($A346,'Entry capacity'!$A$12:$I$30,9,FALSE),0))</f>
        <v>747.62195108863341</v>
      </c>
    </row>
    <row r="347" spans="1:9" s="5" customFormat="1" ht="15" customHeight="1" x14ac:dyDescent="0.25">
      <c r="A347" s="46" t="str">
        <f t="shared" ref="A347:B347" si="71">A82</f>
        <v>41.03_ERM_Zaldibia</v>
      </c>
      <c r="B347" s="4" t="str">
        <f t="shared" si="71"/>
        <v>Salida Nacional / National exit</v>
      </c>
      <c r="C347" s="52">
        <f t="array" ref="C347">SUMPRODUCT('Distance Matrix_ex'!$B82:$T82,TRANSPOSE('Entry capacity'!C$12:C$30))/(SUM('Entry capacity'!$C$12:$C$30)-IFERROR(VLOOKUP($A347,'Entry capacity'!$A$12:$I$30,3,FALSE),0))</f>
        <v>732.97565902855513</v>
      </c>
      <c r="D347" s="52">
        <f t="array" ref="D347">SUMPRODUCT('Distance Matrix_ex'!$B82:$T82,TRANSPOSE('Entry capacity'!D$12:D$30))/(SUM('Entry capacity'!$D$12:$D$30)-IFERROR(VLOOKUP($A347,'Entry capacity'!$A$12:$I$30,4,FALSE),0))</f>
        <v>741.1899637631459</v>
      </c>
      <c r="E347" s="52">
        <f t="array" ref="E347">SUMPRODUCT('Distance Matrix_ex'!$B82:$T82,TRANSPOSE('Entry capacity'!E$12:E$30))/(SUM('Entry capacity'!$E$12:$E$30)-IFERROR(VLOOKUP($A347,'Entry capacity'!$A$12:$I$30,5,FALSE),0))</f>
        <v>751.94284133848635</v>
      </c>
      <c r="F347" s="52">
        <f t="array" ref="F347">SUMPRODUCT('Distance Matrix_ex'!$B82:$T82,TRANSPOSE('Entry capacity'!F$12:F$30))/(SUM('Entry capacity'!$F$12:$F$30)-IFERROR(VLOOKUP($A347,'Entry capacity'!$A$12:$I$30,6,FALSE),0))</f>
        <v>762.81987103875838</v>
      </c>
      <c r="G347" s="52">
        <f t="array" ref="G347">SUMPRODUCT('Distance Matrix_ex'!$B82:$T82,TRANSPOSE('Entry capacity'!G$12:G$30))/(SUM('Entry capacity'!$G$12:$G$30)-IFERROR(VLOOKUP($A347,'Entry capacity'!$A$12:$I$30,7,FALSE),0))</f>
        <v>764.96095940225393</v>
      </c>
      <c r="H347" s="52">
        <f t="array" ref="H347">SUMPRODUCT('Distance Matrix_ex'!$B82:$T82,TRANSPOSE('Entry capacity'!H$12:H$30))/(SUM('Entry capacity'!$H$12:$H$30)-IFERROR(VLOOKUP($A347,'Entry capacity'!$A$12:$I$30,8,FALSE),0))</f>
        <v>764.66959512903031</v>
      </c>
      <c r="I347" s="57">
        <f t="array" ref="I347">SUMPRODUCT('Distance Matrix_ex'!$B82:$T82,TRANSPOSE('Entry capacity'!I$12:I$30))/(SUM('Entry capacity'!$I$12:$I$30)-IFERROR(VLOOKUP($A347,'Entry capacity'!$A$12:$I$30,9,FALSE),0))</f>
        <v>764.34467813943547</v>
      </c>
    </row>
    <row r="348" spans="1:9" s="5" customFormat="1" ht="15" customHeight="1" x14ac:dyDescent="0.25">
      <c r="A348" s="46" t="str">
        <f t="shared" ref="A348:B348" si="72">A83</f>
        <v>41.03X01_ERM_Legorreta</v>
      </c>
      <c r="B348" s="4" t="str">
        <f t="shared" si="72"/>
        <v>Salida Nacional / National exit</v>
      </c>
      <c r="C348" s="52">
        <f t="array" ref="C348">SUMPRODUCT('Distance Matrix_ex'!$B83:$T83,TRANSPOSE('Entry capacity'!C$12:C$30))/(SUM('Entry capacity'!$C$12:$C$30)-IFERROR(VLOOKUP($A348,'Entry capacity'!$A$12:$I$30,3,FALSE),0))</f>
        <v>736.19622932972561</v>
      </c>
      <c r="D348" s="52">
        <f t="array" ref="D348">SUMPRODUCT('Distance Matrix_ex'!$B83:$T83,TRANSPOSE('Entry capacity'!D$12:D$30))/(SUM('Entry capacity'!$D$12:$D$30)-IFERROR(VLOOKUP($A348,'Entry capacity'!$A$12:$I$30,4,FALSE),0))</f>
        <v>744.41548629725503</v>
      </c>
      <c r="E348" s="52">
        <f t="array" ref="E348">SUMPRODUCT('Distance Matrix_ex'!$B83:$T83,TRANSPOSE('Entry capacity'!E$12:E$30))/(SUM('Entry capacity'!$E$12:$E$30)-IFERROR(VLOOKUP($A348,'Entry capacity'!$A$12:$I$30,5,FALSE),0))</f>
        <v>755.17649702872245</v>
      </c>
      <c r="F348" s="52">
        <f t="array" ref="F348">SUMPRODUCT('Distance Matrix_ex'!$B83:$T83,TRANSPOSE('Entry capacity'!F$12:F$30))/(SUM('Entry capacity'!$F$12:$F$30)-IFERROR(VLOOKUP($A348,'Entry capacity'!$A$12:$I$30,6,FALSE),0))</f>
        <v>766.06241684505665</v>
      </c>
      <c r="G348" s="52">
        <f t="array" ref="G348">SUMPRODUCT('Distance Matrix_ex'!$B83:$T83,TRANSPOSE('Entry capacity'!G$12:G$30))/(SUM('Entry capacity'!$G$12:$G$30)-IFERROR(VLOOKUP($A348,'Entry capacity'!$A$12:$I$30,7,FALSE),0))</f>
        <v>768.20841934821306</v>
      </c>
      <c r="H348" s="52">
        <f t="array" ref="H348">SUMPRODUCT('Distance Matrix_ex'!$B83:$T83,TRANSPOSE('Entry capacity'!H$12:H$30))/(SUM('Entry capacity'!$H$12:$H$30)-IFERROR(VLOOKUP($A348,'Entry capacity'!$A$12:$I$30,8,FALSE),0))</f>
        <v>767.91973330023211</v>
      </c>
      <c r="I348" s="57">
        <f t="array" ref="I348">SUMPRODUCT('Distance Matrix_ex'!$B83:$T83,TRANSPOSE('Entry capacity'!I$12:I$30))/(SUM('Entry capacity'!$I$12:$I$30)-IFERROR(VLOOKUP($A348,'Entry capacity'!$A$12:$I$30,9,FALSE),0))</f>
        <v>767.59975280917001</v>
      </c>
    </row>
    <row r="349" spans="1:9" s="5" customFormat="1" ht="15" customHeight="1" x14ac:dyDescent="0.25">
      <c r="A349" s="46" t="str">
        <f t="shared" ref="A349:B349" si="73">A84</f>
        <v>41.04_ERM_Altzo</v>
      </c>
      <c r="B349" s="4" t="str">
        <f t="shared" si="73"/>
        <v>Salida Nacional / National exit</v>
      </c>
      <c r="C349" s="52">
        <f t="array" ref="C349">SUMPRODUCT('Distance Matrix_ex'!$B84:$T84,TRANSPOSE('Entry capacity'!C$12:C$30))/(SUM('Entry capacity'!$C$12:$C$30)-IFERROR(VLOOKUP($A349,'Entry capacity'!$A$12:$I$30,3,FALSE),0))</f>
        <v>743.87485741531566</v>
      </c>
      <c r="D349" s="52">
        <f t="array" ref="D349">SUMPRODUCT('Distance Matrix_ex'!$B84:$T84,TRANSPOSE('Entry capacity'!D$12:D$30))/(SUM('Entry capacity'!$D$12:$D$30)-IFERROR(VLOOKUP($A349,'Entry capacity'!$A$12:$I$30,4,FALSE),0))</f>
        <v>752.10592171861822</v>
      </c>
      <c r="E349" s="52">
        <f t="array" ref="E349">SUMPRODUCT('Distance Matrix_ex'!$B84:$T84,TRANSPOSE('Entry capacity'!E$12:E$30))/(SUM('Entry capacity'!$E$12:$E$30)-IFERROR(VLOOKUP($A349,'Entry capacity'!$A$12:$I$30,5,FALSE),0))</f>
        <v>762.88632388552116</v>
      </c>
      <c r="F349" s="52">
        <f t="array" ref="F349">SUMPRODUCT('Distance Matrix_ex'!$B84:$T84,TRANSPOSE('Entry capacity'!F$12:F$30))/(SUM('Entry capacity'!$F$12:$F$30)-IFERROR(VLOOKUP($A349,'Entry capacity'!$A$12:$I$30,6,FALSE),0))</f>
        <v>773.79343991510279</v>
      </c>
      <c r="G349" s="52">
        <f t="array" ref="G349">SUMPRODUCT('Distance Matrix_ex'!$B84:$T84,TRANSPOSE('Entry capacity'!G$12:G$30))/(SUM('Entry capacity'!$G$12:$G$30)-IFERROR(VLOOKUP($A349,'Entry capacity'!$A$12:$I$30,7,FALSE),0))</f>
        <v>775.95115893033176</v>
      </c>
      <c r="H349" s="52">
        <f t="array" ref="H349">SUMPRODUCT('Distance Matrix_ex'!$B84:$T84,TRANSPOSE('Entry capacity'!H$12:H$30))/(SUM('Entry capacity'!$H$12:$H$30)-IFERROR(VLOOKUP($A349,'Entry capacity'!$A$12:$I$30,8,FALSE),0))</f>
        <v>775.66885842703539</v>
      </c>
      <c r="I349" s="57">
        <f t="array" ref="I349">SUMPRODUCT('Distance Matrix_ex'!$B84:$T84,TRANSPOSE('Entry capacity'!I$12:I$30))/(SUM('Entry capacity'!$I$12:$I$30)-IFERROR(VLOOKUP($A349,'Entry capacity'!$A$12:$I$30,9,FALSE),0))</f>
        <v>775.36064775707121</v>
      </c>
    </row>
    <row r="350" spans="1:9" s="5" customFormat="1" ht="15" customHeight="1" x14ac:dyDescent="0.25">
      <c r="A350" s="46" t="str">
        <f t="shared" ref="A350:B350" si="74">A85</f>
        <v>41.05_ERM_Belanuntza_Tolosa</v>
      </c>
      <c r="B350" s="4" t="str">
        <f t="shared" si="74"/>
        <v>Salida Nacional / National exit</v>
      </c>
      <c r="C350" s="52">
        <f t="array" ref="C350">SUMPRODUCT('Distance Matrix_ex'!$B85:$T85,TRANSPOSE('Entry capacity'!C$12:C$30))/(SUM('Entry capacity'!$C$12:$C$30)-IFERROR(VLOOKUP($A350,'Entry capacity'!$A$12:$I$30,3,FALSE),0))</f>
        <v>750.41090856209405</v>
      </c>
      <c r="D350" s="52">
        <f t="array" ref="D350">SUMPRODUCT('Distance Matrix_ex'!$B85:$T85,TRANSPOSE('Entry capacity'!D$12:D$30))/(SUM('Entry capacity'!$D$12:$D$30)-IFERROR(VLOOKUP($A350,'Entry capacity'!$A$12:$I$30,4,FALSE),0))</f>
        <v>758.65202327409747</v>
      </c>
      <c r="E350" s="52">
        <f t="array" ref="E350">SUMPRODUCT('Distance Matrix_ex'!$B85:$T85,TRANSPOSE('Entry capacity'!E$12:E$30))/(SUM('Entry capacity'!$E$12:$E$30)-IFERROR(VLOOKUP($A350,'Entry capacity'!$A$12:$I$30,5,FALSE),0))</f>
        <v>769.44893143821844</v>
      </c>
      <c r="F350" s="52">
        <f t="array" ref="F350">SUMPRODUCT('Distance Matrix_ex'!$B85:$T85,TRANSPOSE('Entry capacity'!F$12:F$30))/(SUM('Entry capacity'!$F$12:$F$30)-IFERROR(VLOOKUP($A350,'Entry capacity'!$A$12:$I$30,6,FALSE),0))</f>
        <v>780.37408969257751</v>
      </c>
      <c r="G350" s="52">
        <f t="array" ref="G350">SUMPRODUCT('Distance Matrix_ex'!$B85:$T85,TRANSPOSE('Entry capacity'!G$12:G$30))/(SUM('Entry capacity'!$G$12:$G$30)-IFERROR(VLOOKUP($A350,'Entry capacity'!$A$12:$I$30,7,FALSE),0))</f>
        <v>782.54178180733845</v>
      </c>
      <c r="H350" s="52">
        <f t="array" ref="H350">SUMPRODUCT('Distance Matrix_ex'!$B85:$T85,TRANSPOSE('Entry capacity'!H$12:H$30))/(SUM('Entry capacity'!$H$12:$H$30)-IFERROR(VLOOKUP($A350,'Entry capacity'!$A$12:$I$30,8,FALSE),0))</f>
        <v>782.2649166821061</v>
      </c>
      <c r="I350" s="57">
        <f t="array" ref="I350">SUMPRODUCT('Distance Matrix_ex'!$B85:$T85,TRANSPOSE('Entry capacity'!I$12:I$30))/(SUM('Entry capacity'!$I$12:$I$30)-IFERROR(VLOOKUP($A350,'Entry capacity'!$A$12:$I$30,9,FALSE),0))</f>
        <v>781.96672448833692</v>
      </c>
    </row>
    <row r="351" spans="1:9" s="5" customFormat="1" ht="15" customHeight="1" x14ac:dyDescent="0.25">
      <c r="A351" s="46" t="str">
        <f t="shared" ref="A351:B351" si="75">A86</f>
        <v>41.06_ERM_Billabona</v>
      </c>
      <c r="B351" s="4" t="str">
        <f t="shared" si="75"/>
        <v>Salida Nacional / National exit</v>
      </c>
      <c r="C351" s="52">
        <f t="array" ref="C351">SUMPRODUCT('Distance Matrix_ex'!$B86:$T86,TRANSPOSE('Entry capacity'!C$12:C$30))/(SUM('Entry capacity'!$C$12:$C$30)-IFERROR(VLOOKUP($A351,'Entry capacity'!$A$12:$I$30,3,FALSE),0))</f>
        <v>758.26201831017261</v>
      </c>
      <c r="D351" s="52">
        <f t="array" ref="D351">SUMPRODUCT('Distance Matrix_ex'!$B86:$T86,TRANSPOSE('Entry capacity'!D$12:D$30))/(SUM('Entry capacity'!$D$12:$D$30)-IFERROR(VLOOKUP($A351,'Entry capacity'!$A$12:$I$30,4,FALSE),0))</f>
        <v>766.51520558096581</v>
      </c>
      <c r="E351" s="52">
        <f t="array" ref="E351">SUMPRODUCT('Distance Matrix_ex'!$B86:$T86,TRANSPOSE('Entry capacity'!E$12:E$30))/(SUM('Entry capacity'!$E$12:$E$30)-IFERROR(VLOOKUP($A351,'Entry capacity'!$A$12:$I$30,5,FALSE),0))</f>
        <v>777.33194076185077</v>
      </c>
      <c r="F351" s="52">
        <f t="array" ref="F351">SUMPRODUCT('Distance Matrix_ex'!$B86:$T86,TRANSPOSE('Entry capacity'!F$12:F$30))/(SUM('Entry capacity'!$F$12:$F$30)-IFERROR(VLOOKUP($A351,'Entry capacity'!$A$12:$I$30,6,FALSE),0))</f>
        <v>788.27877135071992</v>
      </c>
      <c r="G351" s="52">
        <f t="array" ref="G351">SUMPRODUCT('Distance Matrix_ex'!$B86:$T86,TRANSPOSE('Entry capacity'!G$12:G$30))/(SUM('Entry capacity'!$G$12:$G$30)-IFERROR(VLOOKUP($A351,'Entry capacity'!$A$12:$I$30,7,FALSE),0))</f>
        <v>790.45844316043679</v>
      </c>
      <c r="H351" s="52">
        <f t="array" ref="H351">SUMPRODUCT('Distance Matrix_ex'!$B86:$T86,TRANSPOSE('Entry capacity'!H$12:H$30))/(SUM('Entry capacity'!$H$12:$H$30)-IFERROR(VLOOKUP($A351,'Entry capacity'!$A$12:$I$30,8,FALSE),0))</f>
        <v>790.18810701558505</v>
      </c>
      <c r="I351" s="57">
        <f t="array" ref="I351">SUMPRODUCT('Distance Matrix_ex'!$B86:$T86,TRANSPOSE('Entry capacity'!I$12:I$30))/(SUM('Entry capacity'!$I$12:$I$30)-IFERROR(VLOOKUP($A351,'Entry capacity'!$A$12:$I$30,9,FALSE),0))</f>
        <v>789.90194902325459</v>
      </c>
    </row>
    <row r="352" spans="1:9" s="5" customFormat="1" ht="15" customHeight="1" x14ac:dyDescent="0.25">
      <c r="A352" s="46" t="str">
        <f t="shared" ref="A352:B352" si="76">A87</f>
        <v>41.07X_Hernani_Osiñaga</v>
      </c>
      <c r="B352" s="4" t="str">
        <f t="shared" si="76"/>
        <v>Salida Nacional / National exit</v>
      </c>
      <c r="C352" s="52">
        <f t="array" ref="C352">SUMPRODUCT('Distance Matrix_ex'!$B87:$T87,TRANSPOSE('Entry capacity'!C$12:C$30))/(SUM('Entry capacity'!$C$12:$C$30)-IFERROR(VLOOKUP($A352,'Entry capacity'!$A$12:$I$30,3,FALSE),0))</f>
        <v>760.53804617390688</v>
      </c>
      <c r="D352" s="52">
        <f t="array" ref="D352">SUMPRODUCT('Distance Matrix_ex'!$B87:$T87,TRANSPOSE('Entry capacity'!D$12:D$30))/(SUM('Entry capacity'!$D$12:$D$30)-IFERROR(VLOOKUP($A352,'Entry capacity'!$A$12:$I$30,4,FALSE),0))</f>
        <v>768.79473326588129</v>
      </c>
      <c r="E352" s="52">
        <f t="array" ref="E352">SUMPRODUCT('Distance Matrix_ex'!$B87:$T87,TRANSPOSE('Entry capacity'!E$12:E$30))/(SUM('Entry capacity'!$E$12:$E$30)-IFERROR(VLOOKUP($A352,'Entry capacity'!$A$12:$I$30,5,FALSE),0))</f>
        <v>779.61721627657096</v>
      </c>
      <c r="F352" s="52">
        <f t="array" ref="F352">SUMPRODUCT('Distance Matrix_ex'!$B87:$T87,TRANSPOSE('Entry capacity'!F$12:F$30))/(SUM('Entry capacity'!$F$12:$F$30)-IFERROR(VLOOKUP($A352,'Entry capacity'!$A$12:$I$30,6,FALSE),0))</f>
        <v>790.57032965077849</v>
      </c>
      <c r="G352" s="52">
        <f t="array" ref="G352">SUMPRODUCT('Distance Matrix_ex'!$B87:$T87,TRANSPOSE('Entry capacity'!G$12:G$30))/(SUM('Entry capacity'!$G$12:$G$30)-IFERROR(VLOOKUP($A352,'Entry capacity'!$A$12:$I$30,7,FALSE),0))</f>
        <v>792.75347436055631</v>
      </c>
      <c r="H352" s="52">
        <f t="array" ref="H352">SUMPRODUCT('Distance Matrix_ex'!$B87:$T87,TRANSPOSE('Entry capacity'!H$12:H$30))/(SUM('Entry capacity'!$H$12:$H$30)-IFERROR(VLOOKUP($A352,'Entry capacity'!$A$12:$I$30,8,FALSE),0))</f>
        <v>792.48503095975491</v>
      </c>
      <c r="I352" s="57">
        <f t="array" ref="I352">SUMPRODUCT('Distance Matrix_ex'!$B87:$T87,TRANSPOSE('Entry capacity'!I$12:I$30))/(SUM('Entry capacity'!$I$12:$I$30)-IFERROR(VLOOKUP($A352,'Entry capacity'!$A$12:$I$30,9,FALSE),0))</f>
        <v>792.20236166885309</v>
      </c>
    </row>
    <row r="353" spans="1:9" s="5" customFormat="1" ht="15" customHeight="1" x14ac:dyDescent="0.25">
      <c r="A353" s="46" t="str">
        <f t="shared" ref="A353:B353" si="77">A88</f>
        <v>41.10_ERM_Irun</v>
      </c>
      <c r="B353" s="4" t="str">
        <f t="shared" si="77"/>
        <v>Salida Nacional / National exit</v>
      </c>
      <c r="C353" s="52">
        <f t="array" ref="C353">SUMPRODUCT('Distance Matrix_ex'!$B88:$T88,TRANSPOSE('Entry capacity'!C$12:C$30))/(SUM('Entry capacity'!$C$12:$C$30)-IFERROR(VLOOKUP($A353,'Entry capacity'!$A$12:$I$30,3,FALSE),0))</f>
        <v>800.84399911283822</v>
      </c>
      <c r="D353" s="52">
        <f t="array" ref="D353">SUMPRODUCT('Distance Matrix_ex'!$B88:$T88,TRANSPOSE('Entry capacity'!D$12:D$30))/(SUM('Entry capacity'!$D$12:$D$30)-IFERROR(VLOOKUP($A353,'Entry capacity'!$A$12:$I$30,4,FALSE),0))</f>
        <v>809.16266419289968</v>
      </c>
      <c r="E353" s="52">
        <f t="array" ref="E353">SUMPRODUCT('Distance Matrix_ex'!$B88:$T88,TRANSPOSE('Entry capacity'!E$12:E$30))/(SUM('Entry capacity'!$E$12:$E$30)-IFERROR(VLOOKUP($A353,'Entry capacity'!$A$12:$I$30,5,FALSE),0))</f>
        <v>820.08693495465332</v>
      </c>
      <c r="F353" s="52">
        <f t="array" ref="F353">SUMPRODUCT('Distance Matrix_ex'!$B88:$T88,TRANSPOSE('Entry capacity'!F$12:F$30))/(SUM('Entry capacity'!$F$12:$F$30)-IFERROR(VLOOKUP($A353,'Entry capacity'!$A$12:$I$30,6,FALSE),0))</f>
        <v>831.15130955470886</v>
      </c>
      <c r="G353" s="52">
        <f t="array" ref="G353">SUMPRODUCT('Distance Matrix_ex'!$B88:$T88,TRANSPOSE('Entry capacity'!G$12:G$30))/(SUM('Entry capacity'!$G$12:$G$30)-IFERROR(VLOOKUP($A353,'Entry capacity'!$A$12:$I$30,7,FALSE),0))</f>
        <v>833.39595550910155</v>
      </c>
      <c r="H353" s="52">
        <f t="array" ref="H353">SUMPRODUCT('Distance Matrix_ex'!$B88:$T88,TRANSPOSE('Entry capacity'!H$12:H$30))/(SUM('Entry capacity'!$H$12:$H$30)-IFERROR(VLOOKUP($A353,'Entry capacity'!$A$12:$I$30,8,FALSE),0))</f>
        <v>833.16103052600181</v>
      </c>
      <c r="I353" s="57">
        <f t="array" ref="I353">SUMPRODUCT('Distance Matrix_ex'!$B88:$T88,TRANSPOSE('Entry capacity'!I$12:I$30))/(SUM('Entry capacity'!$I$12:$I$30)-IFERROR(VLOOKUP($A353,'Entry capacity'!$A$12:$I$30,9,FALSE),0))</f>
        <v>832.9401423045806</v>
      </c>
    </row>
    <row r="354" spans="1:9" s="5" customFormat="1" ht="15" customHeight="1" x14ac:dyDescent="0.25">
      <c r="A354" s="46" t="str">
        <f t="shared" ref="A354:B354" si="78">A89</f>
        <v>41-16_Vergara</v>
      </c>
      <c r="B354" s="4" t="str">
        <f t="shared" si="78"/>
        <v>Salida Nacional / National exit</v>
      </c>
      <c r="C354" s="52">
        <f t="array" ref="C354">SUMPRODUCT('Distance Matrix_ex'!$B89:$T89,TRANSPOSE('Entry capacity'!C$12:C$30))/(SUM('Entry capacity'!$C$12:$C$30)-IFERROR(VLOOKUP($A354,'Entry capacity'!$A$12:$I$30,3,FALSE),0))</f>
        <v>706.31857246091977</v>
      </c>
      <c r="D354" s="52">
        <f t="array" ref="D354">SUMPRODUCT('Distance Matrix_ex'!$B89:$T89,TRANSPOSE('Entry capacity'!D$12:D$30))/(SUM('Entry capacity'!$D$12:$D$30)-IFERROR(VLOOKUP($A354,'Entry capacity'!$A$12:$I$30,4,FALSE),0))</f>
        <v>714.49188690814015</v>
      </c>
      <c r="E354" s="52">
        <f t="array" ref="E354">SUMPRODUCT('Distance Matrix_ex'!$B89:$T89,TRANSPOSE('Entry capacity'!E$12:E$30))/(SUM('Entry capacity'!$E$12:$E$30)-IFERROR(VLOOKUP($A354,'Entry capacity'!$A$12:$I$30,5,FALSE),0))</f>
        <v>725.17744527393984</v>
      </c>
      <c r="F354" s="52">
        <f t="array" ref="F354">SUMPRODUCT('Distance Matrix_ex'!$B89:$T89,TRANSPOSE('Entry capacity'!F$12:F$30))/(SUM('Entry capacity'!$F$12:$F$30)-IFERROR(VLOOKUP($A354,'Entry capacity'!$A$12:$I$30,6,FALSE),0))</f>
        <v>735.98089030711424</v>
      </c>
      <c r="G354" s="52">
        <f t="array" ref="G354">SUMPRODUCT('Distance Matrix_ex'!$B89:$T89,TRANSPOSE('Entry capacity'!G$12:G$30))/(SUM('Entry capacity'!$G$12:$G$30)-IFERROR(VLOOKUP($A354,'Entry capacity'!$A$12:$I$30,7,FALSE),0))</f>
        <v>738.08130368634124</v>
      </c>
      <c r="H354" s="52">
        <f t="array" ref="H354">SUMPRODUCT('Distance Matrix_ex'!$B89:$T89,TRANSPOSE('Entry capacity'!H$12:H$30))/(SUM('Entry capacity'!$H$12:$H$30)-IFERROR(VLOOKUP($A354,'Entry capacity'!$A$12:$I$30,8,FALSE),0))</f>
        <v>737.76777138836883</v>
      </c>
      <c r="I354" s="57">
        <f t="array" ref="I354">SUMPRODUCT('Distance Matrix_ex'!$B89:$T89,TRANSPOSE('Entry capacity'!I$12:I$30))/(SUM('Entry capacity'!$I$12:$I$30)-IFERROR(VLOOKUP($A354,'Entry capacity'!$A$12:$I$30,9,FALSE),0))</f>
        <v>737.40199434716089</v>
      </c>
    </row>
    <row r="355" spans="1:9" s="5" customFormat="1" ht="15" customHeight="1" x14ac:dyDescent="0.25">
      <c r="A355" s="46" t="str">
        <f t="shared" ref="A355:B355" si="79">A90</f>
        <v>43X.00_Dima</v>
      </c>
      <c r="B355" s="4" t="str">
        <f t="shared" si="79"/>
        <v>Salida Nacional / National exit</v>
      </c>
      <c r="C355" s="52">
        <f t="array" ref="C355">SUMPRODUCT('Distance Matrix_ex'!$B90:$T90,TRANSPOSE('Entry capacity'!C$12:C$30))/(SUM('Entry capacity'!$C$12:$C$30)-IFERROR(VLOOKUP($A355,'Entry capacity'!$A$12:$I$30,3,FALSE),0))</f>
        <v>707.4906755062517</v>
      </c>
      <c r="D355" s="52">
        <f t="array" ref="D355">SUMPRODUCT('Distance Matrix_ex'!$B90:$T90,TRANSPOSE('Entry capacity'!D$12:D$30))/(SUM('Entry capacity'!$D$12:$D$30)-IFERROR(VLOOKUP($A355,'Entry capacity'!$A$12:$I$30,4,FALSE),0))</f>
        <v>716.04401226519792</v>
      </c>
      <c r="E355" s="52">
        <f t="array" ref="E355">SUMPRODUCT('Distance Matrix_ex'!$B90:$T90,TRANSPOSE('Entry capacity'!E$12:E$30))/(SUM('Entry capacity'!$E$12:$E$30)-IFERROR(VLOOKUP($A355,'Entry capacity'!$A$12:$I$30,5,FALSE),0))</f>
        <v>727.22462967889567</v>
      </c>
      <c r="F355" s="52">
        <f t="array" ref="F355">SUMPRODUCT('Distance Matrix_ex'!$B90:$T90,TRANSPOSE('Entry capacity'!F$12:F$30))/(SUM('Entry capacity'!$F$12:$F$30)-IFERROR(VLOOKUP($A355,'Entry capacity'!$A$12:$I$30,6,FALSE),0))</f>
        <v>738.53413514941337</v>
      </c>
      <c r="G355" s="52">
        <f t="array" ref="G355">SUMPRODUCT('Distance Matrix_ex'!$B90:$T90,TRANSPOSE('Entry capacity'!G$12:G$30))/(SUM('Entry capacity'!$G$12:$G$30)-IFERROR(VLOOKUP($A355,'Entry capacity'!$A$12:$I$30,7,FALSE),0))</f>
        <v>740.72251490524434</v>
      </c>
      <c r="H355" s="52">
        <f t="array" ref="H355">SUMPRODUCT('Distance Matrix_ex'!$B90:$T90,TRANSPOSE('Entry capacity'!H$12:H$30))/(SUM('Entry capacity'!$H$12:$H$30)-IFERROR(VLOOKUP($A355,'Entry capacity'!$A$12:$I$30,8,FALSE),0))</f>
        <v>740.37867635427324</v>
      </c>
      <c r="I355" s="57">
        <f t="array" ref="I355">SUMPRODUCT('Distance Matrix_ex'!$B90:$T90,TRANSPOSE('Entry capacity'!I$12:I$30))/(SUM('Entry capacity'!$I$12:$I$30)-IFERROR(VLOOKUP($A355,'Entry capacity'!$A$12:$I$30,9,FALSE),0))</f>
        <v>739.96243154632066</v>
      </c>
    </row>
    <row r="356" spans="1:9" s="5" customFormat="1" ht="15" customHeight="1" x14ac:dyDescent="0.25">
      <c r="A356" s="46" t="str">
        <f t="shared" ref="A356:B356" si="80">A91</f>
        <v>45.01DXC_Zabalgarbi</v>
      </c>
      <c r="B356" s="4" t="str">
        <f t="shared" si="80"/>
        <v>Salida Nacional / National exit</v>
      </c>
      <c r="C356" s="52">
        <f t="array" ref="C356">SUMPRODUCT('Distance Matrix_ex'!$B91:$T91,TRANSPOSE('Entry capacity'!C$12:C$30))/(SUM('Entry capacity'!$C$12:$C$30)-IFERROR(VLOOKUP($A356,'Entry capacity'!$A$12:$I$30,3,FALSE),0))</f>
        <v>719.61263264586387</v>
      </c>
      <c r="D356" s="52">
        <f t="array" ref="D356">SUMPRODUCT('Distance Matrix_ex'!$B91:$T91,TRANSPOSE('Entry capacity'!D$12:D$30))/(SUM('Entry capacity'!$D$12:$D$30)-IFERROR(VLOOKUP($A356,'Entry capacity'!$A$12:$I$30,4,FALSE),0))</f>
        <v>728.49188372948186</v>
      </c>
      <c r="E356" s="52">
        <f t="array" ref="E356">SUMPRODUCT('Distance Matrix_ex'!$B91:$T91,TRANSPOSE('Entry capacity'!E$12:E$30))/(SUM('Entry capacity'!$E$12:$E$30)-IFERROR(VLOOKUP($A356,'Entry capacity'!$A$12:$I$30,5,FALSE),0))</f>
        <v>740.11200127241477</v>
      </c>
      <c r="F356" s="52">
        <f t="array" ref="F356">SUMPRODUCT('Distance Matrix_ex'!$B91:$T91,TRANSPOSE('Entry capacity'!F$12:F$30))/(SUM('Entry capacity'!$F$12:$F$30)-IFERROR(VLOOKUP($A356,'Entry capacity'!$A$12:$I$30,6,FALSE),0))</f>
        <v>751.88351959814156</v>
      </c>
      <c r="G356" s="52">
        <f t="array" ref="G356">SUMPRODUCT('Distance Matrix_ex'!$B91:$T91,TRANSPOSE('Entry capacity'!G$12:G$30))/(SUM('Entry capacity'!$G$12:$G$30)-IFERROR(VLOOKUP($A356,'Entry capacity'!$A$12:$I$30,7,FALSE),0))</f>
        <v>754.17369925458718</v>
      </c>
      <c r="H356" s="52">
        <f t="array" ref="H356">SUMPRODUCT('Distance Matrix_ex'!$B91:$T91,TRANSPOSE('Entry capacity'!H$12:H$30))/(SUM('Entry capacity'!$H$12:$H$30)-IFERROR(VLOOKUP($A356,'Entry capacity'!$A$12:$I$30,8,FALSE),0))</f>
        <v>753.81568776430629</v>
      </c>
      <c r="I356" s="57">
        <f t="array" ref="I356">SUMPRODUCT('Distance Matrix_ex'!$B91:$T91,TRANSPOSE('Entry capacity'!I$12:I$30))/(SUM('Entry capacity'!$I$12:$I$30)-IFERROR(VLOOKUP($A356,'Entry capacity'!$A$12:$I$30,9,FALSE),0))</f>
        <v>753.37169672201128</v>
      </c>
    </row>
    <row r="357" spans="1:9" s="5" customFormat="1" ht="15" customHeight="1" x14ac:dyDescent="0.25">
      <c r="A357" s="46" t="str">
        <f t="shared" ref="A357:B357" si="81">A92</f>
        <v>45.01X_ESC Rezola</v>
      </c>
      <c r="B357" s="4" t="str">
        <f t="shared" si="81"/>
        <v>Salida Nacional / National exit</v>
      </c>
      <c r="C357" s="52">
        <f t="array" ref="C357">SUMPRODUCT('Distance Matrix_ex'!$B92:$T92,TRANSPOSE('Entry capacity'!C$12:C$30))/(SUM('Entry capacity'!$C$12:$C$30)-IFERROR(VLOOKUP($A357,'Entry capacity'!$A$12:$I$30,3,FALSE),0))</f>
        <v>720.14602928330737</v>
      </c>
      <c r="D357" s="52">
        <f t="array" ref="D357">SUMPRODUCT('Distance Matrix_ex'!$B92:$T92,TRANSPOSE('Entry capacity'!D$12:D$30))/(SUM('Entry capacity'!$D$12:$D$30)-IFERROR(VLOOKUP($A357,'Entry capacity'!$A$12:$I$30,4,FALSE),0))</f>
        <v>729.0203439556492</v>
      </c>
      <c r="E357" s="52">
        <f t="array" ref="E357">SUMPRODUCT('Distance Matrix_ex'!$B92:$T92,TRANSPOSE('Entry capacity'!E$12:E$30))/(SUM('Entry capacity'!$E$12:$E$30)-IFERROR(VLOOKUP($A357,'Entry capacity'!$A$12:$I$30,5,FALSE),0))</f>
        <v>740.63380467735715</v>
      </c>
      <c r="F357" s="52">
        <f t="array" ref="F357">SUMPRODUCT('Distance Matrix_ex'!$B92:$T92,TRANSPOSE('Entry capacity'!F$12:F$30))/(SUM('Entry capacity'!$F$12:$F$30)-IFERROR(VLOOKUP($A357,'Entry capacity'!$A$12:$I$30,6,FALSE),0))</f>
        <v>752.39832519631193</v>
      </c>
      <c r="G357" s="52">
        <f t="array" ref="G357">SUMPRODUCT('Distance Matrix_ex'!$B92:$T92,TRANSPOSE('Entry capacity'!G$12:G$30))/(SUM('Entry capacity'!$G$12:$G$30)-IFERROR(VLOOKUP($A357,'Entry capacity'!$A$12:$I$30,7,FALSE),0))</f>
        <v>754.68696295619372</v>
      </c>
      <c r="H357" s="52">
        <f t="array" ref="H357">SUMPRODUCT('Distance Matrix_ex'!$B92:$T92,TRANSPOSE('Entry capacity'!H$12:H$30))/(SUM('Entry capacity'!$H$12:$H$30)-IFERROR(VLOOKUP($A357,'Entry capacity'!$A$12:$I$30,8,FALSE),0))</f>
        <v>754.32916613416205</v>
      </c>
      <c r="I357" s="57">
        <f t="array" ref="I357">SUMPRODUCT('Distance Matrix_ex'!$B92:$T92,TRANSPOSE('Entry capacity'!I$12:I$30))/(SUM('Entry capacity'!$I$12:$I$30)-IFERROR(VLOOKUP($A357,'Entry capacity'!$A$12:$I$30,9,FALSE),0))</f>
        <v>753.88559534594515</v>
      </c>
    </row>
    <row r="358" spans="1:9" s="5" customFormat="1" ht="15" customHeight="1" x14ac:dyDescent="0.25">
      <c r="A358" s="46" t="str">
        <f t="shared" ref="A358:B358" si="82">A93</f>
        <v>45.02_Barakaldo</v>
      </c>
      <c r="B358" s="4" t="str">
        <f t="shared" si="82"/>
        <v>Salida Nacional / National exit</v>
      </c>
      <c r="C358" s="52">
        <f t="array" ref="C358">SUMPRODUCT('Distance Matrix_ex'!$B93:$T93,TRANSPOSE('Entry capacity'!C$12:C$30))/(SUM('Entry capacity'!$C$12:$C$30)-IFERROR(VLOOKUP($A358,'Entry capacity'!$A$12:$I$30,3,FALSE),0))</f>
        <v>733.19018401115102</v>
      </c>
      <c r="D358" s="52">
        <f t="array" ref="D358">SUMPRODUCT('Distance Matrix_ex'!$B93:$T93,TRANSPOSE('Entry capacity'!D$12:D$30))/(SUM('Entry capacity'!$D$12:$D$30)-IFERROR(VLOOKUP($A358,'Entry capacity'!$A$12:$I$30,4,FALSE),0))</f>
        <v>742.43448493226254</v>
      </c>
      <c r="E358" s="52">
        <f t="array" ref="E358">SUMPRODUCT('Distance Matrix_ex'!$B93:$T93,TRANSPOSE('Entry capacity'!E$12:E$30))/(SUM('Entry capacity'!$E$12:$E$30)-IFERROR(VLOOKUP($A358,'Entry capacity'!$A$12:$I$30,5,FALSE),0))</f>
        <v>754.54687740332849</v>
      </c>
      <c r="F358" s="52">
        <f t="array" ref="F358">SUMPRODUCT('Distance Matrix_ex'!$B93:$T93,TRANSPOSE('Entry capacity'!F$12:F$30))/(SUM('Entry capacity'!$F$12:$F$30)-IFERROR(VLOOKUP($A358,'Entry capacity'!$A$12:$I$30,6,FALSE),0))</f>
        <v>766.83588669200594</v>
      </c>
      <c r="G358" s="52">
        <f t="array" ref="G358">SUMPRODUCT('Distance Matrix_ex'!$B93:$T93,TRANSPOSE('Entry capacity'!G$12:G$30))/(SUM('Entry capacity'!$G$12:$G$30)-IFERROR(VLOOKUP($A358,'Entry capacity'!$A$12:$I$30,7,FALSE),0))</f>
        <v>769.24009029389742</v>
      </c>
      <c r="H358" s="52">
        <f t="array" ref="H358">SUMPRODUCT('Distance Matrix_ex'!$B93:$T93,TRANSPOSE('Entry capacity'!H$12:H$30))/(SUM('Entry capacity'!$H$12:$H$30)-IFERROR(VLOOKUP($A358,'Entry capacity'!$A$12:$I$30,8,FALSE),0))</f>
        <v>768.86620398989942</v>
      </c>
      <c r="I358" s="57">
        <f t="array" ref="I358">SUMPRODUCT('Distance Matrix_ex'!$B93:$T93,TRANSPOSE('Entry capacity'!I$12:I$30))/(SUM('Entry capacity'!$I$12:$I$30)-IFERROR(VLOOKUP($A358,'Entry capacity'!$A$12:$I$30,9,FALSE),0))</f>
        <v>768.39113496921868</v>
      </c>
    </row>
    <row r="359" spans="1:9" s="5" customFormat="1" ht="15" customHeight="1" x14ac:dyDescent="0.25">
      <c r="A359" s="46" t="str">
        <f t="shared" ref="A359:B359" si="83">A94</f>
        <v>45.05.0 BBC Zierbana-Superpuerto</v>
      </c>
      <c r="B359" s="4" t="str">
        <f t="shared" si="83"/>
        <v>Salida Nacional / National exit</v>
      </c>
      <c r="C359" s="52">
        <f t="array" ref="C359">SUMPRODUCT('Distance Matrix_ex'!$B94:$T94,TRANSPOSE('Entry capacity'!C$12:C$30))/(SUM('Entry capacity'!$C$12:$C$30)-IFERROR(VLOOKUP($A359,'Entry capacity'!$A$12:$I$30,3,FALSE),0))</f>
        <v>747.20854885500933</v>
      </c>
      <c r="D359" s="52">
        <f t="array" ref="D359">SUMPRODUCT('Distance Matrix_ex'!$B94:$T94,TRANSPOSE('Entry capacity'!D$12:D$30))/(SUM('Entry capacity'!$D$12:$D$30)-IFERROR(VLOOKUP($A359,'Entry capacity'!$A$12:$I$30,4,FALSE),0))</f>
        <v>756.82975144789475</v>
      </c>
      <c r="E359" s="52">
        <f t="array" ref="E359">SUMPRODUCT('Distance Matrix_ex'!$B94:$T94,TRANSPOSE('Entry capacity'!E$12:E$30))/(SUM('Entry capacity'!$E$12:$E$30)-IFERROR(VLOOKUP($A359,'Entry capacity'!$A$12:$I$30,5,FALSE),0))</f>
        <v>769.45040121516934</v>
      </c>
      <c r="F359" s="52">
        <f t="array" ref="F359">SUMPRODUCT('Distance Matrix_ex'!$B94:$T94,TRANSPOSE('Entry capacity'!F$12:F$30))/(SUM('Entry capacity'!$F$12:$F$30)-IFERROR(VLOOKUP($A359,'Entry capacity'!$A$12:$I$30,6,FALSE),0))</f>
        <v>782.27370250738056</v>
      </c>
      <c r="G359" s="52">
        <f t="array" ref="G359">SUMPRODUCT('Distance Matrix_ex'!$B94:$T94,TRANSPOSE('Entry capacity'!G$12:G$30))/(SUM('Entry capacity'!$G$12:$G$30)-IFERROR(VLOOKUP($A359,'Entry capacity'!$A$12:$I$30,7,FALSE),0))</f>
        <v>784.79563199556651</v>
      </c>
      <c r="H359" s="52">
        <f t="array" ref="H359">SUMPRODUCT('Distance Matrix_ex'!$B94:$T94,TRANSPOSE('Entry capacity'!H$12:H$30))/(SUM('Entry capacity'!$H$12:$H$30)-IFERROR(VLOOKUP($A359,'Entry capacity'!$A$12:$I$30,8,FALSE),0))</f>
        <v>784.40535548065918</v>
      </c>
      <c r="I359" s="57">
        <f t="array" ref="I359">SUMPRODUCT('Distance Matrix_ex'!$B94:$T94,TRANSPOSE('Entry capacity'!I$12:I$30))/(SUM('Entry capacity'!$I$12:$I$30)-IFERROR(VLOOKUP($A359,'Entry capacity'!$A$12:$I$30,9,FALSE),0))</f>
        <v>783.89819949319758</v>
      </c>
    </row>
    <row r="360" spans="1:9" s="5" customFormat="1" ht="15" customHeight="1" x14ac:dyDescent="0.25">
      <c r="A360" s="46" t="str">
        <f t="shared" ref="A360:B360" si="84">A95</f>
        <v>45_16_Arrigorriaga_16</v>
      </c>
      <c r="B360" s="4" t="str">
        <f t="shared" si="84"/>
        <v>Salida Nacional / National exit</v>
      </c>
      <c r="C360" s="52">
        <f t="array" ref="C360">SUMPRODUCT('Distance Matrix_ex'!$B95:$T95,TRANSPOSE('Entry capacity'!C$12:C$30))/(SUM('Entry capacity'!$C$12:$C$30)-IFERROR(VLOOKUP($A360,'Entry capacity'!$A$12:$I$30,3,FALSE),0))</f>
        <v>719.42902928330716</v>
      </c>
      <c r="D360" s="52">
        <f t="array" ref="D360">SUMPRODUCT('Distance Matrix_ex'!$B95:$T95,TRANSPOSE('Entry capacity'!D$12:D$30))/(SUM('Entry capacity'!$D$12:$D$30)-IFERROR(VLOOKUP($A360,'Entry capacity'!$A$12:$I$30,4,FALSE),0))</f>
        <v>728.3033439556491</v>
      </c>
      <c r="E360" s="52">
        <f t="array" ref="E360">SUMPRODUCT('Distance Matrix_ex'!$B95:$T95,TRANSPOSE('Entry capacity'!E$12:E$30))/(SUM('Entry capacity'!$E$12:$E$30)-IFERROR(VLOOKUP($A360,'Entry capacity'!$A$12:$I$30,5,FALSE),0))</f>
        <v>739.91680467735705</v>
      </c>
      <c r="F360" s="52">
        <f t="array" ref="F360">SUMPRODUCT('Distance Matrix_ex'!$B95:$T95,TRANSPOSE('Entry capacity'!F$12:F$30))/(SUM('Entry capacity'!$F$12:$F$30)-IFERROR(VLOOKUP($A360,'Entry capacity'!$A$12:$I$30,6,FALSE),0))</f>
        <v>751.68132519631183</v>
      </c>
      <c r="G360" s="52">
        <f t="array" ref="G360">SUMPRODUCT('Distance Matrix_ex'!$B95:$T95,TRANSPOSE('Entry capacity'!G$12:G$30))/(SUM('Entry capacity'!$G$12:$G$30)-IFERROR(VLOOKUP($A360,'Entry capacity'!$A$12:$I$30,7,FALSE),0))</f>
        <v>753.96996295619374</v>
      </c>
      <c r="H360" s="52">
        <f t="array" ref="H360">SUMPRODUCT('Distance Matrix_ex'!$B95:$T95,TRANSPOSE('Entry capacity'!H$12:H$30))/(SUM('Entry capacity'!$H$12:$H$30)-IFERROR(VLOOKUP($A360,'Entry capacity'!$A$12:$I$30,8,FALSE),0))</f>
        <v>753.61216613416207</v>
      </c>
      <c r="I360" s="57">
        <f t="array" ref="I360">SUMPRODUCT('Distance Matrix_ex'!$B95:$T95,TRANSPOSE('Entry capacity'!I$12:I$30))/(SUM('Entry capacity'!$I$12:$I$30)-IFERROR(VLOOKUP($A360,'Entry capacity'!$A$12:$I$30,9,FALSE),0))</f>
        <v>753.16859534594516</v>
      </c>
    </row>
    <row r="361" spans="1:9" s="5" customFormat="1" ht="15" customHeight="1" x14ac:dyDescent="0.25">
      <c r="A361" s="46" t="str">
        <f t="shared" ref="A361:B361" si="85">A96</f>
        <v>6_Subirats</v>
      </c>
      <c r="B361" s="4" t="str">
        <f t="shared" si="85"/>
        <v>Salida Nacional / National exit</v>
      </c>
      <c r="C361" s="52">
        <f t="array" ref="C361">SUMPRODUCT('Distance Matrix_ex'!$B96:$T96,TRANSPOSE('Entry capacity'!C$12:C$30))/(SUM('Entry capacity'!$C$12:$C$30)-IFERROR(VLOOKUP($A361,'Entry capacity'!$A$12:$I$30,3,FALSE),0))</f>
        <v>744.65111482491886</v>
      </c>
      <c r="D361" s="52">
        <f t="array" ref="D361">SUMPRODUCT('Distance Matrix_ex'!$B96:$T96,TRANSPOSE('Entry capacity'!D$12:D$30))/(SUM('Entry capacity'!$D$12:$D$30)-IFERROR(VLOOKUP($A361,'Entry capacity'!$A$12:$I$30,4,FALSE),0))</f>
        <v>740.82568206603503</v>
      </c>
      <c r="E361" s="52">
        <f t="array" ref="E361">SUMPRODUCT('Distance Matrix_ex'!$B96:$T96,TRANSPOSE('Entry capacity'!E$12:E$30))/(SUM('Entry capacity'!$E$12:$E$30)-IFERROR(VLOOKUP($A361,'Entry capacity'!$A$12:$I$30,5,FALSE),0))</f>
        <v>734.82003177435593</v>
      </c>
      <c r="F361" s="52">
        <f t="array" ref="F361">SUMPRODUCT('Distance Matrix_ex'!$B96:$T96,TRANSPOSE('Entry capacity'!F$12:F$30))/(SUM('Entry capacity'!$F$12:$F$30)-IFERROR(VLOOKUP($A361,'Entry capacity'!$A$12:$I$30,6,FALSE),0))</f>
        <v>728.33192782942751</v>
      </c>
      <c r="G361" s="52">
        <f t="array" ref="G361">SUMPRODUCT('Distance Matrix_ex'!$B96:$T96,TRANSPOSE('Entry capacity'!G$12:G$30))/(SUM('Entry capacity'!$G$12:$G$30)-IFERROR(VLOOKUP($A361,'Entry capacity'!$A$12:$I$30,7,FALSE),0))</f>
        <v>725.15520053755972</v>
      </c>
      <c r="H361" s="52">
        <f t="array" ref="H361">SUMPRODUCT('Distance Matrix_ex'!$B96:$T96,TRANSPOSE('Entry capacity'!H$12:H$30))/(SUM('Entry capacity'!$H$12:$H$30)-IFERROR(VLOOKUP($A361,'Entry capacity'!$A$12:$I$30,8,FALSE),0))</f>
        <v>723.58990187058509</v>
      </c>
      <c r="I361" s="57">
        <f t="array" ref="I361">SUMPRODUCT('Distance Matrix_ex'!$B96:$T96,TRANSPOSE('Entry capacity'!I$12:I$30))/(SUM('Entry capacity'!$I$12:$I$30)-IFERROR(VLOOKUP($A361,'Entry capacity'!$A$12:$I$30,9,FALSE),0))</f>
        <v>720.69226551384497</v>
      </c>
    </row>
    <row r="362" spans="1:9" s="5" customFormat="1" ht="15" customHeight="1" x14ac:dyDescent="0.25">
      <c r="A362" s="46" t="str">
        <f t="shared" ref="A362:B362" si="86">A97</f>
        <v>7A_Vilafranca</v>
      </c>
      <c r="B362" s="4" t="str">
        <f t="shared" si="86"/>
        <v>Salida Nacional / National exit</v>
      </c>
      <c r="C362" s="52">
        <f t="array" ref="C362">SUMPRODUCT('Distance Matrix_ex'!$B97:$T97,TRANSPOSE('Entry capacity'!C$12:C$30))/(SUM('Entry capacity'!$C$12:$C$30)-IFERROR(VLOOKUP($A362,'Entry capacity'!$A$12:$I$30,3,FALSE),0))</f>
        <v>737.79359449387698</v>
      </c>
      <c r="D362" s="52">
        <f t="array" ref="D362">SUMPRODUCT('Distance Matrix_ex'!$B97:$T97,TRANSPOSE('Entry capacity'!D$12:D$30))/(SUM('Entry capacity'!$D$12:$D$30)-IFERROR(VLOOKUP($A362,'Entry capacity'!$A$12:$I$30,4,FALSE),0))</f>
        <v>733.93001223432691</v>
      </c>
      <c r="E362" s="52">
        <f t="array" ref="E362">SUMPRODUCT('Distance Matrix_ex'!$B97:$T97,TRANSPOSE('Entry capacity'!E$12:E$30))/(SUM('Entry capacity'!$E$12:$E$30)-IFERROR(VLOOKUP($A362,'Entry capacity'!$A$12:$I$30,5,FALSE),0))</f>
        <v>727.88145495379456</v>
      </c>
      <c r="F362" s="52">
        <f t="array" ref="F362">SUMPRODUCT('Distance Matrix_ex'!$B97:$T97,TRANSPOSE('Entry capacity'!F$12:F$30))/(SUM('Entry capacity'!$F$12:$F$30)-IFERROR(VLOOKUP($A362,'Entry capacity'!$A$12:$I$30,6,FALSE),0))</f>
        <v>721.34668017737636</v>
      </c>
      <c r="G362" s="52">
        <f t="array" ref="G362">SUMPRODUCT('Distance Matrix_ex'!$B97:$T97,TRANSPOSE('Entry capacity'!G$12:G$30))/(SUM('Entry capacity'!$G$12:$G$30)-IFERROR(VLOOKUP($A362,'Entry capacity'!$A$12:$I$30,7,FALSE),0))</f>
        <v>718.18110490869844</v>
      </c>
      <c r="H362" s="52">
        <f t="array" ref="H362">SUMPRODUCT('Distance Matrix_ex'!$B97:$T97,TRANSPOSE('Entry capacity'!H$12:H$30))/(SUM('Entry capacity'!$H$12:$H$30)-IFERROR(VLOOKUP($A362,'Entry capacity'!$A$12:$I$30,8,FALSE),0))</f>
        <v>716.64166352025802</v>
      </c>
      <c r="I362" s="57">
        <f t="array" ref="I362">SUMPRODUCT('Distance Matrix_ex'!$B97:$T97,TRANSPOSE('Entry capacity'!I$12:I$30))/(SUM('Entry capacity'!$I$12:$I$30)-IFERROR(VLOOKUP($A362,'Entry capacity'!$A$12:$I$30,9,FALSE),0))</f>
        <v>713.79464772245603</v>
      </c>
    </row>
    <row r="363" spans="1:9" s="5" customFormat="1" ht="15" customHeight="1" x14ac:dyDescent="0.25">
      <c r="A363" s="46" t="str">
        <f t="shared" ref="A363:B363" si="87">A98</f>
        <v>7B_Santa Margarita</v>
      </c>
      <c r="B363" s="4" t="str">
        <f t="shared" si="87"/>
        <v>Salida Nacional / National exit</v>
      </c>
      <c r="C363" s="52">
        <f t="array" ref="C363">SUMPRODUCT('Distance Matrix_ex'!$B98:$T98,TRANSPOSE('Entry capacity'!C$12:C$30))/(SUM('Entry capacity'!$C$12:$C$30)-IFERROR(VLOOKUP($A363,'Entry capacity'!$A$12:$I$30,3,FALSE),0))</f>
        <v>733.96641942357678</v>
      </c>
      <c r="D363" s="52">
        <f t="array" ref="D363">SUMPRODUCT('Distance Matrix_ex'!$B98:$T98,TRANSPOSE('Entry capacity'!D$12:D$30))/(SUM('Entry capacity'!$D$12:$D$30)-IFERROR(VLOOKUP($A363,'Entry capacity'!$A$12:$I$30,4,FALSE),0))</f>
        <v>730.08154596679424</v>
      </c>
      <c r="E363" s="52">
        <f t="array" ref="E363">SUMPRODUCT('Distance Matrix_ex'!$B98:$T98,TRANSPOSE('Entry capacity'!E$12:E$30))/(SUM('Entry capacity'!$E$12:$E$30)-IFERROR(VLOOKUP($A363,'Entry capacity'!$A$12:$I$30,5,FALSE),0))</f>
        <v>724.00904233974677</v>
      </c>
      <c r="F363" s="52">
        <f t="array" ref="F363">SUMPRODUCT('Distance Matrix_ex'!$B98:$T98,TRANSPOSE('Entry capacity'!F$12:F$30))/(SUM('Entry capacity'!$F$12:$F$30)-IFERROR(VLOOKUP($A363,'Entry capacity'!$A$12:$I$30,6,FALSE),0))</f>
        <v>717.44822062009496</v>
      </c>
      <c r="G363" s="52">
        <f t="array" ref="G363">SUMPRODUCT('Distance Matrix_ex'!$B98:$T98,TRANSPOSE('Entry capacity'!G$12:G$30))/(SUM('Entry capacity'!$G$12:$G$30)-IFERROR(VLOOKUP($A363,'Entry capacity'!$A$12:$I$30,7,FALSE),0))</f>
        <v>714.28886928413249</v>
      </c>
      <c r="H363" s="52">
        <f t="array" ref="H363">SUMPRODUCT('Distance Matrix_ex'!$B98:$T98,TRANSPOSE('Entry capacity'!H$12:H$30))/(SUM('Entry capacity'!$H$12:$H$30)-IFERROR(VLOOKUP($A363,'Entry capacity'!$A$12:$I$30,8,FALSE),0))</f>
        <v>712.76385881634781</v>
      </c>
      <c r="I363" s="57">
        <f t="array" ref="I363">SUMPRODUCT('Distance Matrix_ex'!$B98:$T98,TRANSPOSE('Entry capacity'!I$12:I$30))/(SUM('Entry capacity'!$I$12:$I$30)-IFERROR(VLOOKUP($A363,'Entry capacity'!$A$12:$I$30,9,FALSE),0))</f>
        <v>709.94509430062135</v>
      </c>
    </row>
    <row r="364" spans="1:9" s="5" customFormat="1" ht="15" customHeight="1" x14ac:dyDescent="0.25">
      <c r="A364" s="46" t="str">
        <f t="shared" ref="A364:B364" si="88">A99</f>
        <v>A1_Sabiñanigo</v>
      </c>
      <c r="B364" s="4" t="str">
        <f t="shared" si="88"/>
        <v>Salida Nacional / National exit</v>
      </c>
      <c r="C364" s="52">
        <f t="array" ref="C364">SUMPRODUCT('Distance Matrix_ex'!$B99:$T99,TRANSPOSE('Entry capacity'!C$12:C$30))/(SUM('Entry capacity'!$C$12:$C$30)-IFERROR(VLOOKUP($A364,'Entry capacity'!$A$12:$I$30,3,FALSE),0))</f>
        <v>794.39015746332484</v>
      </c>
      <c r="D364" s="52">
        <f t="array" ref="D364">SUMPRODUCT('Distance Matrix_ex'!$B99:$T99,TRANSPOSE('Entry capacity'!D$12:D$30))/(SUM('Entry capacity'!$D$12:$D$30)-IFERROR(VLOOKUP($A364,'Entry capacity'!$A$12:$I$30,4,FALSE),0))</f>
        <v>794.41213628691469</v>
      </c>
      <c r="E364" s="52">
        <f t="array" ref="E364">SUMPRODUCT('Distance Matrix_ex'!$B99:$T99,TRANSPOSE('Entry capacity'!E$12:E$30))/(SUM('Entry capacity'!$E$12:$E$30)-IFERROR(VLOOKUP($A364,'Entry capacity'!$A$12:$I$30,5,FALSE),0))</f>
        <v>793.67934275067853</v>
      </c>
      <c r="F364" s="52">
        <f t="array" ref="F364">SUMPRODUCT('Distance Matrix_ex'!$B99:$T99,TRANSPOSE('Entry capacity'!F$12:F$30))/(SUM('Entry capacity'!$F$12:$F$30)-IFERROR(VLOOKUP($A364,'Entry capacity'!$A$12:$I$30,6,FALSE),0))</f>
        <v>792.42344977557718</v>
      </c>
      <c r="G364" s="52">
        <f t="array" ref="G364">SUMPRODUCT('Distance Matrix_ex'!$B99:$T99,TRANSPOSE('Entry capacity'!G$12:G$30))/(SUM('Entry capacity'!$G$12:$G$30)-IFERROR(VLOOKUP($A364,'Entry capacity'!$A$12:$I$30,7,FALSE),0))</f>
        <v>790.95105119543746</v>
      </c>
      <c r="H364" s="52">
        <f t="array" ref="H364">SUMPRODUCT('Distance Matrix_ex'!$B99:$T99,TRANSPOSE('Entry capacity'!H$12:H$30))/(SUM('Entry capacity'!$H$12:$H$30)-IFERROR(VLOOKUP($A364,'Entry capacity'!$A$12:$I$30,8,FALSE),0))</f>
        <v>790.05618376869268</v>
      </c>
      <c r="I364" s="57">
        <f t="array" ref="I364">SUMPRODUCT('Distance Matrix_ex'!$B99:$T99,TRANSPOSE('Entry capacity'!I$12:I$30))/(SUM('Entry capacity'!$I$12:$I$30)-IFERROR(VLOOKUP($A364,'Entry capacity'!$A$12:$I$30,9,FALSE),0))</f>
        <v>788.62013290627806</v>
      </c>
    </row>
    <row r="365" spans="1:9" s="5" customFormat="1" ht="15" customHeight="1" x14ac:dyDescent="0.25">
      <c r="A365" s="46" t="str">
        <f t="shared" ref="A365:B365" si="89">A100</f>
        <v>A10_Zaragoza</v>
      </c>
      <c r="B365" s="4" t="str">
        <f t="shared" si="89"/>
        <v>Salida Nacional / National exit</v>
      </c>
      <c r="C365" s="52">
        <f t="array" ref="C365">SUMPRODUCT('Distance Matrix_ex'!$B100:$T100,TRANSPOSE('Entry capacity'!C$12:C$30))/(SUM('Entry capacity'!$C$12:$C$30)-IFERROR(VLOOKUP($A365,'Entry capacity'!$A$12:$I$30,3,FALSE),0))</f>
        <v>675.75786894791315</v>
      </c>
      <c r="D365" s="52">
        <f t="array" ref="D365">SUMPRODUCT('Distance Matrix_ex'!$B100:$T100,TRANSPOSE('Entry capacity'!D$12:D$30))/(SUM('Entry capacity'!$D$12:$D$30)-IFERROR(VLOOKUP($A365,'Entry capacity'!$A$12:$I$30,4,FALSE),0))</f>
        <v>675.9643072227276</v>
      </c>
      <c r="E365" s="52">
        <f t="array" ref="E365">SUMPRODUCT('Distance Matrix_ex'!$B100:$T100,TRANSPOSE('Entry capacity'!E$12:E$30))/(SUM('Entry capacity'!$E$12:$E$30)-IFERROR(VLOOKUP($A365,'Entry capacity'!$A$12:$I$30,5,FALSE),0))</f>
        <v>675.56595271083188</v>
      </c>
      <c r="F365" s="52">
        <f t="array" ref="F365">SUMPRODUCT('Distance Matrix_ex'!$B100:$T100,TRANSPOSE('Entry capacity'!F$12:F$30))/(SUM('Entry capacity'!$F$12:$F$30)-IFERROR(VLOOKUP($A365,'Entry capacity'!$A$12:$I$30,6,FALSE),0))</f>
        <v>674.76241357332219</v>
      </c>
      <c r="G365" s="52">
        <f t="array" ref="G365">SUMPRODUCT('Distance Matrix_ex'!$B100:$T100,TRANSPOSE('Entry capacity'!G$12:G$30))/(SUM('Entry capacity'!$G$12:$G$30)-IFERROR(VLOOKUP($A365,'Entry capacity'!$A$12:$I$30,7,FALSE),0))</f>
        <v>673.47098905232372</v>
      </c>
      <c r="H365" s="52">
        <f t="array" ref="H365">SUMPRODUCT('Distance Matrix_ex'!$B100:$T100,TRANSPOSE('Entry capacity'!H$12:H$30))/(SUM('Entry capacity'!$H$12:$H$30)-IFERROR(VLOOKUP($A365,'Entry capacity'!$A$12:$I$30,8,FALSE),0))</f>
        <v>672.57496081533463</v>
      </c>
      <c r="I365" s="57">
        <f t="array" ref="I365">SUMPRODUCT('Distance Matrix_ex'!$B100:$T100,TRANSPOSE('Entry capacity'!I$12:I$30))/(SUM('Entry capacity'!$I$12:$I$30)-IFERROR(VLOOKUP($A365,'Entry capacity'!$A$12:$I$30,9,FALSE),0))</f>
        <v>671.0778055256859</v>
      </c>
    </row>
    <row r="366" spans="1:9" s="5" customFormat="1" ht="15" customHeight="1" x14ac:dyDescent="0.25">
      <c r="A366" s="46" t="str">
        <f t="shared" ref="A366:B366" si="90">A101</f>
        <v>A36 Barcelona</v>
      </c>
      <c r="B366" s="4" t="str">
        <f t="shared" si="90"/>
        <v>Salida Nacional / National exit</v>
      </c>
      <c r="C366" s="52">
        <f t="array" ref="C366">SUMPRODUCT('Distance Matrix_ex'!$B101:$T101,TRANSPOSE('Entry capacity'!C$12:C$30))/(SUM('Entry capacity'!$C$12:$C$30)-IFERROR(VLOOKUP($A366,'Entry capacity'!$A$12:$I$30,3,FALSE),0))</f>
        <v>791.61052798738365</v>
      </c>
      <c r="D366" s="52">
        <f t="array" ref="D366">SUMPRODUCT('Distance Matrix_ex'!$B101:$T101,TRANSPOSE('Entry capacity'!D$12:D$30))/(SUM('Entry capacity'!$D$12:$D$30)-IFERROR(VLOOKUP($A366,'Entry capacity'!$A$12:$I$30,4,FALSE),0))</f>
        <v>787.97242033821374</v>
      </c>
      <c r="E366" s="52">
        <f t="array" ref="E366">SUMPRODUCT('Distance Matrix_ex'!$B101:$T101,TRANSPOSE('Entry capacity'!E$12:E$30))/(SUM('Entry capacity'!$E$12:$E$30)-IFERROR(VLOOKUP($A366,'Entry capacity'!$A$12:$I$30,5,FALSE),0))</f>
        <v>782.17745580267956</v>
      </c>
      <c r="F366" s="52">
        <f t="array" ref="F366">SUMPRODUCT('Distance Matrix_ex'!$B101:$T101,TRANSPOSE('Entry capacity'!F$12:F$30))/(SUM('Entry capacity'!$F$12:$F$30)-IFERROR(VLOOKUP($A366,'Entry capacity'!$A$12:$I$30,6,FALSE),0))</f>
        <v>775.91851917256542</v>
      </c>
      <c r="G366" s="52">
        <f t="array" ref="G366">SUMPRODUCT('Distance Matrix_ex'!$B101:$T101,TRANSPOSE('Entry capacity'!G$12:G$30))/(SUM('Entry capacity'!$G$12:$G$30)-IFERROR(VLOOKUP($A366,'Entry capacity'!$A$12:$I$30,7,FALSE),0))</f>
        <v>772.6870322133085</v>
      </c>
      <c r="H366" s="52">
        <f t="array" ref="H366">SUMPRODUCT('Distance Matrix_ex'!$B101:$T101,TRANSPOSE('Entry capacity'!H$12:H$30))/(SUM('Entry capacity'!$H$12:$H$30)-IFERROR(VLOOKUP($A366,'Entry capacity'!$A$12:$I$30,8,FALSE),0))</f>
        <v>770.99476681141743</v>
      </c>
      <c r="I366" s="57">
        <f t="array" ref="I366">SUMPRODUCT('Distance Matrix_ex'!$B101:$T101,TRANSPOSE('Entry capacity'!I$12:I$30))/(SUM('Entry capacity'!$I$12:$I$30)-IFERROR(VLOOKUP($A366,'Entry capacity'!$A$12:$I$30,9,FALSE),0))</f>
        <v>767.84856883286704</v>
      </c>
    </row>
    <row r="367" spans="1:9" s="5" customFormat="1" ht="15" customHeight="1" x14ac:dyDescent="0.25">
      <c r="A367" s="46" t="str">
        <f t="shared" ref="A367:B367" si="91">A102</f>
        <v>A5A_Gurrea Gallego</v>
      </c>
      <c r="B367" s="4" t="str">
        <f t="shared" si="91"/>
        <v>Salida Nacional / National exit</v>
      </c>
      <c r="C367" s="52">
        <f t="array" ref="C367">SUMPRODUCT('Distance Matrix_ex'!$B102:$T102,TRANSPOSE('Entry capacity'!C$12:C$30))/(SUM('Entry capacity'!$C$12:$C$30)-IFERROR(VLOOKUP($A367,'Entry capacity'!$A$12:$I$30,3,FALSE),0))</f>
        <v>731.49394377099793</v>
      </c>
      <c r="D367" s="52">
        <f t="array" ref="D367">SUMPRODUCT('Distance Matrix_ex'!$B102:$T102,TRANSPOSE('Entry capacity'!D$12:D$30))/(SUM('Entry capacity'!$D$12:$D$30)-IFERROR(VLOOKUP($A367,'Entry capacity'!$A$12:$I$30,4,FALSE),0))</f>
        <v>731.61371891300178</v>
      </c>
      <c r="E367" s="52">
        <f t="array" ref="E367">SUMPRODUCT('Distance Matrix_ex'!$B102:$T102,TRANSPOSE('Entry capacity'!E$12:E$30))/(SUM('Entry capacity'!$E$12:$E$30)-IFERROR(VLOOKUP($A367,'Entry capacity'!$A$12:$I$30,5,FALSE),0))</f>
        <v>731.05823754535982</v>
      </c>
      <c r="F367" s="52">
        <f t="array" ref="F367">SUMPRODUCT('Distance Matrix_ex'!$B102:$T102,TRANSPOSE('Entry capacity'!F$12:F$30))/(SUM('Entry capacity'!$F$12:$F$30)-IFERROR(VLOOKUP($A367,'Entry capacity'!$A$12:$I$30,6,FALSE),0))</f>
        <v>730.04217256303957</v>
      </c>
      <c r="G367" s="52">
        <f t="array" ref="G367">SUMPRODUCT('Distance Matrix_ex'!$B102:$T102,TRANSPOSE('Entry capacity'!G$12:G$30))/(SUM('Entry capacity'!$G$12:$G$30)-IFERROR(VLOOKUP($A367,'Entry capacity'!$A$12:$I$30,7,FALSE),0))</f>
        <v>728.66572242357302</v>
      </c>
      <c r="H367" s="52">
        <f t="array" ref="H367">SUMPRODUCT('Distance Matrix_ex'!$B102:$T102,TRANSPOSE('Entry capacity'!H$12:H$30))/(SUM('Entry capacity'!$H$12:$H$30)-IFERROR(VLOOKUP($A367,'Entry capacity'!$A$12:$I$30,8,FALSE),0))</f>
        <v>727.77023956092864</v>
      </c>
      <c r="I367" s="57">
        <f t="array" ref="I367">SUMPRODUCT('Distance Matrix_ex'!$B102:$T102,TRANSPOSE('Entry capacity'!I$12:I$30))/(SUM('Entry capacity'!$I$12:$I$30)-IFERROR(VLOOKUP($A367,'Entry capacity'!$A$12:$I$30,9,FALSE),0))</f>
        <v>726.30179248361367</v>
      </c>
    </row>
    <row r="368" spans="1:9" s="5" customFormat="1" ht="15" customHeight="1" x14ac:dyDescent="0.25">
      <c r="A368" s="46" t="str">
        <f t="shared" ref="A368:B368" si="92">A103</f>
        <v>A6_Zuera</v>
      </c>
      <c r="B368" s="4" t="str">
        <f t="shared" si="92"/>
        <v>Salida Nacional / National exit</v>
      </c>
      <c r="C368" s="52">
        <f t="array" ref="C368">SUMPRODUCT('Distance Matrix_ex'!$B103:$T103,TRANSPOSE('Entry capacity'!C$12:C$30))/(SUM('Entry capacity'!$C$12:$C$30)-IFERROR(VLOOKUP($A368,'Entry capacity'!$A$12:$I$30,3,FALSE),0))</f>
        <v>717.69162100209428</v>
      </c>
      <c r="D368" s="52">
        <f t="array" ref="D368">SUMPRODUCT('Distance Matrix_ex'!$B103:$T103,TRANSPOSE('Entry capacity'!D$12:D$30))/(SUM('Entry capacity'!$D$12:$D$30)-IFERROR(VLOOKUP($A368,'Entry capacity'!$A$12:$I$30,4,FALSE),0))</f>
        <v>717.83285715539114</v>
      </c>
      <c r="E368" s="52">
        <f t="array" ref="E368">SUMPRODUCT('Distance Matrix_ex'!$B103:$T103,TRANSPOSE('Entry capacity'!E$12:E$30))/(SUM('Entry capacity'!$E$12:$E$30)-IFERROR(VLOOKUP($A368,'Entry capacity'!$A$12:$I$30,5,FALSE),0))</f>
        <v>717.31628623462882</v>
      </c>
      <c r="F368" s="52">
        <f t="array" ref="F368">SUMPRODUCT('Distance Matrix_ex'!$B103:$T103,TRANSPOSE('Entry capacity'!F$12:F$30))/(SUM('Entry capacity'!$F$12:$F$30)-IFERROR(VLOOKUP($A368,'Entry capacity'!$A$12:$I$30,6,FALSE),0))</f>
        <v>716.35285054700023</v>
      </c>
      <c r="G368" s="52">
        <f t="array" ref="G368">SUMPRODUCT('Distance Matrix_ex'!$B103:$T103,TRANSPOSE('Entry capacity'!G$12:G$30))/(SUM('Entry capacity'!$G$12:$G$30)-IFERROR(VLOOKUP($A368,'Entry capacity'!$A$12:$I$30,7,FALSE),0))</f>
        <v>714.9974559094403</v>
      </c>
      <c r="H368" s="52">
        <f t="array" ref="H368">SUMPRODUCT('Distance Matrix_ex'!$B103:$T103,TRANSPOSE('Entry capacity'!H$12:H$30))/(SUM('Entry capacity'!$H$12:$H$30)-IFERROR(VLOOKUP($A368,'Entry capacity'!$A$12:$I$30,8,FALSE),0))</f>
        <v>714.10183799184733</v>
      </c>
      <c r="I368" s="57">
        <f t="array" ref="I368">SUMPRODUCT('Distance Matrix_ex'!$B103:$T103,TRANSPOSE('Entry capacity'!I$12:I$30))/(SUM('Entry capacity'!$I$12:$I$30)-IFERROR(VLOOKUP($A368,'Entry capacity'!$A$12:$I$30,9,FALSE),0))</f>
        <v>712.62628169462391</v>
      </c>
    </row>
    <row r="369" spans="1:9" s="5" customFormat="1" ht="15" customHeight="1" x14ac:dyDescent="0.25">
      <c r="A369" s="46" t="str">
        <f t="shared" ref="A369:B369" si="93">A104</f>
        <v>A7_Villanueva de Gallego</v>
      </c>
      <c r="B369" s="4" t="str">
        <f t="shared" si="93"/>
        <v>Salida Nacional / National exit</v>
      </c>
      <c r="C369" s="52">
        <f t="array" ref="C369">SUMPRODUCT('Distance Matrix_ex'!$B104:$T104,TRANSPOSE('Entry capacity'!C$12:C$30))/(SUM('Entry capacity'!$C$12:$C$30)-IFERROR(VLOOKUP($A369,'Entry capacity'!$A$12:$I$30,3,FALSE),0))</f>
        <v>703.14277601377773</v>
      </c>
      <c r="D369" s="52">
        <f t="array" ref="D369">SUMPRODUCT('Distance Matrix_ex'!$B104:$T104,TRANSPOSE('Entry capacity'!D$12:D$30))/(SUM('Entry capacity'!$D$12:$D$30)-IFERROR(VLOOKUP($A369,'Entry capacity'!$A$12:$I$30,4,FALSE),0))</f>
        <v>703.30663393384737</v>
      </c>
      <c r="E369" s="52">
        <f t="array" ref="E369">SUMPRODUCT('Distance Matrix_ex'!$B104:$T104,TRANSPOSE('Entry capacity'!E$12:E$30))/(SUM('Entry capacity'!$E$12:$E$30)-IFERROR(VLOOKUP($A369,'Entry capacity'!$A$12:$I$30,5,FALSE),0))</f>
        <v>702.83107799799404</v>
      </c>
      <c r="F369" s="52">
        <f t="array" ref="F369">SUMPRODUCT('Distance Matrix_ex'!$B104:$T104,TRANSPOSE('Entry capacity'!F$12:F$30))/(SUM('Entry capacity'!$F$12:$F$30)-IFERROR(VLOOKUP($A369,'Entry capacity'!$A$12:$I$30,6,FALSE),0))</f>
        <v>701.9231181504199</v>
      </c>
      <c r="G369" s="52">
        <f t="array" ref="G369">SUMPRODUCT('Distance Matrix_ex'!$B104:$T104,TRANSPOSE('Entry capacity'!G$12:G$30))/(SUM('Entry capacity'!$G$12:$G$30)-IFERROR(VLOOKUP($A369,'Entry capacity'!$A$12:$I$30,7,FALSE),0))</f>
        <v>700.58991783757801</v>
      </c>
      <c r="H369" s="52">
        <f t="array" ref="H369">SUMPRODUCT('Distance Matrix_ex'!$B104:$T104,TRANSPOSE('Entry capacity'!H$12:H$30))/(SUM('Entry capacity'!$H$12:$H$30)-IFERROR(VLOOKUP($A369,'Entry capacity'!$A$12:$I$30,8,FALSE),0))</f>
        <v>699.69415756035835</v>
      </c>
      <c r="I369" s="57">
        <f t="array" ref="I369">SUMPRODUCT('Distance Matrix_ex'!$B104:$T104,TRANSPOSE('Entry capacity'!I$12:I$30))/(SUM('Entry capacity'!$I$12:$I$30)-IFERROR(VLOOKUP($A369,'Entry capacity'!$A$12:$I$30,9,FALSE),0))</f>
        <v>698.21110752891593</v>
      </c>
    </row>
    <row r="370" spans="1:9" s="5" customFormat="1" ht="15" customHeight="1" x14ac:dyDescent="0.25">
      <c r="A370" s="46" t="str">
        <f t="shared" ref="A370:B370" si="94">A105</f>
        <v>A8_Zorongo</v>
      </c>
      <c r="B370" s="4" t="str">
        <f t="shared" si="94"/>
        <v>Salida Nacional / National exit</v>
      </c>
      <c r="C370" s="52">
        <f t="array" ref="C370">SUMPRODUCT('Distance Matrix_ex'!$B105:$T105,TRANSPOSE('Entry capacity'!C$12:C$30))/(SUM('Entry capacity'!$C$12:$C$30)-IFERROR(VLOOKUP($A370,'Entry capacity'!$A$12:$I$30,3,FALSE),0))</f>
        <v>698.38602668140993</v>
      </c>
      <c r="D370" s="52">
        <f t="array" ref="D370">SUMPRODUCT('Distance Matrix_ex'!$B105:$T105,TRANSPOSE('Entry capacity'!D$12:D$30))/(SUM('Entry capacity'!$D$12:$D$30)-IFERROR(VLOOKUP($A370,'Entry capacity'!$A$12:$I$30,4,FALSE),0))</f>
        <v>698.55728079506605</v>
      </c>
      <c r="E370" s="52">
        <f t="array" ref="E370">SUMPRODUCT('Distance Matrix_ex'!$B105:$T105,TRANSPOSE('Entry capacity'!E$12:E$30))/(SUM('Entry capacity'!$E$12:$E$30)-IFERROR(VLOOKUP($A370,'Entry capacity'!$A$12:$I$30,5,FALSE),0))</f>
        <v>698.09513472111155</v>
      </c>
      <c r="F370" s="52">
        <f t="array" ref="F370">SUMPRODUCT('Distance Matrix_ex'!$B105:$T105,TRANSPOSE('Entry capacity'!F$12:F$30))/(SUM('Entry capacity'!$F$12:$F$30)-IFERROR(VLOOKUP($A370,'Entry capacity'!$A$12:$I$30,6,FALSE),0))</f>
        <v>697.20531271646314</v>
      </c>
      <c r="G370" s="52">
        <f t="array" ref="G370">SUMPRODUCT('Distance Matrix_ex'!$B105:$T105,TRANSPOSE('Entry capacity'!G$12:G$30))/(SUM('Entry capacity'!$G$12:$G$30)-IFERROR(VLOOKUP($A370,'Entry capacity'!$A$12:$I$30,7,FALSE),0))</f>
        <v>695.87936884489659</v>
      </c>
      <c r="H370" s="52">
        <f t="array" ref="H370">SUMPRODUCT('Distance Matrix_ex'!$B105:$T105,TRANSPOSE('Entry capacity'!H$12:H$30))/(SUM('Entry capacity'!$H$12:$H$30)-IFERROR(VLOOKUP($A370,'Entry capacity'!$A$12:$I$30,8,FALSE),0))</f>
        <v>694.98356202315313</v>
      </c>
      <c r="I370" s="57">
        <f t="array" ref="I370">SUMPRODUCT('Distance Matrix_ex'!$B105:$T105,TRANSPOSE('Entry capacity'!I$12:I$30))/(SUM('Entry capacity'!$I$12:$I$30)-IFERROR(VLOOKUP($A370,'Entry capacity'!$A$12:$I$30,9,FALSE),0))</f>
        <v>693.49806191300888</v>
      </c>
    </row>
    <row r="371" spans="1:9" s="5" customFormat="1" ht="15" customHeight="1" x14ac:dyDescent="0.25">
      <c r="A371" s="46" t="str">
        <f t="shared" ref="A371:B371" si="95">A106</f>
        <v>A9_Juslibol</v>
      </c>
      <c r="B371" s="4" t="str">
        <f t="shared" si="95"/>
        <v>Salida Nacional / National exit</v>
      </c>
      <c r="C371" s="52">
        <f t="array" ref="C371">SUMPRODUCT('Distance Matrix_ex'!$B106:$T106,TRANSPOSE('Entry capacity'!C$12:C$30))/(SUM('Entry capacity'!$C$12:$C$30)-IFERROR(VLOOKUP($A371,'Entry capacity'!$A$12:$I$30,3,FALSE),0))</f>
        <v>690.6147401870777</v>
      </c>
      <c r="D371" s="52">
        <f t="array" ref="D371">SUMPRODUCT('Distance Matrix_ex'!$B106:$T106,TRANSPOSE('Entry capacity'!D$12:D$30))/(SUM('Entry capacity'!$D$12:$D$30)-IFERROR(VLOOKUP($A371,'Entry capacity'!$A$12:$I$30,4,FALSE),0))</f>
        <v>690.79807775002041</v>
      </c>
      <c r="E371" s="52">
        <f t="array" ref="E371">SUMPRODUCT('Distance Matrix_ex'!$B106:$T106,TRANSPOSE('Entry capacity'!E$12:E$30))/(SUM('Entry capacity'!$E$12:$E$30)-IFERROR(VLOOKUP($A371,'Entry capacity'!$A$12:$I$30,5,FALSE),0))</f>
        <v>690.35783988929836</v>
      </c>
      <c r="F371" s="52">
        <f t="array" ref="F371">SUMPRODUCT('Distance Matrix_ex'!$B106:$T106,TRANSPOSE('Entry capacity'!F$12:F$30))/(SUM('Entry capacity'!$F$12:$F$30)-IFERROR(VLOOKUP($A371,'Entry capacity'!$A$12:$I$30,6,FALSE),0))</f>
        <v>689.49765038447504</v>
      </c>
      <c r="G371" s="52">
        <f t="array" ref="G371">SUMPRODUCT('Distance Matrix_ex'!$B106:$T106,TRANSPOSE('Entry capacity'!G$12:G$30))/(SUM('Entry capacity'!$G$12:$G$30)-IFERROR(VLOOKUP($A371,'Entry capacity'!$A$12:$I$30,7,FALSE),0))</f>
        <v>688.18356164340707</v>
      </c>
      <c r="H371" s="52">
        <f t="array" ref="H371">SUMPRODUCT('Distance Matrix_ex'!$B106:$T106,TRANSPOSE('Entry capacity'!H$12:H$30))/(SUM('Entry capacity'!$H$12:$H$30)-IFERROR(VLOOKUP($A371,'Entry capacity'!$A$12:$I$30,8,FALSE),0))</f>
        <v>687.28767878006408</v>
      </c>
      <c r="I371" s="57">
        <f t="array" ref="I371">SUMPRODUCT('Distance Matrix_ex'!$B106:$T106,TRANSPOSE('Entry capacity'!I$12:I$30))/(SUM('Entry capacity'!$I$12:$I$30)-IFERROR(VLOOKUP($A371,'Entry capacity'!$A$12:$I$30,9,FALSE),0))</f>
        <v>685.79817588099888</v>
      </c>
    </row>
    <row r="372" spans="1:9" s="5" customFormat="1" ht="15" customHeight="1" x14ac:dyDescent="0.25">
      <c r="A372" s="46" t="str">
        <f t="shared" ref="A372:B372" si="96">A107</f>
        <v>A9A_Ramal Utebo-Sobradiel</v>
      </c>
      <c r="B372" s="4" t="str">
        <f t="shared" si="96"/>
        <v>Salida Nacional / National exit</v>
      </c>
      <c r="C372" s="52">
        <f t="array" ref="C372">SUMPRODUCT('Distance Matrix_ex'!$B107:$T107,TRANSPOSE('Entry capacity'!C$12:C$30))/(SUM('Entry capacity'!$C$12:$C$30)-IFERROR(VLOOKUP($A372,'Entry capacity'!$A$12:$I$30,3,FALSE),0))</f>
        <v>688.94217726447778</v>
      </c>
      <c r="D372" s="52">
        <f t="array" ref="D372">SUMPRODUCT('Distance Matrix_ex'!$B107:$T107,TRANSPOSE('Entry capacity'!D$12:D$30))/(SUM('Entry capacity'!$D$12:$D$30)-IFERROR(VLOOKUP($A372,'Entry capacity'!$A$12:$I$30,4,FALSE),0))</f>
        <v>689.12811546880334</v>
      </c>
      <c r="E372" s="52">
        <f t="array" ref="E372">SUMPRODUCT('Distance Matrix_ex'!$B107:$T107,TRANSPOSE('Entry capacity'!E$12:E$30))/(SUM('Entry capacity'!$E$12:$E$30)-IFERROR(VLOOKUP($A372,'Entry capacity'!$A$12:$I$30,5,FALSE),0))</f>
        <v>688.69259276884384</v>
      </c>
      <c r="F372" s="52">
        <f t="array" ref="F372">SUMPRODUCT('Distance Matrix_ex'!$B107:$T107,TRANSPOSE('Entry capacity'!F$12:F$30))/(SUM('Entry capacity'!$F$12:$F$30)-IFERROR(VLOOKUP($A372,'Entry capacity'!$A$12:$I$30,6,FALSE),0))</f>
        <v>687.83878087222593</v>
      </c>
      <c r="G372" s="52">
        <f t="array" ref="G372">SUMPRODUCT('Distance Matrix_ex'!$B107:$T107,TRANSPOSE('Entry capacity'!G$12:G$30))/(SUM('Entry capacity'!$G$12:$G$30)-IFERROR(VLOOKUP($A372,'Entry capacity'!$A$12:$I$30,7,FALSE),0))</f>
        <v>686.52724363298796</v>
      </c>
      <c r="H372" s="52">
        <f t="array" ref="H372">SUMPRODUCT('Distance Matrix_ex'!$B107:$T107,TRANSPOSE('Entry capacity'!H$12:H$30))/(SUM('Entry capacity'!$H$12:$H$30)-IFERROR(VLOOKUP($A372,'Entry capacity'!$A$12:$I$30,8,FALSE),0))</f>
        <v>685.63134440371118</v>
      </c>
      <c r="I372" s="57">
        <f t="array" ref="I372">SUMPRODUCT('Distance Matrix_ex'!$B107:$T107,TRANSPOSE('Entry capacity'!I$12:I$30))/(SUM('Entry capacity'!$I$12:$I$30)-IFERROR(VLOOKUP($A372,'Entry capacity'!$A$12:$I$30,9,FALSE),0))</f>
        <v>684.14098001069124</v>
      </c>
    </row>
    <row r="373" spans="1:9" s="5" customFormat="1" ht="15" customHeight="1" x14ac:dyDescent="0.25">
      <c r="A373" s="46" t="str">
        <f t="shared" ref="A373:B373" si="97">A108</f>
        <v>A9B_Zaragoza Plaza</v>
      </c>
      <c r="B373" s="4" t="str">
        <f t="shared" si="97"/>
        <v>Salida Nacional / National exit</v>
      </c>
      <c r="C373" s="52">
        <f t="array" ref="C373">SUMPRODUCT('Distance Matrix_ex'!$B108:$T108,TRANSPOSE('Entry capacity'!C$12:C$30))/(SUM('Entry capacity'!$C$12:$C$30)-IFERROR(VLOOKUP($A373,'Entry capacity'!$A$12:$I$30,3,FALSE),0))</f>
        <v>682.16363779517246</v>
      </c>
      <c r="D373" s="52">
        <f t="array" ref="D373">SUMPRODUCT('Distance Matrix_ex'!$B108:$T108,TRANSPOSE('Entry capacity'!D$12:D$30))/(SUM('Entry capacity'!$D$12:$D$30)-IFERROR(VLOOKUP($A373,'Entry capacity'!$A$12:$I$30,4,FALSE),0))</f>
        <v>682.36011584228675</v>
      </c>
      <c r="E373" s="52">
        <f t="array" ref="E373">SUMPRODUCT('Distance Matrix_ex'!$B108:$T108,TRANSPOSE('Entry capacity'!E$12:E$30))/(SUM('Entry capacity'!$E$12:$E$30)-IFERROR(VLOOKUP($A373,'Entry capacity'!$A$12:$I$30,5,FALSE),0))</f>
        <v>681.94370267949387</v>
      </c>
      <c r="F373" s="52">
        <f t="array" ref="F373">SUMPRODUCT('Distance Matrix_ex'!$B108:$T108,TRANSPOSE('Entry capacity'!F$12:F$30))/(SUM('Entry capacity'!$F$12:$F$30)-IFERROR(VLOOKUP($A373,'Entry capacity'!$A$12:$I$30,6,FALSE),0))</f>
        <v>681.11573786363795</v>
      </c>
      <c r="G373" s="52">
        <f t="array" ref="G373">SUMPRODUCT('Distance Matrix_ex'!$B108:$T108,TRANSPOSE('Entry capacity'!G$12:G$30))/(SUM('Entry capacity'!$G$12:$G$30)-IFERROR(VLOOKUP($A373,'Entry capacity'!$A$12:$I$30,7,FALSE),0))</f>
        <v>679.81454131510179</v>
      </c>
      <c r="H373" s="52">
        <f t="array" ref="H373">SUMPRODUCT('Distance Matrix_ex'!$B108:$T108,TRANSPOSE('Entry capacity'!H$12:H$30))/(SUM('Entry capacity'!$H$12:$H$30)-IFERROR(VLOOKUP($A373,'Entry capacity'!$A$12:$I$30,8,FALSE),0))</f>
        <v>678.91857575819904</v>
      </c>
      <c r="I373" s="57">
        <f t="array" ref="I373">SUMPRODUCT('Distance Matrix_ex'!$B108:$T108,TRANSPOSE('Entry capacity'!I$12:I$30))/(SUM('Entry capacity'!$I$12:$I$30)-IFERROR(VLOOKUP($A373,'Entry capacity'!$A$12:$I$30,9,FALSE),0))</f>
        <v>677.42471991460604</v>
      </c>
    </row>
    <row r="374" spans="1:9" s="5" customFormat="1" ht="15" customHeight="1" x14ac:dyDescent="0.25">
      <c r="A374" s="46" t="str">
        <f t="shared" ref="A374:B374" si="98">A109</f>
        <v>Abegondo (I15)</v>
      </c>
      <c r="B374" s="4" t="str">
        <f t="shared" si="98"/>
        <v>Salida Nacional / National exit</v>
      </c>
      <c r="C374" s="52">
        <f t="array" ref="C374">SUMPRODUCT('Distance Matrix_ex'!$B109:$T109,TRANSPOSE('Entry capacity'!C$12:C$30))/(SUM('Entry capacity'!$C$12:$C$30)-IFERROR(VLOOKUP($A374,'Entry capacity'!$A$12:$I$30,3,FALSE),0))</f>
        <v>1159.0403375783624</v>
      </c>
      <c r="D374" s="52">
        <f t="array" ref="D374">SUMPRODUCT('Distance Matrix_ex'!$B109:$T109,TRANSPOSE('Entry capacity'!D$12:D$30))/(SUM('Entry capacity'!$D$12:$D$30)-IFERROR(VLOOKUP($A374,'Entry capacity'!$A$12:$I$30,4,FALSE),0))</f>
        <v>1165.6663996281384</v>
      </c>
      <c r="E374" s="52">
        <f t="array" ref="E374">SUMPRODUCT('Distance Matrix_ex'!$B109:$T109,TRANSPOSE('Entry capacity'!E$12:E$30))/(SUM('Entry capacity'!$E$12:$E$30)-IFERROR(VLOOKUP($A374,'Entry capacity'!$A$12:$I$30,5,FALSE),0))</f>
        <v>1174.3370406844565</v>
      </c>
      <c r="F374" s="52">
        <f t="array" ref="F374">SUMPRODUCT('Distance Matrix_ex'!$B109:$T109,TRANSPOSE('Entry capacity'!F$12:F$30))/(SUM('Entry capacity'!$F$12:$F$30)-IFERROR(VLOOKUP($A374,'Entry capacity'!$A$12:$I$30,6,FALSE),0))</f>
        <v>1183.1653896589376</v>
      </c>
      <c r="G374" s="52">
        <f t="array" ref="G374">SUMPRODUCT('Distance Matrix_ex'!$B109:$T109,TRANSPOSE('Entry capacity'!G$12:G$30))/(SUM('Entry capacity'!$G$12:$G$30)-IFERROR(VLOOKUP($A374,'Entry capacity'!$A$12:$I$30,7,FALSE),0))</f>
        <v>1184.8309088800488</v>
      </c>
      <c r="H374" s="52">
        <f t="array" ref="H374">SUMPRODUCT('Distance Matrix_ex'!$B109:$T109,TRANSPOSE('Entry capacity'!H$12:H$30))/(SUM('Entry capacity'!$H$12:$H$30)-IFERROR(VLOOKUP($A374,'Entry capacity'!$A$12:$I$30,8,FALSE),0))</f>
        <v>1184.4711689285355</v>
      </c>
      <c r="I374" s="57">
        <f t="array" ref="I374">SUMPRODUCT('Distance Matrix_ex'!$B109:$T109,TRANSPOSE('Entry capacity'!I$12:I$30))/(SUM('Entry capacity'!$I$12:$I$30)-IFERROR(VLOOKUP($A374,'Entry capacity'!$A$12:$I$30,9,FALSE),0))</f>
        <v>1183.9360720860491</v>
      </c>
    </row>
    <row r="375" spans="1:9" s="5" customFormat="1" ht="15" customHeight="1" x14ac:dyDescent="0.25">
      <c r="A375" s="46" t="str">
        <f t="shared" ref="A375:B375" si="99">A110</f>
        <v>Andosilla</v>
      </c>
      <c r="B375" s="4" t="str">
        <f t="shared" si="99"/>
        <v>Salida Nacional / National exit</v>
      </c>
      <c r="C375" s="52">
        <f t="array" ref="C375">SUMPRODUCT('Distance Matrix_ex'!$B110:$T110,TRANSPOSE('Entry capacity'!C$12:C$30))/(SUM('Entry capacity'!$C$12:$C$30)-IFERROR(VLOOKUP($A375,'Entry capacity'!$A$12:$I$30,3,FALSE),0))</f>
        <v>651.37865675972114</v>
      </c>
      <c r="D375" s="52">
        <f t="array" ref="D375">SUMPRODUCT('Distance Matrix_ex'!$B110:$T110,TRANSPOSE('Entry capacity'!D$12:D$30))/(SUM('Entry capacity'!$D$12:$D$30)-IFERROR(VLOOKUP($A375,'Entry capacity'!$A$12:$I$30,4,FALSE),0))</f>
        <v>655.82313423755443</v>
      </c>
      <c r="E375" s="52">
        <f t="array" ref="E375">SUMPRODUCT('Distance Matrix_ex'!$B110:$T110,TRANSPOSE('Entry capacity'!E$12:E$30))/(SUM('Entry capacity'!$E$12:$E$30)-IFERROR(VLOOKUP($A375,'Entry capacity'!$A$12:$I$30,5,FALSE),0))</f>
        <v>661.43395198772851</v>
      </c>
      <c r="F375" s="52">
        <f t="array" ref="F375">SUMPRODUCT('Distance Matrix_ex'!$B110:$T110,TRANSPOSE('Entry capacity'!F$12:F$30))/(SUM('Entry capacity'!$F$12:$F$30)-IFERROR(VLOOKUP($A375,'Entry capacity'!$A$12:$I$30,6,FALSE),0))</f>
        <v>666.95500321035138</v>
      </c>
      <c r="G375" s="52">
        <f t="array" ref="G375">SUMPRODUCT('Distance Matrix_ex'!$B110:$T110,TRANSPOSE('Entry capacity'!G$12:G$30))/(SUM('Entry capacity'!$G$12:$G$30)-IFERROR(VLOOKUP($A375,'Entry capacity'!$A$12:$I$30,7,FALSE),0))</f>
        <v>667.72482182669683</v>
      </c>
      <c r="H375" s="52">
        <f t="array" ref="H375">SUMPRODUCT('Distance Matrix_ex'!$B110:$T110,TRANSPOSE('Entry capacity'!H$12:H$30))/(SUM('Entry capacity'!$H$12:$H$30)-IFERROR(VLOOKUP($A375,'Entry capacity'!$A$12:$I$30,8,FALSE),0))</f>
        <v>667.35336894896398</v>
      </c>
      <c r="I375" s="57">
        <f t="array" ref="I375">SUMPRODUCT('Distance Matrix_ex'!$B110:$T110,TRANSPOSE('Entry capacity'!I$12:I$30))/(SUM('Entry capacity'!$I$12:$I$30)-IFERROR(VLOOKUP($A375,'Entry capacity'!$A$12:$I$30,9,FALSE),0))</f>
        <v>666.85208699863995</v>
      </c>
    </row>
    <row r="376" spans="1:9" s="5" customFormat="1" ht="15" customHeight="1" x14ac:dyDescent="0.25">
      <c r="A376" s="46" t="str">
        <f t="shared" ref="A376:B376" si="100">A111</f>
        <v>B02_Briviesca</v>
      </c>
      <c r="B376" s="4" t="str">
        <f t="shared" si="100"/>
        <v>Salida Nacional / National exit</v>
      </c>
      <c r="C376" s="52">
        <f t="array" ref="C376">SUMPRODUCT('Distance Matrix_ex'!$B111:$T111,TRANSPOSE('Entry capacity'!C$12:C$30))/(SUM('Entry capacity'!$C$12:$C$30)-IFERROR(VLOOKUP($A376,'Entry capacity'!$A$12:$I$30,3,FALSE),0))</f>
        <v>635.34792886779019</v>
      </c>
      <c r="D376" s="52">
        <f t="array" ref="D376">SUMPRODUCT('Distance Matrix_ex'!$B111:$T111,TRANSPOSE('Entry capacity'!D$12:D$30))/(SUM('Entry capacity'!$D$12:$D$30)-IFERROR(VLOOKUP($A376,'Entry capacity'!$A$12:$I$30,4,FALSE),0))</f>
        <v>641.6841593515187</v>
      </c>
      <c r="E376" s="52">
        <f t="array" ref="E376">SUMPRODUCT('Distance Matrix_ex'!$B111:$T111,TRANSPOSE('Entry capacity'!E$12:E$30))/(SUM('Entry capacity'!$E$12:$E$30)-IFERROR(VLOOKUP($A376,'Entry capacity'!$A$12:$I$30,5,FALSE),0))</f>
        <v>649.96534735888076</v>
      </c>
      <c r="F376" s="52">
        <f t="array" ref="F376">SUMPRODUCT('Distance Matrix_ex'!$B111:$T111,TRANSPOSE('Entry capacity'!F$12:F$30))/(SUM('Entry capacity'!$F$12:$F$30)-IFERROR(VLOOKUP($A376,'Entry capacity'!$A$12:$I$30,6,FALSE),0))</f>
        <v>658.31599365989985</v>
      </c>
      <c r="G376" s="52">
        <f t="array" ref="G376">SUMPRODUCT('Distance Matrix_ex'!$B111:$T111,TRANSPOSE('Entry capacity'!G$12:G$30))/(SUM('Entry capacity'!$G$12:$G$30)-IFERROR(VLOOKUP($A376,'Entry capacity'!$A$12:$I$30,7,FALSE),0))</f>
        <v>659.95791249252954</v>
      </c>
      <c r="H376" s="52">
        <f t="array" ref="H376">SUMPRODUCT('Distance Matrix_ex'!$B111:$T111,TRANSPOSE('Entry capacity'!H$12:H$30))/(SUM('Entry capacity'!$H$12:$H$30)-IFERROR(VLOOKUP($A376,'Entry capacity'!$A$12:$I$30,8,FALSE),0))</f>
        <v>659.75255814529112</v>
      </c>
      <c r="I376" s="57">
        <f t="array" ref="I376">SUMPRODUCT('Distance Matrix_ex'!$B111:$T111,TRANSPOSE('Entry capacity'!I$12:I$30))/(SUM('Entry capacity'!$I$12:$I$30)-IFERROR(VLOOKUP($A376,'Entry capacity'!$A$12:$I$30,9,FALSE),0))</f>
        <v>659.55406313323647</v>
      </c>
    </row>
    <row r="377" spans="1:9" s="5" customFormat="1" ht="15" customHeight="1" x14ac:dyDescent="0.25">
      <c r="A377" s="46" t="str">
        <f t="shared" ref="A377:B377" si="101">A112</f>
        <v>B04_Burgos</v>
      </c>
      <c r="B377" s="4" t="str">
        <f t="shared" si="101"/>
        <v>Salida Nacional / National exit</v>
      </c>
      <c r="C377" s="52">
        <f t="array" ref="C377">SUMPRODUCT('Distance Matrix_ex'!$B112:$T112,TRANSPOSE('Entry capacity'!C$12:C$30))/(SUM('Entry capacity'!$C$12:$C$30)-IFERROR(VLOOKUP($A377,'Entry capacity'!$A$12:$I$30,3,FALSE),0))</f>
        <v>630.59174992417161</v>
      </c>
      <c r="D377" s="52">
        <f t="array" ref="D377">SUMPRODUCT('Distance Matrix_ex'!$B112:$T112,TRANSPOSE('Entry capacity'!D$12:D$30))/(SUM('Entry capacity'!$D$12:$D$30)-IFERROR(VLOOKUP($A377,'Entry capacity'!$A$12:$I$30,4,FALSE),0))</f>
        <v>636.55769953897993</v>
      </c>
      <c r="E377" s="52">
        <f t="array" ref="E377">SUMPRODUCT('Distance Matrix_ex'!$B112:$T112,TRANSPOSE('Entry capacity'!E$12:E$30))/(SUM('Entry capacity'!$E$12:$E$30)-IFERROR(VLOOKUP($A377,'Entry capacity'!$A$12:$I$30,5,FALSE),0))</f>
        <v>644.38882043122123</v>
      </c>
      <c r="F377" s="52">
        <f t="array" ref="F377">SUMPRODUCT('Distance Matrix_ex'!$B112:$T112,TRANSPOSE('Entry capacity'!F$12:F$30))/(SUM('Entry capacity'!$F$12:$F$30)-IFERROR(VLOOKUP($A377,'Entry capacity'!$A$12:$I$30,6,FALSE),0))</f>
        <v>652.29335906034441</v>
      </c>
      <c r="G377" s="52">
        <f t="array" ref="G377">SUMPRODUCT('Distance Matrix_ex'!$B112:$T112,TRANSPOSE('Entry capacity'!G$12:G$30))/(SUM('Entry capacity'!$G$12:$G$30)-IFERROR(VLOOKUP($A377,'Entry capacity'!$A$12:$I$30,7,FALSE),0))</f>
        <v>653.91924512343019</v>
      </c>
      <c r="H377" s="52">
        <f t="array" ref="H377">SUMPRODUCT('Distance Matrix_ex'!$B112:$T112,TRANSPOSE('Entry capacity'!H$12:H$30))/(SUM('Entry capacity'!$H$12:$H$30)-IFERROR(VLOOKUP($A377,'Entry capacity'!$A$12:$I$30,8,FALSE),0))</f>
        <v>653.79658154177412</v>
      </c>
      <c r="I377" s="57">
        <f t="array" ref="I377">SUMPRODUCT('Distance Matrix_ex'!$B112:$T112,TRANSPOSE('Entry capacity'!I$12:I$30))/(SUM('Entry capacity'!$I$12:$I$30)-IFERROR(VLOOKUP($A377,'Entry capacity'!$A$12:$I$30,9,FALSE),0))</f>
        <v>653.74176521239474</v>
      </c>
    </row>
    <row r="378" spans="1:9" s="5" customFormat="1" ht="15" customHeight="1" x14ac:dyDescent="0.25">
      <c r="A378" s="46" t="str">
        <f t="shared" ref="A378:B378" si="102">A113</f>
        <v>B05_Villalonquejar</v>
      </c>
      <c r="B378" s="4" t="str">
        <f t="shared" si="102"/>
        <v>Salida Nacional / National exit</v>
      </c>
      <c r="C378" s="52">
        <f t="array" ref="C378">SUMPRODUCT('Distance Matrix_ex'!$B113:$T113,TRANSPOSE('Entry capacity'!C$12:C$30))/(SUM('Entry capacity'!$C$12:$C$30)-IFERROR(VLOOKUP($A378,'Entry capacity'!$A$12:$I$30,3,FALSE),0))</f>
        <v>629.83400660789584</v>
      </c>
      <c r="D378" s="52">
        <f t="array" ref="D378">SUMPRODUCT('Distance Matrix_ex'!$B113:$T113,TRANSPOSE('Entry capacity'!D$12:D$30))/(SUM('Entry capacity'!$D$12:$D$30)-IFERROR(VLOOKUP($A378,'Entry capacity'!$A$12:$I$30,4,FALSE),0))</f>
        <v>635.70052825532366</v>
      </c>
      <c r="E378" s="52">
        <f t="array" ref="E378">SUMPRODUCT('Distance Matrix_ex'!$B113:$T113,TRANSPOSE('Entry capacity'!E$12:E$30))/(SUM('Entry capacity'!$E$12:$E$30)-IFERROR(VLOOKUP($A378,'Entry capacity'!$A$12:$I$30,5,FALSE),0))</f>
        <v>643.41161785200677</v>
      </c>
      <c r="F378" s="52">
        <f t="array" ref="F378">SUMPRODUCT('Distance Matrix_ex'!$B113:$T113,TRANSPOSE('Entry capacity'!F$12:F$30))/(SUM('Entry capacity'!$F$12:$F$30)-IFERROR(VLOOKUP($A378,'Entry capacity'!$A$12:$I$30,6,FALSE),0))</f>
        <v>651.19647212381824</v>
      </c>
      <c r="G378" s="52">
        <f t="array" ref="G378">SUMPRODUCT('Distance Matrix_ex'!$B113:$T113,TRANSPOSE('Entry capacity'!G$12:G$30))/(SUM('Entry capacity'!$G$12:$G$30)-IFERROR(VLOOKUP($A378,'Entry capacity'!$A$12:$I$30,7,FALSE),0))</f>
        <v>652.82083520567596</v>
      </c>
      <c r="H378" s="52">
        <f t="array" ref="H378">SUMPRODUCT('Distance Matrix_ex'!$B113:$T113,TRANSPOSE('Entry capacity'!H$12:H$30))/(SUM('Entry capacity'!$H$12:$H$30)-IFERROR(VLOOKUP($A378,'Entry capacity'!$A$12:$I$30,8,FALSE),0))</f>
        <v>652.72393348241474</v>
      </c>
      <c r="I378" s="57">
        <f t="array" ref="I378">SUMPRODUCT('Distance Matrix_ex'!$B113:$T113,TRANSPOSE('Entry capacity'!I$12:I$30))/(SUM('Entry capacity'!$I$12:$I$30)-IFERROR(VLOOKUP($A378,'Entry capacity'!$A$12:$I$30,9,FALSE),0))</f>
        <v>652.71496959231524</v>
      </c>
    </row>
    <row r="379" spans="1:9" s="5" customFormat="1" ht="15" customHeight="1" x14ac:dyDescent="0.25">
      <c r="A379" s="46" t="str">
        <f t="shared" ref="A379:B379" si="103">A114</f>
        <v>B08_Lerma</v>
      </c>
      <c r="B379" s="4" t="str">
        <f t="shared" si="103"/>
        <v>Salida Nacional / National exit</v>
      </c>
      <c r="C379" s="52">
        <f t="array" ref="C379">SUMPRODUCT('Distance Matrix_ex'!$B114:$T114,TRANSPOSE('Entry capacity'!C$12:C$30))/(SUM('Entry capacity'!$C$12:$C$30)-IFERROR(VLOOKUP($A379,'Entry capacity'!$A$12:$I$30,3,FALSE),0))</f>
        <v>625.93993822011043</v>
      </c>
      <c r="D379" s="52">
        <f t="array" ref="D379">SUMPRODUCT('Distance Matrix_ex'!$B114:$T114,TRANSPOSE('Entry capacity'!D$12:D$30))/(SUM('Entry capacity'!$D$12:$D$30)-IFERROR(VLOOKUP($A379,'Entry capacity'!$A$12:$I$30,4,FALSE),0))</f>
        <v>631.29549619907141</v>
      </c>
      <c r="E379" s="52">
        <f t="array" ref="E379">SUMPRODUCT('Distance Matrix_ex'!$B114:$T114,TRANSPOSE('Entry capacity'!E$12:E$30))/(SUM('Entry capacity'!$E$12:$E$30)-IFERROR(VLOOKUP($A379,'Entry capacity'!$A$12:$I$30,5,FALSE),0))</f>
        <v>638.38974093082754</v>
      </c>
      <c r="F379" s="52">
        <f t="array" ref="F379">SUMPRODUCT('Distance Matrix_ex'!$B114:$T114,TRANSPOSE('Entry capacity'!F$12:F$30))/(SUM('Entry capacity'!$F$12:$F$30)-IFERROR(VLOOKUP($A379,'Entry capacity'!$A$12:$I$30,6,FALSE),0))</f>
        <v>645.55953326502856</v>
      </c>
      <c r="G379" s="52">
        <f t="array" ref="G379">SUMPRODUCT('Distance Matrix_ex'!$B114:$T114,TRANSPOSE('Entry capacity'!G$12:G$30))/(SUM('Entry capacity'!$G$12:$G$30)-IFERROR(VLOOKUP($A379,'Entry capacity'!$A$12:$I$30,7,FALSE),0))</f>
        <v>647.17606969513145</v>
      </c>
      <c r="H379" s="52">
        <f t="array" ref="H379">SUMPRODUCT('Distance Matrix_ex'!$B114:$T114,TRANSPOSE('Entry capacity'!H$12:H$30))/(SUM('Entry capacity'!$H$12:$H$30)-IFERROR(VLOOKUP($A379,'Entry capacity'!$A$12:$I$30,8,FALSE),0))</f>
        <v>647.21155902862006</v>
      </c>
      <c r="I379" s="57">
        <f t="array" ref="I379">SUMPRODUCT('Distance Matrix_ex'!$B114:$T114,TRANSPOSE('Entry capacity'!I$12:I$30))/(SUM('Entry capacity'!$I$12:$I$30)-IFERROR(VLOOKUP($A379,'Entry capacity'!$A$12:$I$30,9,FALSE),0))</f>
        <v>647.43823236615049</v>
      </c>
    </row>
    <row r="380" spans="1:9" s="5" customFormat="1" ht="15" customHeight="1" x14ac:dyDescent="0.25">
      <c r="A380" s="46" t="str">
        <f t="shared" ref="A380:B380" si="104">A115</f>
        <v>B10_Aranda de Duero</v>
      </c>
      <c r="B380" s="4" t="str">
        <f t="shared" si="104"/>
        <v>Salida Nacional / National exit</v>
      </c>
      <c r="C380" s="52">
        <f t="array" ref="C380">SUMPRODUCT('Distance Matrix_ex'!$B115:$T115,TRANSPOSE('Entry capacity'!C$12:C$30))/(SUM('Entry capacity'!$C$12:$C$30)-IFERROR(VLOOKUP($A380,'Entry capacity'!$A$12:$I$30,3,FALSE),0))</f>
        <v>621.55588486491888</v>
      </c>
      <c r="D380" s="52">
        <f t="array" ref="D380">SUMPRODUCT('Distance Matrix_ex'!$B115:$T115,TRANSPOSE('Entry capacity'!D$12:D$30))/(SUM('Entry capacity'!$D$12:$D$30)-IFERROR(VLOOKUP($A380,'Entry capacity'!$A$12:$I$30,4,FALSE),0))</f>
        <v>626.23226310080474</v>
      </c>
      <c r="E380" s="52">
        <f t="array" ref="E380">SUMPRODUCT('Distance Matrix_ex'!$B115:$T115,TRANSPOSE('Entry capacity'!E$12:E$30))/(SUM('Entry capacity'!$E$12:$E$30)-IFERROR(VLOOKUP($A380,'Entry capacity'!$A$12:$I$30,5,FALSE),0))</f>
        <v>632.47135938259419</v>
      </c>
      <c r="F380" s="52">
        <f t="array" ref="F380">SUMPRODUCT('Distance Matrix_ex'!$B115:$T115,TRANSPOSE('Entry capacity'!F$12:F$30))/(SUM('Entry capacity'!$F$12:$F$30)-IFERROR(VLOOKUP($A380,'Entry capacity'!$A$12:$I$30,6,FALSE),0))</f>
        <v>638.77597556803937</v>
      </c>
      <c r="G380" s="52">
        <f t="array" ref="G380">SUMPRODUCT('Distance Matrix_ex'!$B115:$T115,TRANSPOSE('Entry capacity'!G$12:G$30))/(SUM('Entry capacity'!$G$12:$G$30)-IFERROR(VLOOKUP($A380,'Entry capacity'!$A$12:$I$30,7,FALSE),0))</f>
        <v>640.30275971148205</v>
      </c>
      <c r="H380" s="52">
        <f t="array" ref="H380">SUMPRODUCT('Distance Matrix_ex'!$B115:$T115,TRANSPOSE('Entry capacity'!H$12:H$30))/(SUM('Entry capacity'!$H$12:$H$30)-IFERROR(VLOOKUP($A380,'Entry capacity'!$A$12:$I$30,8,FALSE),0))</f>
        <v>640.44892718818664</v>
      </c>
      <c r="I380" s="57">
        <f t="array" ref="I380">SUMPRODUCT('Distance Matrix_ex'!$B115:$T115,TRANSPOSE('Entry capacity'!I$12:I$30))/(SUM('Entry capacity'!$I$12:$I$30)-IFERROR(VLOOKUP($A380,'Entry capacity'!$A$12:$I$30,9,FALSE),0))</f>
        <v>640.86959215403726</v>
      </c>
    </row>
    <row r="381" spans="1:9" s="5" customFormat="1" ht="15" customHeight="1" x14ac:dyDescent="0.25">
      <c r="A381" s="46" t="str">
        <f t="shared" ref="A381:B381" si="105">A116</f>
        <v>B18_Algete</v>
      </c>
      <c r="B381" s="4" t="str">
        <f t="shared" si="105"/>
        <v>Salida Nacional / National exit</v>
      </c>
      <c r="C381" s="52">
        <f t="array" ref="C381">SUMPRODUCT('Distance Matrix_ex'!$B116:$T116,TRANSPOSE('Entry capacity'!C$12:C$30))/(SUM('Entry capacity'!$C$12:$C$30)-IFERROR(VLOOKUP($A381,'Entry capacity'!$A$12:$I$30,3,FALSE),0))</f>
        <v>598.60904739171099</v>
      </c>
      <c r="D381" s="52">
        <f t="array" ref="D381">SUMPRODUCT('Distance Matrix_ex'!$B116:$T116,TRANSPOSE('Entry capacity'!D$12:D$30))/(SUM('Entry capacity'!$D$12:$D$30)-IFERROR(VLOOKUP($A381,'Entry capacity'!$A$12:$I$30,4,FALSE),0))</f>
        <v>599.43469631692653</v>
      </c>
      <c r="E381" s="52">
        <f t="array" ref="E381">SUMPRODUCT('Distance Matrix_ex'!$B116:$T116,TRANSPOSE('Entry capacity'!E$12:E$30))/(SUM('Entry capacity'!$E$12:$E$30)-IFERROR(VLOOKUP($A381,'Entry capacity'!$A$12:$I$30,5,FALSE),0))</f>
        <v>600.55692311484177</v>
      </c>
      <c r="F381" s="52">
        <f t="array" ref="F381">SUMPRODUCT('Distance Matrix_ex'!$B116:$T116,TRANSPOSE('Entry capacity'!F$12:F$30))/(SUM('Entry capacity'!$F$12:$F$30)-IFERROR(VLOOKUP($A381,'Entry capacity'!$A$12:$I$30,6,FALSE),0))</f>
        <v>601.59158443945216</v>
      </c>
      <c r="G381" s="52">
        <f t="array" ref="G381">SUMPRODUCT('Distance Matrix_ex'!$B116:$T116,TRANSPOSE('Entry capacity'!G$12:G$30))/(SUM('Entry capacity'!$G$12:$G$30)-IFERROR(VLOOKUP($A381,'Entry capacity'!$A$12:$I$30,7,FALSE),0))</f>
        <v>602.00649369163671</v>
      </c>
      <c r="H381" s="52">
        <f t="array" ref="H381">SUMPRODUCT('Distance Matrix_ex'!$B116:$T116,TRANSPOSE('Entry capacity'!H$12:H$30))/(SUM('Entry capacity'!$H$12:$H$30)-IFERROR(VLOOKUP($A381,'Entry capacity'!$A$12:$I$30,8,FALSE),0))</f>
        <v>602.28616536158631</v>
      </c>
      <c r="I381" s="57">
        <f t="array" ref="I381">SUMPRODUCT('Distance Matrix_ex'!$B116:$T116,TRANSPOSE('Entry capacity'!I$12:I$30))/(SUM('Entry capacity'!$I$12:$I$30)-IFERROR(VLOOKUP($A381,'Entry capacity'!$A$12:$I$30,9,FALSE),0))</f>
        <v>602.90610741768558</v>
      </c>
    </row>
    <row r="382" spans="1:9" s="5" customFormat="1" ht="15" customHeight="1" x14ac:dyDescent="0.25">
      <c r="A382" s="46" t="str">
        <f t="shared" ref="A382:B382" si="106">A117</f>
        <v>B19_San Fernando</v>
      </c>
      <c r="B382" s="4" t="str">
        <f t="shared" si="106"/>
        <v>Salida Nacional / National exit</v>
      </c>
      <c r="C382" s="52">
        <f t="array" ref="C382">SUMPRODUCT('Distance Matrix_ex'!$B117:$T117,TRANSPOSE('Entry capacity'!C$12:C$30))/(SUM('Entry capacity'!$C$12:$C$30)-IFERROR(VLOOKUP($A382,'Entry capacity'!$A$12:$I$30,3,FALSE),0))</f>
        <v>596.99454259466904</v>
      </c>
      <c r="D382" s="52">
        <f t="array" ref="D382">SUMPRODUCT('Distance Matrix_ex'!$B117:$T117,TRANSPOSE('Entry capacity'!D$12:D$30))/(SUM('Entry capacity'!$D$12:$D$30)-IFERROR(VLOOKUP($A382,'Entry capacity'!$A$12:$I$30,4,FALSE),0))</f>
        <v>597.37637858581115</v>
      </c>
      <c r="E382" s="52">
        <f t="array" ref="E382">SUMPRODUCT('Distance Matrix_ex'!$B117:$T117,TRANSPOSE('Entry capacity'!E$12:E$30))/(SUM('Entry capacity'!$E$12:$E$30)-IFERROR(VLOOKUP($A382,'Entry capacity'!$A$12:$I$30,5,FALSE),0))</f>
        <v>597.91308236822783</v>
      </c>
      <c r="F382" s="52">
        <f t="array" ref="F382">SUMPRODUCT('Distance Matrix_ex'!$B117:$T117,TRANSPOSE('Entry capacity'!F$12:F$30))/(SUM('Entry capacity'!$F$12:$F$30)-IFERROR(VLOOKUP($A382,'Entry capacity'!$A$12:$I$30,6,FALSE),0))</f>
        <v>598.34938025132988</v>
      </c>
      <c r="G382" s="52">
        <f t="array" ref="G382">SUMPRODUCT('Distance Matrix_ex'!$B117:$T117,TRANSPOSE('Entry capacity'!G$12:G$30))/(SUM('Entry capacity'!$G$12:$G$30)-IFERROR(VLOOKUP($A382,'Entry capacity'!$A$12:$I$30,7,FALSE),0))</f>
        <v>598.64255986999694</v>
      </c>
      <c r="H382" s="52">
        <f t="array" ref="H382">SUMPRODUCT('Distance Matrix_ex'!$B117:$T117,TRANSPOSE('Entry capacity'!H$12:H$30))/(SUM('Entry capacity'!$H$12:$H$30)-IFERROR(VLOOKUP($A382,'Entry capacity'!$A$12:$I$30,8,FALSE),0))</f>
        <v>598.9387127981845</v>
      </c>
      <c r="I382" s="57">
        <f t="array" ref="I382">SUMPRODUCT('Distance Matrix_ex'!$B117:$T117,TRANSPOSE('Entry capacity'!I$12:I$30))/(SUM('Entry capacity'!$I$12:$I$30)-IFERROR(VLOOKUP($A382,'Entry capacity'!$A$12:$I$30,9,FALSE),0))</f>
        <v>599.58105755048632</v>
      </c>
    </row>
    <row r="383" spans="1:9" s="5" customFormat="1" ht="15" customHeight="1" x14ac:dyDescent="0.25">
      <c r="A383" s="46" t="str">
        <f t="shared" ref="A383:B383" si="107">A118</f>
        <v>B20_Rivas</v>
      </c>
      <c r="B383" s="4" t="str">
        <f t="shared" si="107"/>
        <v>Salida Nacional / National exit</v>
      </c>
      <c r="C383" s="52">
        <f t="array" ref="C383">SUMPRODUCT('Distance Matrix_ex'!$B118:$T118,TRANSPOSE('Entry capacity'!C$12:C$30))/(SUM('Entry capacity'!$C$12:$C$30)-IFERROR(VLOOKUP($A383,'Entry capacity'!$A$12:$I$30,3,FALSE),0))</f>
        <v>595.78616423997437</v>
      </c>
      <c r="D383" s="52">
        <f t="array" ref="D383">SUMPRODUCT('Distance Matrix_ex'!$B118:$T118,TRANSPOSE('Entry capacity'!D$12:D$30))/(SUM('Entry capacity'!$D$12:$D$30)-IFERROR(VLOOKUP($A383,'Entry capacity'!$A$12:$I$30,4,FALSE),0))</f>
        <v>595.83582782503265</v>
      </c>
      <c r="E383" s="52">
        <f t="array" ref="E383">SUMPRODUCT('Distance Matrix_ex'!$B118:$T118,TRANSPOSE('Entry capacity'!E$12:E$30))/(SUM('Entry capacity'!$E$12:$E$30)-IFERROR(VLOOKUP($A383,'Entry capacity'!$A$12:$I$30,5,FALSE),0))</f>
        <v>595.93429609436839</v>
      </c>
      <c r="F383" s="52">
        <f t="array" ref="F383">SUMPRODUCT('Distance Matrix_ex'!$B118:$T118,TRANSPOSE('Entry capacity'!F$12:F$30))/(SUM('Entry capacity'!$F$12:$F$30)-IFERROR(VLOOKUP($A383,'Entry capacity'!$A$12:$I$30,6,FALSE),0))</f>
        <v>595.92274802973225</v>
      </c>
      <c r="G383" s="52">
        <f t="array" ref="G383">SUMPRODUCT('Distance Matrix_ex'!$B118:$T118,TRANSPOSE('Entry capacity'!G$12:G$30))/(SUM('Entry capacity'!$G$12:$G$30)-IFERROR(VLOOKUP($A383,'Entry capacity'!$A$12:$I$30,7,FALSE),0))</f>
        <v>596.12481893535187</v>
      </c>
      <c r="H383" s="52">
        <f t="array" ref="H383">SUMPRODUCT('Distance Matrix_ex'!$B118:$T118,TRANSPOSE('Entry capacity'!H$12:H$30))/(SUM('Entry capacity'!$H$12:$H$30)-IFERROR(VLOOKUP($A383,'Entry capacity'!$A$12:$I$30,8,FALSE),0))</f>
        <v>596.43330728412718</v>
      </c>
      <c r="I383" s="57">
        <f t="array" ref="I383">SUMPRODUCT('Distance Matrix_ex'!$B118:$T118,TRANSPOSE('Entry capacity'!I$12:I$30))/(SUM('Entry capacity'!$I$12:$I$30)-IFERROR(VLOOKUP($A383,'Entry capacity'!$A$12:$I$30,9,FALSE),0))</f>
        <v>597.09241936547494</v>
      </c>
    </row>
    <row r="384" spans="1:9" s="5" customFormat="1" ht="15" customHeight="1" x14ac:dyDescent="0.25">
      <c r="A384" s="46" t="str">
        <f t="shared" ref="A384:B384" si="108">A119</f>
        <v>BI Madrid</v>
      </c>
      <c r="B384" s="4" t="str">
        <f t="shared" si="108"/>
        <v>Salida Nacional / National exit</v>
      </c>
      <c r="C384" s="52">
        <f t="array" ref="C384">SUMPRODUCT('Distance Matrix_ex'!$B119:$T119,TRANSPOSE('Entry capacity'!C$12:C$30))/(SUM('Entry capacity'!$C$12:$C$30)-IFERROR(VLOOKUP($A384,'Entry capacity'!$A$12:$I$30,3,FALSE),0))</f>
        <v>595.19981193276999</v>
      </c>
      <c r="D384" s="52">
        <f t="array" ref="D384">SUMPRODUCT('Distance Matrix_ex'!$B119:$T119,TRANSPOSE('Entry capacity'!D$12:D$30))/(SUM('Entry capacity'!$D$12:$D$30)-IFERROR(VLOOKUP($A384,'Entry capacity'!$A$12:$I$30,4,FALSE),0))</f>
        <v>595.0438926087719</v>
      </c>
      <c r="E384" s="52">
        <f t="array" ref="E384">SUMPRODUCT('Distance Matrix_ex'!$B119:$T119,TRANSPOSE('Entry capacity'!E$12:E$30))/(SUM('Entry capacity'!$E$12:$E$30)-IFERROR(VLOOKUP($A384,'Entry capacity'!$A$12:$I$30,5,FALSE),0))</f>
        <v>594.87035461394623</v>
      </c>
      <c r="F384" s="52">
        <f t="array" ref="F384">SUMPRODUCT('Distance Matrix_ex'!$B119:$T119,TRANSPOSE('Entry capacity'!F$12:F$30))/(SUM('Entry capacity'!$F$12:$F$30)-IFERROR(VLOOKUP($A384,'Entry capacity'!$A$12:$I$30,6,FALSE),0))</f>
        <v>594.58052510871096</v>
      </c>
      <c r="G384" s="52">
        <f t="array" ref="G384">SUMPRODUCT('Distance Matrix_ex'!$B119:$T119,TRANSPOSE('Entry capacity'!G$12:G$30))/(SUM('Entry capacity'!$G$12:$G$30)-IFERROR(VLOOKUP($A384,'Entry capacity'!$A$12:$I$30,7,FALSE),0))</f>
        <v>594.72449762253109</v>
      </c>
      <c r="H384" s="52">
        <f t="array" ref="H384">SUMPRODUCT('Distance Matrix_ex'!$B119:$T119,TRANSPOSE('Entry capacity'!H$12:H$30))/(SUM('Entry capacity'!$H$12:$H$30)-IFERROR(VLOOKUP($A384,'Entry capacity'!$A$12:$I$30,8,FALSE),0))</f>
        <v>595.03927805018418</v>
      </c>
      <c r="I384" s="57">
        <f t="array" ref="I384">SUMPRODUCT('Distance Matrix_ex'!$B119:$T119,TRANSPOSE('Entry capacity'!I$12:I$30))/(SUM('Entry capacity'!$I$12:$I$30)-IFERROR(VLOOKUP($A384,'Entry capacity'!$A$12:$I$30,9,FALSE),0))</f>
        <v>595.70635405268365</v>
      </c>
    </row>
    <row r="385" spans="1:9" s="5" customFormat="1" ht="15" customHeight="1" x14ac:dyDescent="0.25">
      <c r="A385" s="46" t="str">
        <f t="shared" ref="A385:B385" si="109">A120</f>
        <v>B22_Getafe</v>
      </c>
      <c r="B385" s="4" t="str">
        <f t="shared" si="109"/>
        <v>Salida Nacional / National exit</v>
      </c>
      <c r="C385" s="52">
        <f t="array" ref="C385">SUMPRODUCT('Distance Matrix_ex'!$B120:$T120,TRANSPOSE('Entry capacity'!C$12:C$30))/(SUM('Entry capacity'!$C$12:$C$30)-IFERROR(VLOOKUP($A385,'Entry capacity'!$A$12:$I$30,3,FALSE),0))</f>
        <v>594.44005009958391</v>
      </c>
      <c r="D385" s="52">
        <f t="array" ref="D385">SUMPRODUCT('Distance Matrix_ex'!$B120:$T120,TRANSPOSE('Entry capacity'!D$12:D$30))/(SUM('Entry capacity'!$D$12:$D$30)-IFERROR(VLOOKUP($A385,'Entry capacity'!$A$12:$I$30,4,FALSE),0))</f>
        <v>594.11884226193354</v>
      </c>
      <c r="E385" s="52">
        <f t="array" ref="E385">SUMPRODUCT('Distance Matrix_ex'!$B120:$T120,TRANSPOSE('Entry capacity'!E$12:E$30))/(SUM('Entry capacity'!$E$12:$E$30)-IFERROR(VLOOKUP($A385,'Entry capacity'!$A$12:$I$30,5,FALSE),0))</f>
        <v>593.72800443737196</v>
      </c>
      <c r="F385" s="52">
        <f t="array" ref="F385">SUMPRODUCT('Distance Matrix_ex'!$B120:$T120,TRANSPOSE('Entry capacity'!F$12:F$30))/(SUM('Entry capacity'!$F$12:$F$30)-IFERROR(VLOOKUP($A385,'Entry capacity'!$A$12:$I$30,6,FALSE),0))</f>
        <v>593.2164144798046</v>
      </c>
      <c r="G385" s="52">
        <f t="array" ref="G385">SUMPRODUCT('Distance Matrix_ex'!$B120:$T120,TRANSPOSE('Entry capacity'!G$12:G$30))/(SUM('Entry capacity'!$G$12:$G$30)-IFERROR(VLOOKUP($A385,'Entry capacity'!$A$12:$I$30,7,FALSE),0))</f>
        <v>593.31672909827</v>
      </c>
      <c r="H385" s="52">
        <f t="array" ref="H385">SUMPRODUCT('Distance Matrix_ex'!$B120:$T120,TRANSPOSE('Entry capacity'!H$12:H$30))/(SUM('Entry capacity'!$H$12:$H$30)-IFERROR(VLOOKUP($A385,'Entry capacity'!$A$12:$I$30,8,FALSE),0))</f>
        <v>593.63896329303088</v>
      </c>
      <c r="I385" s="57">
        <f t="array" ref="I385">SUMPRODUCT('Distance Matrix_ex'!$B120:$T120,TRANSPOSE('Entry capacity'!I$12:I$30))/(SUM('Entry capacity'!$I$12:$I$30)-IFERROR(VLOOKUP($A385,'Entry capacity'!$A$12:$I$30,9,FALSE),0))</f>
        <v>594.3167477870287</v>
      </c>
    </row>
    <row r="386" spans="1:9" s="5" customFormat="1" ht="15" customHeight="1" x14ac:dyDescent="0.25">
      <c r="A386" s="46" t="str">
        <f t="shared" ref="A386:B386" si="110">A121</f>
        <v>C1.01_Arrieta</v>
      </c>
      <c r="B386" s="4" t="str">
        <f t="shared" si="110"/>
        <v>Salida Nacional / National exit</v>
      </c>
      <c r="C386" s="52">
        <f t="array" ref="C386">SUMPRODUCT('Distance Matrix_ex'!$B121:$T121,TRANSPOSE('Entry capacity'!C$12:C$30))/(SUM('Entry capacity'!$C$12:$C$30)-IFERROR(VLOOKUP($A386,'Entry capacity'!$A$12:$I$30,3,FALSE),0))</f>
        <v>726.54240257167237</v>
      </c>
      <c r="D386" s="52">
        <f t="array" ref="D386">SUMPRODUCT('Distance Matrix_ex'!$B121:$T121,TRANSPOSE('Entry capacity'!D$12:D$30))/(SUM('Entry capacity'!$D$12:$D$30)-IFERROR(VLOOKUP($A386,'Entry capacity'!$A$12:$I$30,4,FALSE),0))</f>
        <v>735.0719856599427</v>
      </c>
      <c r="E386" s="52">
        <f t="array" ref="E386">SUMPRODUCT('Distance Matrix_ex'!$B121:$T121,TRANSPOSE('Entry capacity'!E$12:E$30))/(SUM('Entry capacity'!$E$12:$E$30)-IFERROR(VLOOKUP($A386,'Entry capacity'!$A$12:$I$30,5,FALSE),0))</f>
        <v>746.20953586080543</v>
      </c>
      <c r="F386" s="52">
        <f t="array" ref="F386">SUMPRODUCT('Distance Matrix_ex'!$B121:$T121,TRANSPOSE('Entry capacity'!F$12:F$30))/(SUM('Entry capacity'!$F$12:$F$30)-IFERROR(VLOOKUP($A386,'Entry capacity'!$A$12:$I$30,6,FALSE),0))</f>
        <v>757.46078969923906</v>
      </c>
      <c r="G386" s="52">
        <f t="array" ref="G386">SUMPRODUCT('Distance Matrix_ex'!$B121:$T121,TRANSPOSE('Entry capacity'!G$12:G$30))/(SUM('Entry capacity'!$G$12:$G$30)-IFERROR(VLOOKUP($A386,'Entry capacity'!$A$12:$I$30,7,FALSE),0))</f>
        <v>759.62586461396165</v>
      </c>
      <c r="H386" s="52">
        <f t="array" ref="H386">SUMPRODUCT('Distance Matrix_ex'!$B121:$T121,TRANSPOSE('Entry capacity'!H$12:H$30))/(SUM('Entry capacity'!$H$12:$H$30)-IFERROR(VLOOKUP($A386,'Entry capacity'!$A$12:$I$30,8,FALSE),0))</f>
        <v>759.28217554573109</v>
      </c>
      <c r="I386" s="57">
        <f t="array" ref="I386">SUMPRODUCT('Distance Matrix_ex'!$B121:$T121,TRANSPOSE('Entry capacity'!I$12:I$30))/(SUM('Entry capacity'!$I$12:$I$30)-IFERROR(VLOOKUP($A386,'Entry capacity'!$A$12:$I$30,9,FALSE),0))</f>
        <v>758.87379942887424</v>
      </c>
    </row>
    <row r="387" spans="1:9" s="5" customFormat="1" ht="15" customHeight="1" x14ac:dyDescent="0.25">
      <c r="A387" s="46" t="str">
        <f t="shared" ref="A387:B387" si="111">A122</f>
        <v>C2X.01_Sollube</v>
      </c>
      <c r="B387" s="4" t="str">
        <f t="shared" si="111"/>
        <v>Salida Nacional / National exit</v>
      </c>
      <c r="C387" s="52">
        <f t="array" ref="C387">SUMPRODUCT('Distance Matrix_ex'!$B122:$T122,TRANSPOSE('Entry capacity'!C$12:C$30))/(SUM('Entry capacity'!$C$12:$C$30)-IFERROR(VLOOKUP($A387,'Entry capacity'!$A$12:$I$30,3,FALSE),0))</f>
        <v>733.77689909584285</v>
      </c>
      <c r="D387" s="52">
        <f t="array" ref="D387">SUMPRODUCT('Distance Matrix_ex'!$B122:$T122,TRANSPOSE('Entry capacity'!D$12:D$30))/(SUM('Entry capacity'!$D$12:$D$30)-IFERROR(VLOOKUP($A387,'Entry capacity'!$A$12:$I$30,4,FALSE),0))</f>
        <v>742.29746222243978</v>
      </c>
      <c r="E387" s="52">
        <f t="array" ref="E387">SUMPRODUCT('Distance Matrix_ex'!$B122:$T122,TRANSPOSE('Entry capacity'!E$12:E$30))/(SUM('Entry capacity'!$E$12:$E$30)-IFERROR(VLOOKUP($A387,'Entry capacity'!$A$12:$I$30,5,FALSE),0))</f>
        <v>753.41865854627656</v>
      </c>
      <c r="F387" s="52">
        <f t="array" ref="F387">SUMPRODUCT('Distance Matrix_ex'!$B122:$T122,TRANSPOSE('Entry capacity'!F$12:F$30))/(SUM('Entry capacity'!$F$12:$F$30)-IFERROR(VLOOKUP($A387,'Entry capacity'!$A$12:$I$30,6,FALSE),0))</f>
        <v>764.64779254075097</v>
      </c>
      <c r="G387" s="52">
        <f t="array" ref="G387">SUMPRODUCT('Distance Matrix_ex'!$B122:$T122,TRANSPOSE('Entry capacity'!G$12:G$30))/(SUM('Entry capacity'!$G$12:$G$30)-IFERROR(VLOOKUP($A387,'Entry capacity'!$A$12:$I$30,7,FALSE),0))</f>
        <v>766.80401792747966</v>
      </c>
      <c r="H387" s="52">
        <f t="array" ref="H387">SUMPRODUCT('Distance Matrix_ex'!$B122:$T122,TRANSPOSE('Entry capacity'!H$12:H$30))/(SUM('Entry capacity'!$H$12:$H$30)-IFERROR(VLOOKUP($A387,'Entry capacity'!$A$12:$I$30,8,FALSE),0))</f>
        <v>766.46038562220633</v>
      </c>
      <c r="I387" s="57">
        <f t="array" ref="I387">SUMPRODUCT('Distance Matrix_ex'!$B122:$T122,TRANSPOSE('Entry capacity'!I$12:I$30))/(SUM('Entry capacity'!$I$12:$I$30)-IFERROR(VLOOKUP($A387,'Entry capacity'!$A$12:$I$30,9,FALSE),0))</f>
        <v>766.05499747689589</v>
      </c>
    </row>
    <row r="388" spans="1:9" s="5" customFormat="1" ht="15" customHeight="1" x14ac:dyDescent="0.25">
      <c r="A388" s="46" t="str">
        <f t="shared" ref="A388:B388" si="112">A123</f>
        <v>Cas Tresorer</v>
      </c>
      <c r="B388" s="4" t="str">
        <f t="shared" si="112"/>
        <v>Salida Nacional / National exit</v>
      </c>
      <c r="C388" s="52">
        <f t="array" ref="C388">SUMPRODUCT('Distance Matrix_ex'!$B123:$T123,TRANSPOSE('Entry capacity'!C$12:C$30))/(SUM('Entry capacity'!$C$12:$C$30)-IFERROR(VLOOKUP($A388,'Entry capacity'!$A$12:$I$30,3,FALSE),0))</f>
        <v>834.14720659979275</v>
      </c>
      <c r="D388" s="52">
        <f t="array" ref="D388">SUMPRODUCT('Distance Matrix_ex'!$B123:$T123,TRANSPOSE('Entry capacity'!D$12:D$30))/(SUM('Entry capacity'!$D$12:$D$30)-IFERROR(VLOOKUP($A388,'Entry capacity'!$A$12:$I$30,4,FALSE),0))</f>
        <v>823.05890420193111</v>
      </c>
      <c r="E388" s="52">
        <f t="array" ref="E388">SUMPRODUCT('Distance Matrix_ex'!$B123:$T123,TRANSPOSE('Entry capacity'!E$12:E$30))/(SUM('Entry capacity'!$E$12:$E$30)-IFERROR(VLOOKUP($A388,'Entry capacity'!$A$12:$I$30,5,FALSE),0))</f>
        <v>807.69485185574092</v>
      </c>
      <c r="F388" s="52">
        <f t="array" ref="F388">SUMPRODUCT('Distance Matrix_ex'!$B123:$T123,TRANSPOSE('Entry capacity'!F$12:F$30))/(SUM('Entry capacity'!$F$12:$F$30)-IFERROR(VLOOKUP($A388,'Entry capacity'!$A$12:$I$30,6,FALSE),0))</f>
        <v>791.62993689322775</v>
      </c>
      <c r="G388" s="52">
        <f t="array" ref="G388">SUMPRODUCT('Distance Matrix_ex'!$B123:$T123,TRANSPOSE('Entry capacity'!G$12:G$30))/(SUM('Entry capacity'!$G$12:$G$30)-IFERROR(VLOOKUP($A388,'Entry capacity'!$A$12:$I$30,7,FALSE),0))</f>
        <v>787.04527110405843</v>
      </c>
      <c r="H388" s="52">
        <f t="array" ref="H388">SUMPRODUCT('Distance Matrix_ex'!$B123:$T123,TRANSPOSE('Entry capacity'!H$12:H$30))/(SUM('Entry capacity'!$H$12:$H$30)-IFERROR(VLOOKUP($A388,'Entry capacity'!$A$12:$I$30,8,FALSE),0))</f>
        <v>786.3400648431932</v>
      </c>
      <c r="I388" s="57">
        <f t="array" ref="I388">SUMPRODUCT('Distance Matrix_ex'!$B123:$T123,TRANSPOSE('Entry capacity'!I$12:I$30))/(SUM('Entry capacity'!$I$12:$I$30)-IFERROR(VLOOKUP($A388,'Entry capacity'!$A$12:$I$30,9,FALSE),0))</f>
        <v>784.95408700163091</v>
      </c>
    </row>
    <row r="389" spans="1:9" s="5" customFormat="1" ht="15" customHeight="1" x14ac:dyDescent="0.25">
      <c r="A389" s="46" t="str">
        <f t="shared" ref="A389:B389" si="113">A124</f>
        <v>cc Escatron</v>
      </c>
      <c r="B389" s="4" t="str">
        <f t="shared" si="113"/>
        <v>Salida Nacional / National exit</v>
      </c>
      <c r="C389" s="52">
        <f t="array" ref="C389">SUMPRODUCT('Distance Matrix_ex'!$B124:$T124,TRANSPOSE('Entry capacity'!C$12:C$30))/(SUM('Entry capacity'!$C$12:$C$30)-IFERROR(VLOOKUP($A389,'Entry capacity'!$A$12:$I$30,3,FALSE),0))</f>
        <v>685.09592314783686</v>
      </c>
      <c r="D389" s="52">
        <f t="array" ref="D389">SUMPRODUCT('Distance Matrix_ex'!$B124:$T124,TRANSPOSE('Entry capacity'!D$12:D$30))/(SUM('Entry capacity'!$D$12:$D$30)-IFERROR(VLOOKUP($A389,'Entry capacity'!$A$12:$I$30,4,FALSE),0))</f>
        <v>683.31344025884277</v>
      </c>
      <c r="E389" s="52">
        <f t="array" ref="E389">SUMPRODUCT('Distance Matrix_ex'!$B124:$T124,TRANSPOSE('Entry capacity'!E$12:E$30))/(SUM('Entry capacity'!$E$12:$E$30)-IFERROR(VLOOKUP($A389,'Entry capacity'!$A$12:$I$30,5,FALSE),0))</f>
        <v>680.18526002572821</v>
      </c>
      <c r="F389" s="52">
        <f t="array" ref="F389">SUMPRODUCT('Distance Matrix_ex'!$B124:$T124,TRANSPOSE('Entry capacity'!F$12:F$30))/(SUM('Entry capacity'!$F$12:$F$30)-IFERROR(VLOOKUP($A389,'Entry capacity'!$A$12:$I$30,6,FALSE),0))</f>
        <v>676.58284163475321</v>
      </c>
      <c r="G389" s="52">
        <f t="array" ref="G389">SUMPRODUCT('Distance Matrix_ex'!$B124:$T124,TRANSPOSE('Entry capacity'!G$12:G$30))/(SUM('Entry capacity'!$G$12:$G$30)-IFERROR(VLOOKUP($A389,'Entry capacity'!$A$12:$I$30,7,FALSE),0))</f>
        <v>674.48361608810637</v>
      </c>
      <c r="H389" s="52">
        <f t="array" ref="H389">SUMPRODUCT('Distance Matrix_ex'!$B124:$T124,TRANSPOSE('Entry capacity'!H$12:H$30))/(SUM('Entry capacity'!$H$12:$H$30)-IFERROR(VLOOKUP($A389,'Entry capacity'!$A$12:$I$30,8,FALSE),0))</f>
        <v>673.41314344131774</v>
      </c>
      <c r="I389" s="57">
        <f t="array" ref="I389">SUMPRODUCT('Distance Matrix_ex'!$B124:$T124,TRANSPOSE('Entry capacity'!I$12:I$30))/(SUM('Entry capacity'!$I$12:$I$30)-IFERROR(VLOOKUP($A389,'Entry capacity'!$A$12:$I$30,9,FALSE),0))</f>
        <v>671.54315926193726</v>
      </c>
    </row>
    <row r="390" spans="1:9" s="5" customFormat="1" ht="15" customHeight="1" x14ac:dyDescent="0.25">
      <c r="A390" s="46" t="str">
        <f t="shared" ref="A390:B390" si="114">A125</f>
        <v>cc SAGUNTO</v>
      </c>
      <c r="B390" s="4" t="str">
        <f t="shared" si="114"/>
        <v>Salida Nacional / National exit</v>
      </c>
      <c r="C390" s="52">
        <f t="array" ref="C390">SUMPRODUCT('Distance Matrix_ex'!$B125:$T125,TRANSPOSE('Entry capacity'!C$12:C$30))/(SUM('Entry capacity'!$C$12:$C$30)-IFERROR(VLOOKUP($A390,'Entry capacity'!$A$12:$I$30,3,FALSE),0))</f>
        <v>643.89771149022931</v>
      </c>
      <c r="D390" s="52">
        <f t="array" ref="D390">SUMPRODUCT('Distance Matrix_ex'!$B125:$T125,TRANSPOSE('Entry capacity'!D$12:D$30))/(SUM('Entry capacity'!$D$12:$D$30)-IFERROR(VLOOKUP($A390,'Entry capacity'!$A$12:$I$30,4,FALSE),0))</f>
        <v>634.10328786911668</v>
      </c>
      <c r="E390" s="52">
        <f t="array" ref="E390">SUMPRODUCT('Distance Matrix_ex'!$B125:$T125,TRANSPOSE('Entry capacity'!E$12:E$30))/(SUM('Entry capacity'!$E$12:$E$30)-IFERROR(VLOOKUP($A390,'Entry capacity'!$A$12:$I$30,5,FALSE),0))</f>
        <v>620.29114827604326</v>
      </c>
      <c r="F390" s="52">
        <f t="array" ref="F390">SUMPRODUCT('Distance Matrix_ex'!$B125:$T125,TRANSPOSE('Entry capacity'!F$12:F$30))/(SUM('Entry capacity'!$F$12:$F$30)-IFERROR(VLOOKUP($A390,'Entry capacity'!$A$12:$I$30,6,FALSE),0))</f>
        <v>605.76620530717241</v>
      </c>
      <c r="G390" s="52">
        <f t="array" ref="G390">SUMPRODUCT('Distance Matrix_ex'!$B125:$T125,TRANSPOSE('Entry capacity'!G$12:G$30))/(SUM('Entry capacity'!$G$12:$G$30)-IFERROR(VLOOKUP($A390,'Entry capacity'!$A$12:$I$30,7,FALSE),0))</f>
        <v>601.18225161084331</v>
      </c>
      <c r="H390" s="52">
        <f t="array" ref="H390">SUMPRODUCT('Distance Matrix_ex'!$B125:$T125,TRANSPOSE('Entry capacity'!H$12:H$30))/(SUM('Entry capacity'!$H$12:$H$30)-IFERROR(VLOOKUP($A390,'Entry capacity'!$A$12:$I$30,8,FALSE),0))</f>
        <v>600.13097027150138</v>
      </c>
      <c r="I390" s="57">
        <f t="array" ref="I390">SUMPRODUCT('Distance Matrix_ex'!$B125:$T125,TRANSPOSE('Entry capacity'!I$12:I$30))/(SUM('Entry capacity'!$I$12:$I$30)-IFERROR(VLOOKUP($A390,'Entry capacity'!$A$12:$I$30,9,FALSE),0))</f>
        <v>598.13152516919843</v>
      </c>
    </row>
    <row r="391" spans="1:9" s="5" customFormat="1" ht="15" customHeight="1" x14ac:dyDescent="0.25">
      <c r="A391" s="46" t="str">
        <f t="shared" ref="A391:B391" si="115">A126</f>
        <v>Conex Olite</v>
      </c>
      <c r="B391" s="4" t="str">
        <f t="shared" si="115"/>
        <v>Salida Nacional / National exit</v>
      </c>
      <c r="C391" s="52">
        <f t="array" ref="C391">SUMPRODUCT('Distance Matrix_ex'!$B126:$T126,TRANSPOSE('Entry capacity'!C$12:C$30))/(SUM('Entry capacity'!$C$12:$C$30)-IFERROR(VLOOKUP($A391,'Entry capacity'!$A$12:$I$30,3,FALSE),0))</f>
        <v>655.9481010794384</v>
      </c>
      <c r="D391" s="52">
        <f t="array" ref="D391">SUMPRODUCT('Distance Matrix_ex'!$B126:$T126,TRANSPOSE('Entry capacity'!D$12:D$30))/(SUM('Entry capacity'!$D$12:$D$30)-IFERROR(VLOOKUP($A391,'Entry capacity'!$A$12:$I$30,4,FALSE),0))</f>
        <v>660.11699902744385</v>
      </c>
      <c r="E391" s="52">
        <f t="array" ref="E391">SUMPRODUCT('Distance Matrix_ex'!$B126:$T126,TRANSPOSE('Entry capacity'!E$12:E$30))/(SUM('Entry capacity'!$E$12:$E$30)-IFERROR(VLOOKUP($A391,'Entry capacity'!$A$12:$I$30,5,FALSE),0))</f>
        <v>665.34408606787474</v>
      </c>
      <c r="F391" s="52">
        <f t="array" ref="F391">SUMPRODUCT('Distance Matrix_ex'!$B126:$T126,TRANSPOSE('Entry capacity'!F$12:F$30))/(SUM('Entry capacity'!$F$12:$F$30)-IFERROR(VLOOKUP($A391,'Entry capacity'!$A$12:$I$30,6,FALSE),0))</f>
        <v>670.46348585588271</v>
      </c>
      <c r="G391" s="52">
        <f t="array" ref="G391">SUMPRODUCT('Distance Matrix_ex'!$B126:$T126,TRANSPOSE('Entry capacity'!G$12:G$30))/(SUM('Entry capacity'!$G$12:$G$30)-IFERROR(VLOOKUP($A391,'Entry capacity'!$A$12:$I$30,7,FALSE),0))</f>
        <v>671.11496506849619</v>
      </c>
      <c r="H391" s="52">
        <f t="array" ref="H391">SUMPRODUCT('Distance Matrix_ex'!$B126:$T126,TRANSPOSE('Entry capacity'!H$12:H$30))/(SUM('Entry capacity'!$H$12:$H$30)-IFERROR(VLOOKUP($A391,'Entry capacity'!$A$12:$I$30,8,FALSE),0))</f>
        <v>670.72216452100793</v>
      </c>
      <c r="I391" s="57">
        <f t="array" ref="I391">SUMPRODUCT('Distance Matrix_ex'!$B126:$T126,TRANSPOSE('Entry capacity'!I$12:I$30))/(SUM('Entry capacity'!$I$12:$I$30)-IFERROR(VLOOKUP($A391,'Entry capacity'!$A$12:$I$30,9,FALSE),0))</f>
        <v>670.17933555909929</v>
      </c>
    </row>
    <row r="392" spans="1:9" s="5" customFormat="1" ht="15" customHeight="1" x14ac:dyDescent="0.25">
      <c r="A392" s="46" t="str">
        <f t="shared" ref="A392:B392" si="116">A127</f>
        <v>CT Ibiza</v>
      </c>
      <c r="B392" s="4" t="str">
        <f t="shared" si="116"/>
        <v>Salida Nacional / National exit</v>
      </c>
      <c r="C392" s="52">
        <f t="array" ref="C392">SUMPRODUCT('Distance Matrix_ex'!$B127:$T127,TRANSPOSE('Entry capacity'!C$12:C$30))/(SUM('Entry capacity'!$C$12:$C$30)-IFERROR(VLOOKUP($A392,'Entry capacity'!$A$12:$I$30,3,FALSE),0))</f>
        <v>831.34720659979257</v>
      </c>
      <c r="D392" s="52">
        <f t="array" ref="D392">SUMPRODUCT('Distance Matrix_ex'!$B127:$T127,TRANSPOSE('Entry capacity'!D$12:D$30))/(SUM('Entry capacity'!$D$12:$D$30)-IFERROR(VLOOKUP($A392,'Entry capacity'!$A$12:$I$30,4,FALSE),0))</f>
        <v>820.25890420193105</v>
      </c>
      <c r="E392" s="52">
        <f t="array" ref="E392">SUMPRODUCT('Distance Matrix_ex'!$B127:$T127,TRANSPOSE('Entry capacity'!E$12:E$30))/(SUM('Entry capacity'!$E$12:$E$30)-IFERROR(VLOOKUP($A392,'Entry capacity'!$A$12:$I$30,5,FALSE),0))</f>
        <v>804.89485185574108</v>
      </c>
      <c r="F392" s="52">
        <f t="array" ref="F392">SUMPRODUCT('Distance Matrix_ex'!$B127:$T127,TRANSPOSE('Entry capacity'!F$12:F$30))/(SUM('Entry capacity'!$F$12:$F$30)-IFERROR(VLOOKUP($A392,'Entry capacity'!$A$12:$I$30,6,FALSE),0))</f>
        <v>788.82993689322791</v>
      </c>
      <c r="G392" s="52">
        <f t="array" ref="G392">SUMPRODUCT('Distance Matrix_ex'!$B127:$T127,TRANSPOSE('Entry capacity'!G$12:G$30))/(SUM('Entry capacity'!$G$12:$G$30)-IFERROR(VLOOKUP($A392,'Entry capacity'!$A$12:$I$30,7,FALSE),0))</f>
        <v>784.24527110405836</v>
      </c>
      <c r="H392" s="52">
        <f t="array" ref="H392">SUMPRODUCT('Distance Matrix_ex'!$B127:$T127,TRANSPOSE('Entry capacity'!H$12:H$30))/(SUM('Entry capacity'!$H$12:$H$30)-IFERROR(VLOOKUP($A392,'Entry capacity'!$A$12:$I$30,8,FALSE),0))</f>
        <v>783.54006484319314</v>
      </c>
      <c r="I392" s="57">
        <f t="array" ref="I392">SUMPRODUCT('Distance Matrix_ex'!$B127:$T127,TRANSPOSE('Entry capacity'!I$12:I$30))/(SUM('Entry capacity'!$I$12:$I$30)-IFERROR(VLOOKUP($A392,'Entry capacity'!$A$12:$I$30,9,FALSE),0))</f>
        <v>782.15408700163073</v>
      </c>
    </row>
    <row r="393" spans="1:9" s="5" customFormat="1" ht="15" customHeight="1" x14ac:dyDescent="0.25">
      <c r="A393" s="46" t="str">
        <f t="shared" ref="A393:B393" si="117">A128</f>
        <v>CT Son Reus</v>
      </c>
      <c r="B393" s="4" t="str">
        <f t="shared" si="117"/>
        <v>Salida Nacional / National exit</v>
      </c>
      <c r="C393" s="52">
        <f t="array" ref="C393">SUMPRODUCT('Distance Matrix_ex'!$B128:$T128,TRANSPOSE('Entry capacity'!C$12:C$30))/(SUM('Entry capacity'!$C$12:$C$30)-IFERROR(VLOOKUP($A393,'Entry capacity'!$A$12:$I$30,3,FALSE),0))</f>
        <v>851.14720659979253</v>
      </c>
      <c r="D393" s="52">
        <f t="array" ref="D393">SUMPRODUCT('Distance Matrix_ex'!$B128:$T128,TRANSPOSE('Entry capacity'!D$12:D$30))/(SUM('Entry capacity'!$D$12:$D$30)-IFERROR(VLOOKUP($A393,'Entry capacity'!$A$12:$I$30,4,FALSE),0))</f>
        <v>840.058904201931</v>
      </c>
      <c r="E393" s="52">
        <f t="array" ref="E393">SUMPRODUCT('Distance Matrix_ex'!$B128:$T128,TRANSPOSE('Entry capacity'!E$12:E$30))/(SUM('Entry capacity'!$E$12:$E$30)-IFERROR(VLOOKUP($A393,'Entry capacity'!$A$12:$I$30,5,FALSE),0))</f>
        <v>824.69485185574104</v>
      </c>
      <c r="F393" s="52">
        <f t="array" ref="F393">SUMPRODUCT('Distance Matrix_ex'!$B128:$T128,TRANSPOSE('Entry capacity'!F$12:F$30))/(SUM('Entry capacity'!$F$12:$F$30)-IFERROR(VLOOKUP($A393,'Entry capacity'!$A$12:$I$30,6,FALSE),0))</f>
        <v>808.62993689322775</v>
      </c>
      <c r="G393" s="52">
        <f t="array" ref="G393">SUMPRODUCT('Distance Matrix_ex'!$B128:$T128,TRANSPOSE('Entry capacity'!G$12:G$30))/(SUM('Entry capacity'!$G$12:$G$30)-IFERROR(VLOOKUP($A393,'Entry capacity'!$A$12:$I$30,7,FALSE),0))</f>
        <v>804.04527110405843</v>
      </c>
      <c r="H393" s="52">
        <f t="array" ref="H393">SUMPRODUCT('Distance Matrix_ex'!$B128:$T128,TRANSPOSE('Entry capacity'!H$12:H$30))/(SUM('Entry capacity'!$H$12:$H$30)-IFERROR(VLOOKUP($A393,'Entry capacity'!$A$12:$I$30,8,FALSE),0))</f>
        <v>803.3400648431932</v>
      </c>
      <c r="I393" s="57">
        <f t="array" ref="I393">SUMPRODUCT('Distance Matrix_ex'!$B128:$T128,TRANSPOSE('Entry capacity'!I$12:I$30))/(SUM('Entry capacity'!$I$12:$I$30)-IFERROR(VLOOKUP($A393,'Entry capacity'!$A$12:$I$30,9,FALSE),0))</f>
        <v>801.9540870016308</v>
      </c>
    </row>
    <row r="394" spans="1:9" s="5" customFormat="1" ht="15" customHeight="1" x14ac:dyDescent="0.25">
      <c r="A394" s="46" t="str">
        <f t="shared" ref="A394:B394" si="118">A129</f>
        <v>ctcc Barcelona</v>
      </c>
      <c r="B394" s="4" t="str">
        <f t="shared" si="118"/>
        <v>Salida Nacional / National exit</v>
      </c>
      <c r="C394" s="52">
        <f t="array" ref="C394">SUMPRODUCT('Distance Matrix_ex'!$B129:$T129,TRANSPOSE('Entry capacity'!C$12:C$30))/(SUM('Entry capacity'!$C$12:$C$30)-IFERROR(VLOOKUP($A394,'Entry capacity'!$A$12:$I$30,3,FALSE),0))</f>
        <v>778.31979051172891</v>
      </c>
      <c r="D394" s="52">
        <f t="array" ref="D394">SUMPRODUCT('Distance Matrix_ex'!$B129:$T129,TRANSPOSE('Entry capacity'!D$12:D$30))/(SUM('Entry capacity'!$D$12:$D$30)-IFERROR(VLOOKUP($A394,'Entry capacity'!$A$12:$I$30,4,FALSE),0))</f>
        <v>774.68166207037405</v>
      </c>
      <c r="E394" s="52">
        <f t="array" ref="E394">SUMPRODUCT('Distance Matrix_ex'!$B129:$T129,TRANSPOSE('Entry capacity'!E$12:E$30))/(SUM('Entry capacity'!$E$12:$E$30)-IFERROR(VLOOKUP($A394,'Entry capacity'!$A$12:$I$30,5,FALSE),0))</f>
        <v>768.886674149736</v>
      </c>
      <c r="F394" s="52">
        <f t="array" ref="F394">SUMPRODUCT('Distance Matrix_ex'!$B129:$T129,TRANSPOSE('Entry capacity'!F$12:F$30))/(SUM('Entry capacity'!$F$12:$F$30)-IFERROR(VLOOKUP($A394,'Entry capacity'!$A$12:$I$30,6,FALSE),0))</f>
        <v>762.62771208315394</v>
      </c>
      <c r="G394" s="52">
        <f t="array" ref="G394">SUMPRODUCT('Distance Matrix_ex'!$B129:$T129,TRANSPOSE('Entry capacity'!G$12:G$30))/(SUM('Entry capacity'!$G$12:$G$30)-IFERROR(VLOOKUP($A394,'Entry capacity'!$A$12:$I$30,7,FALSE),0))</f>
        <v>759.3962312019562</v>
      </c>
      <c r="H394" s="52">
        <f t="array" ref="H394">SUMPRODUCT('Distance Matrix_ex'!$B129:$T129,TRANSPOSE('Entry capacity'!H$12:H$30))/(SUM('Entry capacity'!$H$12:$H$30)-IFERROR(VLOOKUP($A394,'Entry capacity'!$A$12:$I$30,8,FALSE),0))</f>
        <v>757.70397989276125</v>
      </c>
      <c r="I394" s="57">
        <f t="array" ref="I394">SUMPRODUCT('Distance Matrix_ex'!$B129:$T129,TRANSPOSE('Entry capacity'!I$12:I$30))/(SUM('Entry capacity'!$I$12:$I$30)-IFERROR(VLOOKUP($A394,'Entry capacity'!$A$12:$I$30,9,FALSE),0))</f>
        <v>754.55780950335361</v>
      </c>
    </row>
    <row r="395" spans="1:9" s="5" customFormat="1" ht="15" customHeight="1" x14ac:dyDescent="0.25">
      <c r="A395" s="46" t="str">
        <f t="shared" ref="A395:B395" si="119">A130</f>
        <v>D01A_Montorio</v>
      </c>
      <c r="B395" s="4" t="str">
        <f t="shared" si="119"/>
        <v>Salida Nacional / National exit</v>
      </c>
      <c r="C395" s="52">
        <f t="array" ref="C395">SUMPRODUCT('Distance Matrix_ex'!$B130:$T130,TRANSPOSE('Entry capacity'!C$12:C$30))/(SUM('Entry capacity'!$C$12:$C$30)-IFERROR(VLOOKUP($A395,'Entry capacity'!$A$12:$I$30,3,FALSE),0))</f>
        <v>655.23939259175393</v>
      </c>
      <c r="D395" s="52">
        <f t="array" ref="D395">SUMPRODUCT('Distance Matrix_ex'!$B130:$T130,TRANSPOSE('Entry capacity'!D$12:D$30))/(SUM('Entry capacity'!$D$12:$D$30)-IFERROR(VLOOKUP($A395,'Entry capacity'!$A$12:$I$30,4,FALSE),0))</f>
        <v>661.22456357743158</v>
      </c>
      <c r="E395" s="52">
        <f t="array" ref="E395">SUMPRODUCT('Distance Matrix_ex'!$B130:$T130,TRANSPOSE('Entry capacity'!E$12:E$30))/(SUM('Entry capacity'!$E$12:$E$30)-IFERROR(VLOOKUP($A395,'Entry capacity'!$A$12:$I$30,5,FALSE),0))</f>
        <v>669.07651990280249</v>
      </c>
      <c r="F395" s="52">
        <f t="array" ref="F395">SUMPRODUCT('Distance Matrix_ex'!$B130:$T130,TRANSPOSE('Entry capacity'!F$12:F$30))/(SUM('Entry capacity'!$F$12:$F$30)-IFERROR(VLOOKUP($A395,'Entry capacity'!$A$12:$I$30,6,FALSE),0))</f>
        <v>677.00389385085975</v>
      </c>
      <c r="G395" s="52">
        <f t="array" ref="G395">SUMPRODUCT('Distance Matrix_ex'!$B130:$T130,TRANSPOSE('Entry capacity'!G$12:G$30))/(SUM('Entry capacity'!$G$12:$G$30)-IFERROR(VLOOKUP($A395,'Entry capacity'!$A$12:$I$30,7,FALSE),0))</f>
        <v>678.62204565166303</v>
      </c>
      <c r="H395" s="52">
        <f t="array" ref="H395">SUMPRODUCT('Distance Matrix_ex'!$B130:$T130,TRANSPOSE('Entry capacity'!H$12:H$30))/(SUM('Entry capacity'!$H$12:$H$30)-IFERROR(VLOOKUP($A395,'Entry capacity'!$A$12:$I$30,8,FALSE),0))</f>
        <v>678.48413502177334</v>
      </c>
      <c r="I395" s="57">
        <f t="array" ref="I395">SUMPRODUCT('Distance Matrix_ex'!$B130:$T130,TRANSPOSE('Entry capacity'!I$12:I$30))/(SUM('Entry capacity'!$I$12:$I$30)-IFERROR(VLOOKUP($A395,'Entry capacity'!$A$12:$I$30,9,FALSE),0))</f>
        <v>678.39946968478444</v>
      </c>
    </row>
    <row r="396" spans="1:9" s="5" customFormat="1" ht="15" customHeight="1" x14ac:dyDescent="0.25">
      <c r="A396" s="46" t="str">
        <f t="shared" ref="A396:B396" si="120">A131</f>
        <v>D03A_Aguilar</v>
      </c>
      <c r="B396" s="4" t="str">
        <f t="shared" si="120"/>
        <v>Salida Nacional / National exit</v>
      </c>
      <c r="C396" s="52">
        <f t="array" ref="C396">SUMPRODUCT('Distance Matrix_ex'!$B131:$T131,TRANSPOSE('Entry capacity'!C$12:C$30))/(SUM('Entry capacity'!$C$12:$C$30)-IFERROR(VLOOKUP($A396,'Entry capacity'!$A$12:$I$30,3,FALSE),0))</f>
        <v>702.64439333156668</v>
      </c>
      <c r="D396" s="52">
        <f t="array" ref="D396">SUMPRODUCT('Distance Matrix_ex'!$B131:$T131,TRANSPOSE('Entry capacity'!D$12:D$30))/(SUM('Entry capacity'!$D$12:$D$30)-IFERROR(VLOOKUP($A396,'Entry capacity'!$A$12:$I$30,4,FALSE),0))</f>
        <v>708.66653292769342</v>
      </c>
      <c r="E396" s="52">
        <f t="array" ref="E396">SUMPRODUCT('Distance Matrix_ex'!$B131:$T131,TRANSPOSE('Entry capacity'!E$12:E$30))/(SUM('Entry capacity'!$E$12:$E$30)-IFERROR(VLOOKUP($A396,'Entry capacity'!$A$12:$I$30,5,FALSE),0))</f>
        <v>716.55856220187491</v>
      </c>
      <c r="F396" s="52">
        <f t="array" ref="F396">SUMPRODUCT('Distance Matrix_ex'!$B131:$T131,TRANSPOSE('Entry capacity'!F$12:F$30))/(SUM('Entry capacity'!$F$12:$F$30)-IFERROR(VLOOKUP($A396,'Entry capacity'!$A$12:$I$30,6,FALSE),0))</f>
        <v>724.52985549449443</v>
      </c>
      <c r="G396" s="52">
        <f t="array" ref="G396">SUMPRODUCT('Distance Matrix_ex'!$B131:$T131,TRANSPOSE('Entry capacity'!G$12:G$30))/(SUM('Entry capacity'!$G$12:$G$30)-IFERROR(VLOOKUP($A396,'Entry capacity'!$A$12:$I$30,7,FALSE),0))</f>
        <v>726.13313192915507</v>
      </c>
      <c r="H396" s="52">
        <f t="array" ref="H396">SUMPRODUCT('Distance Matrix_ex'!$B131:$T131,TRANSPOSE('Entry capacity'!H$12:H$30))/(SUM('Entry capacity'!$H$12:$H$30)-IFERROR(VLOOKUP($A396,'Entry capacity'!$A$12:$I$30,8,FALSE),0))</f>
        <v>725.96589653411297</v>
      </c>
      <c r="I396" s="57">
        <f t="array" ref="I396">SUMPRODUCT('Distance Matrix_ex'!$B131:$T131,TRANSPOSE('Entry capacity'!I$12:I$30))/(SUM('Entry capacity'!$I$12:$I$30)-IFERROR(VLOOKUP($A396,'Entry capacity'!$A$12:$I$30,9,FALSE),0))</f>
        <v>725.82382237118031</v>
      </c>
    </row>
    <row r="397" spans="1:9" s="5" customFormat="1" ht="15" customHeight="1" x14ac:dyDescent="0.25">
      <c r="A397" s="46" t="str">
        <f t="shared" ref="A397:B397" si="121">A132</f>
        <v>D04_Reinosa</v>
      </c>
      <c r="B397" s="4" t="str">
        <f t="shared" si="121"/>
        <v>Salida Nacional / National exit</v>
      </c>
      <c r="C397" s="52">
        <f t="array" ref="C397">SUMPRODUCT('Distance Matrix_ex'!$B132:$T132,TRANSPOSE('Entry capacity'!C$12:C$30))/(SUM('Entry capacity'!$C$12:$C$30)-IFERROR(VLOOKUP($A397,'Entry capacity'!$A$12:$I$30,3,FALSE),0))</f>
        <v>713.68179731536122</v>
      </c>
      <c r="D397" s="52">
        <f t="array" ref="D397">SUMPRODUCT('Distance Matrix_ex'!$B132:$T132,TRANSPOSE('Entry capacity'!D$12:D$30))/(SUM('Entry capacity'!$D$12:$D$30)-IFERROR(VLOOKUP($A397,'Entry capacity'!$A$12:$I$30,4,FALSE),0))</f>
        <v>719.71254438921994</v>
      </c>
      <c r="E397" s="52">
        <f t="array" ref="E397">SUMPRODUCT('Distance Matrix_ex'!$B132:$T132,TRANSPOSE('Entry capacity'!E$12:E$30))/(SUM('Entry capacity'!$E$12:$E$30)-IFERROR(VLOOKUP($A397,'Entry capacity'!$A$12:$I$30,5,FALSE),0))</f>
        <v>727.6139039306297</v>
      </c>
      <c r="F397" s="52">
        <f t="array" ref="F397">SUMPRODUCT('Distance Matrix_ex'!$B132:$T132,TRANSPOSE('Entry capacity'!F$12:F$30))/(SUM('Entry capacity'!$F$12:$F$30)-IFERROR(VLOOKUP($A397,'Entry capacity'!$A$12:$I$30,6,FALSE),0))</f>
        <v>735.59542305472405</v>
      </c>
      <c r="G397" s="52">
        <f t="array" ref="G397">SUMPRODUCT('Distance Matrix_ex'!$B132:$T132,TRANSPOSE('Entry capacity'!G$12:G$30))/(SUM('Entry capacity'!$G$12:$G$30)-IFERROR(VLOOKUP($A397,'Entry capacity'!$A$12:$I$30,7,FALSE),0))</f>
        <v>737.1952360272403</v>
      </c>
      <c r="H397" s="52">
        <f t="array" ref="H397">SUMPRODUCT('Distance Matrix_ex'!$B132:$T132,TRANSPOSE('Entry capacity'!H$12:H$30))/(SUM('Entry capacity'!$H$12:$H$30)-IFERROR(VLOOKUP($A397,'Entry capacity'!$A$12:$I$30,8,FALSE),0))</f>
        <v>737.02117288671423</v>
      </c>
      <c r="I397" s="57">
        <f t="array" ref="I397">SUMPRODUCT('Distance Matrix_ex'!$B132:$T132,TRANSPOSE('Entry capacity'!I$12:I$30))/(SUM('Entry capacity'!$I$12:$I$30)-IFERROR(VLOOKUP($A397,'Entry capacity'!$A$12:$I$30,9,FALSE),0))</f>
        <v>736.86573210856602</v>
      </c>
    </row>
    <row r="398" spans="1:9" s="5" customFormat="1" ht="15" customHeight="1" x14ac:dyDescent="0.25">
      <c r="A398" s="46" t="str">
        <f t="shared" ref="A398:B398" si="122">A133</f>
        <v>D06_Corrales</v>
      </c>
      <c r="B398" s="4" t="str">
        <f t="shared" si="122"/>
        <v>Salida Nacional / National exit</v>
      </c>
      <c r="C398" s="52">
        <f t="array" ref="C398">SUMPRODUCT('Distance Matrix_ex'!$B133:$T133,TRANSPOSE('Entry capacity'!C$12:C$30))/(SUM('Entry capacity'!$C$12:$C$30)-IFERROR(VLOOKUP($A398,'Entry capacity'!$A$12:$I$30,3,FALSE),0))</f>
        <v>749.84652501249991</v>
      </c>
      <c r="D398" s="52">
        <f t="array" ref="D398">SUMPRODUCT('Distance Matrix_ex'!$B133:$T133,TRANSPOSE('Entry capacity'!D$12:D$30))/(SUM('Entry capacity'!$D$12:$D$30)-IFERROR(VLOOKUP($A398,'Entry capacity'!$A$12:$I$30,4,FALSE),0))</f>
        <v>755.90547501240792</v>
      </c>
      <c r="E398" s="52">
        <f t="array" ref="E398">SUMPRODUCT('Distance Matrix_ex'!$B133:$T133,TRANSPOSE('Entry capacity'!E$12:E$30))/(SUM('Entry capacity'!$E$12:$E$30)-IFERROR(VLOOKUP($A398,'Entry capacity'!$A$12:$I$30,5,FALSE),0))</f>
        <v>763.8374057437585</v>
      </c>
      <c r="F398" s="52">
        <f t="array" ref="F398">SUMPRODUCT('Distance Matrix_ex'!$B133:$T133,TRANSPOSE('Entry capacity'!F$12:F$30))/(SUM('Entry capacity'!$F$12:$F$30)-IFERROR(VLOOKUP($A398,'Entry capacity'!$A$12:$I$30,6,FALSE),0))</f>
        <v>771.85243042869945</v>
      </c>
      <c r="G398" s="52">
        <f t="array" ref="G398">SUMPRODUCT('Distance Matrix_ex'!$B133:$T133,TRANSPOSE('Entry capacity'!G$12:G$30))/(SUM('Entry capacity'!$G$12:$G$30)-IFERROR(VLOOKUP($A398,'Entry capacity'!$A$12:$I$30,7,FALSE),0))</f>
        <v>773.44089515614587</v>
      </c>
      <c r="H398" s="52">
        <f t="array" ref="H398">SUMPRODUCT('Distance Matrix_ex'!$B133:$T133,TRANSPOSE('Entry capacity'!H$12:H$30))/(SUM('Entry capacity'!$H$12:$H$30)-IFERROR(VLOOKUP($A398,'Entry capacity'!$A$12:$I$30,8,FALSE),0))</f>
        <v>773.24446049088704</v>
      </c>
      <c r="I398" s="57">
        <f t="array" ref="I398">SUMPRODUCT('Distance Matrix_ex'!$B133:$T133,TRANSPOSE('Entry capacity'!I$12:I$30))/(SUM('Entry capacity'!$I$12:$I$30)-IFERROR(VLOOKUP($A398,'Entry capacity'!$A$12:$I$30,9,FALSE),0))</f>
        <v>773.04522318230374</v>
      </c>
    </row>
    <row r="399" spans="1:9" s="5" customFormat="1" ht="15" customHeight="1" x14ac:dyDescent="0.25">
      <c r="A399" s="46" t="str">
        <f t="shared" ref="A399:B399" si="123">A134</f>
        <v>D06A_Reocin</v>
      </c>
      <c r="B399" s="4" t="str">
        <f t="shared" si="123"/>
        <v>Salida Nacional / National exit</v>
      </c>
      <c r="C399" s="52">
        <f t="array" ref="C399">SUMPRODUCT('Distance Matrix_ex'!$B134:$T134,TRANSPOSE('Entry capacity'!C$12:C$30))/(SUM('Entry capacity'!$C$12:$C$30)-IFERROR(VLOOKUP($A399,'Entry capacity'!$A$12:$I$30,3,FALSE),0))</f>
        <v>760.56066568284643</v>
      </c>
      <c r="D399" s="52">
        <f t="array" ref="D399">SUMPRODUCT('Distance Matrix_ex'!$B134:$T134,TRANSPOSE('Entry capacity'!D$12:D$30))/(SUM('Entry capacity'!$D$12:$D$30)-IFERROR(VLOOKUP($A399,'Entry capacity'!$A$12:$I$30,4,FALSE),0))</f>
        <v>766.6279710648148</v>
      </c>
      <c r="E399" s="52">
        <f t="array" ref="E399">SUMPRODUCT('Distance Matrix_ex'!$B134:$T134,TRANSPOSE('Entry capacity'!E$12:E$30))/(SUM('Entry capacity'!$E$12:$E$30)-IFERROR(VLOOKUP($A399,'Entry capacity'!$A$12:$I$30,5,FALSE),0))</f>
        <v>774.56895879867409</v>
      </c>
      <c r="F399" s="52">
        <f t="array" ref="F399">SUMPRODUCT('Distance Matrix_ex'!$B134:$T134,TRANSPOSE('Entry capacity'!F$12:F$30))/(SUM('Entry capacity'!$F$12:$F$30)-IFERROR(VLOOKUP($A399,'Entry capacity'!$A$12:$I$30,6,FALSE),0))</f>
        <v>782.59390982109971</v>
      </c>
      <c r="G399" s="52">
        <f t="array" ref="G399">SUMPRODUCT('Distance Matrix_ex'!$B134:$T134,TRANSPOSE('Entry capacity'!G$12:G$30))/(SUM('Entry capacity'!$G$12:$G$30)-IFERROR(VLOOKUP($A399,'Entry capacity'!$A$12:$I$30,7,FALSE),0))</f>
        <v>784.1790125242261</v>
      </c>
      <c r="H399" s="52">
        <f t="array" ref="H399">SUMPRODUCT('Distance Matrix_ex'!$B134:$T134,TRANSPOSE('Entry capacity'!H$12:H$30))/(SUM('Entry capacity'!$H$12:$H$30)-IFERROR(VLOOKUP($A399,'Entry capacity'!$A$12:$I$30,8,FALSE),0))</f>
        <v>783.97595008438509</v>
      </c>
      <c r="I399" s="57">
        <f t="array" ref="I399">SUMPRODUCT('Distance Matrix_ex'!$B134:$T134,TRANSPOSE('Entry capacity'!I$12:I$30))/(SUM('Entry capacity'!$I$12:$I$30)-IFERROR(VLOOKUP($A399,'Entry capacity'!$A$12:$I$30,9,FALSE),0))</f>
        <v>783.76373764180141</v>
      </c>
    </row>
    <row r="400" spans="1:9" s="5" customFormat="1" ht="15" customHeight="1" x14ac:dyDescent="0.25">
      <c r="A400" s="46" t="str">
        <f t="shared" ref="A400:B400" si="124">A135</f>
        <v>D07.14_Cicero</v>
      </c>
      <c r="B400" s="4" t="str">
        <f t="shared" si="124"/>
        <v>Salida Nacional / National exit</v>
      </c>
      <c r="C400" s="52">
        <f t="array" ref="C400">SUMPRODUCT('Distance Matrix_ex'!$B135:$T135,TRANSPOSE('Entry capacity'!C$12:C$30))/(SUM('Entry capacity'!$C$12:$C$30)-IFERROR(VLOOKUP($A400,'Entry capacity'!$A$12:$I$30,3,FALSE),0))</f>
        <v>798.91941378586057</v>
      </c>
      <c r="D400" s="52">
        <f t="array" ref="D400">SUMPRODUCT('Distance Matrix_ex'!$B135:$T135,TRANSPOSE('Entry capacity'!D$12:D$30))/(SUM('Entry capacity'!$D$12:$D$30)-IFERROR(VLOOKUP($A400,'Entry capacity'!$A$12:$I$30,4,FALSE),0))</f>
        <v>808.50103614418799</v>
      </c>
      <c r="E400" s="52">
        <f t="array" ref="E400">SUMPRODUCT('Distance Matrix_ex'!$B135:$T135,TRANSPOSE('Entry capacity'!E$12:E$30))/(SUM('Entry capacity'!$E$12:$E$30)-IFERROR(VLOOKUP($A400,'Entry capacity'!$A$12:$I$30,5,FALSE),0))</f>
        <v>821.06831139894052</v>
      </c>
      <c r="F400" s="52">
        <f t="array" ref="F400">SUMPRODUCT('Distance Matrix_ex'!$B135:$T135,TRANSPOSE('Entry capacity'!F$12:F$30))/(SUM('Entry capacity'!$F$12:$F$30)-IFERROR(VLOOKUP($A400,'Entry capacity'!$A$12:$I$30,6,FALSE),0))</f>
        <v>833.83550415036768</v>
      </c>
      <c r="G400" s="52">
        <f t="array" ref="G400">SUMPRODUCT('Distance Matrix_ex'!$B135:$T135,TRANSPOSE('Entry capacity'!G$12:G$30))/(SUM('Entry capacity'!$G$12:$G$30)-IFERROR(VLOOKUP($A400,'Entry capacity'!$A$12:$I$30,7,FALSE),0))</f>
        <v>836.34507068412279</v>
      </c>
      <c r="H400" s="52">
        <f t="array" ref="H400">SUMPRODUCT('Distance Matrix_ex'!$B135:$T135,TRANSPOSE('Entry capacity'!H$12:H$30))/(SUM('Entry capacity'!$H$12:$H$30)-IFERROR(VLOOKUP($A400,'Entry capacity'!$A$12:$I$30,8,FALSE),0))</f>
        <v>835.95651538310437</v>
      </c>
      <c r="I400" s="57">
        <f t="array" ref="I400">SUMPRODUCT('Distance Matrix_ex'!$B135:$T135,TRANSPOSE('Entry capacity'!I$12:I$30))/(SUM('Entry capacity'!$I$12:$I$30)-IFERROR(VLOOKUP($A400,'Entry capacity'!$A$12:$I$30,9,FALSE),0))</f>
        <v>835.45272900041437</v>
      </c>
    </row>
    <row r="401" spans="1:9" s="5" customFormat="1" ht="15" customHeight="1" x14ac:dyDescent="0.25">
      <c r="A401" s="46" t="str">
        <f t="shared" ref="A401:B401" si="125">A136</f>
        <v>D07_Villapresente</v>
      </c>
      <c r="B401" s="4" t="str">
        <f t="shared" si="125"/>
        <v>Salida Nacional / National exit</v>
      </c>
      <c r="C401" s="52">
        <f t="array" ref="C401">SUMPRODUCT('Distance Matrix_ex'!$B136:$T136,TRANSPOSE('Entry capacity'!C$12:C$30))/(SUM('Entry capacity'!$C$12:$C$30)-IFERROR(VLOOKUP($A401,'Entry capacity'!$A$12:$I$30,3,FALSE),0))</f>
        <v>763.49942307782771</v>
      </c>
      <c r="D401" s="52">
        <f t="array" ref="D401">SUMPRODUCT('Distance Matrix_ex'!$B136:$T136,TRANSPOSE('Entry capacity'!D$12:D$30))/(SUM('Entry capacity'!$D$12:$D$30)-IFERROR(VLOOKUP($A401,'Entry capacity'!$A$12:$I$30,4,FALSE),0))</f>
        <v>769.56902023863029</v>
      </c>
      <c r="E401" s="52">
        <f t="array" ref="E401">SUMPRODUCT('Distance Matrix_ex'!$B136:$T136,TRANSPOSE('Entry capacity'!E$12:E$30))/(SUM('Entry capacity'!$E$12:$E$30)-IFERROR(VLOOKUP($A401,'Entry capacity'!$A$12:$I$30,5,FALSE),0))</f>
        <v>777.51249219720899</v>
      </c>
      <c r="F401" s="52">
        <f t="array" ref="F401">SUMPRODUCT('Distance Matrix_ex'!$B136:$T136,TRANSPOSE('Entry capacity'!F$12:F$30))/(SUM('Entry capacity'!$F$12:$F$30)-IFERROR(VLOOKUP($A401,'Entry capacity'!$A$12:$I$30,6,FALSE),0))</f>
        <v>785.5401658922766</v>
      </c>
      <c r="G401" s="52">
        <f t="array" ref="G401">SUMPRODUCT('Distance Matrix_ex'!$B136:$T136,TRANSPOSE('Entry capacity'!G$12:G$30))/(SUM('Entry capacity'!$G$12:$G$30)-IFERROR(VLOOKUP($A401,'Entry capacity'!$A$12:$I$30,7,FALSE),0))</f>
        <v>787.12434643336178</v>
      </c>
      <c r="H401" s="52">
        <f t="array" ref="H401">SUMPRODUCT('Distance Matrix_ex'!$B136:$T136,TRANSPOSE('Entry capacity'!H$12:H$30))/(SUM('Entry capacity'!$H$12:$H$30)-IFERROR(VLOOKUP($A401,'Entry capacity'!$A$12:$I$30,8,FALSE),0))</f>
        <v>786.91946607623117</v>
      </c>
      <c r="I401" s="57">
        <f t="array" ref="I401">SUMPRODUCT('Distance Matrix_ex'!$B136:$T136,TRANSPOSE('Entry capacity'!I$12:I$30))/(SUM('Entry capacity'!$I$12:$I$30)-IFERROR(VLOOKUP($A401,'Entry capacity'!$A$12:$I$30,9,FALSE),0))</f>
        <v>786.70369471350966</v>
      </c>
    </row>
    <row r="402" spans="1:9" s="5" customFormat="1" ht="15" customHeight="1" x14ac:dyDescent="0.25">
      <c r="A402" s="46" t="str">
        <f t="shared" ref="A402:B402" si="126">A137</f>
        <v>D07A_Ruiloba</v>
      </c>
      <c r="B402" s="4" t="str">
        <f t="shared" si="126"/>
        <v>Salida Nacional / National exit</v>
      </c>
      <c r="C402" s="52">
        <f t="array" ref="C402">SUMPRODUCT('Distance Matrix_ex'!$B137:$T137,TRANSPOSE('Entry capacity'!C$12:C$30))/(SUM('Entry capacity'!$C$12:$C$30)-IFERROR(VLOOKUP($A402,'Entry capacity'!$A$12:$I$30,3,FALSE),0))</f>
        <v>775.65951182970957</v>
      </c>
      <c r="D402" s="52">
        <f t="array" ref="D402">SUMPRODUCT('Distance Matrix_ex'!$B137:$T137,TRANSPOSE('Entry capacity'!D$12:D$30))/(SUM('Entry capacity'!$D$12:$D$30)-IFERROR(VLOOKUP($A402,'Entry capacity'!$A$12:$I$30,4,FALSE),0))</f>
        <v>781.74543447781298</v>
      </c>
      <c r="E402" s="52">
        <f t="array" ref="E402">SUMPRODUCT('Distance Matrix_ex'!$B137:$T137,TRANSPOSE('Entry capacity'!E$12:E$30))/(SUM('Entry capacity'!$E$12:$E$30)-IFERROR(VLOOKUP($A402,'Entry capacity'!$A$12:$I$30,5,FALSE),0))</f>
        <v>789.71024634187211</v>
      </c>
      <c r="F402" s="52">
        <f t="array" ref="F402">SUMPRODUCT('Distance Matrix_ex'!$B137:$T137,TRANSPOSE('Entry capacity'!F$12:F$30))/(SUM('Entry capacity'!$F$12:$F$30)-IFERROR(VLOOKUP($A402,'Entry capacity'!$A$12:$I$30,6,FALSE),0))</f>
        <v>797.76127702077099</v>
      </c>
      <c r="G402" s="52">
        <f t="array" ref="G402">SUMPRODUCT('Distance Matrix_ex'!$B137:$T137,TRANSPOSE('Entry capacity'!G$12:G$30))/(SUM('Entry capacity'!$G$12:$G$30)-IFERROR(VLOOKUP($A402,'Entry capacity'!$A$12:$I$30,7,FALSE),0))</f>
        <v>799.3479896278501</v>
      </c>
      <c r="H402" s="52">
        <f t="array" ref="H402">SUMPRODUCT('Distance Matrix_ex'!$B137:$T137,TRANSPOSE('Entry capacity'!H$12:H$30))/(SUM('Entry capacity'!$H$12:$H$30)-IFERROR(VLOOKUP($A402,'Entry capacity'!$A$12:$I$30,8,FALSE),0))</f>
        <v>799.13886471270484</v>
      </c>
      <c r="I402" s="57">
        <f t="array" ref="I402">SUMPRODUCT('Distance Matrix_ex'!$B137:$T137,TRANSPOSE('Entry capacity'!I$12:I$30))/(SUM('Entry capacity'!$I$12:$I$30)-IFERROR(VLOOKUP($A402,'Entry capacity'!$A$12:$I$30,9,FALSE),0))</f>
        <v>798.91437976036059</v>
      </c>
    </row>
    <row r="403" spans="1:9" s="5" customFormat="1" ht="15" customHeight="1" x14ac:dyDescent="0.25">
      <c r="A403" s="46" t="str">
        <f t="shared" ref="A403:B403" si="127">A138</f>
        <v>D08A_San Vicente Barquera</v>
      </c>
      <c r="B403" s="4" t="str">
        <f t="shared" si="127"/>
        <v>Salida Nacional / National exit</v>
      </c>
      <c r="C403" s="52">
        <f t="array" ref="C403">SUMPRODUCT('Distance Matrix_ex'!$B138:$T138,TRANSPOSE('Entry capacity'!C$12:C$30))/(SUM('Entry capacity'!$C$12:$C$30)-IFERROR(VLOOKUP($A403,'Entry capacity'!$A$12:$I$30,3,FALSE),0))</f>
        <v>787.64829391635055</v>
      </c>
      <c r="D403" s="52">
        <f t="array" ref="D403">SUMPRODUCT('Distance Matrix_ex'!$B138:$T138,TRANSPOSE('Entry capacity'!D$12:D$30))/(SUM('Entry capacity'!$D$12:$D$30)-IFERROR(VLOOKUP($A403,'Entry capacity'!$A$12:$I$30,4,FALSE),0))</f>
        <v>793.75150503277507</v>
      </c>
      <c r="E403" s="52">
        <f t="array" ref="E403">SUMPRODUCT('Distance Matrix_ex'!$B138:$T138,TRANSPOSE('Entry capacity'!E$12:E$30))/(SUM('Entry capacity'!$E$12:$E$30)-IFERROR(VLOOKUP($A403,'Entry capacity'!$A$12:$I$30,5,FALSE),0))</f>
        <v>801.73928455739838</v>
      </c>
      <c r="F403" s="52">
        <f t="array" ref="F403">SUMPRODUCT('Distance Matrix_ex'!$B138:$T138,TRANSPOSE('Entry capacity'!F$12:F$30))/(SUM('Entry capacity'!$F$12:$F$30)-IFERROR(VLOOKUP($A403,'Entry capacity'!$A$12:$I$30,6,FALSE),0))</f>
        <v>809.81545121026022</v>
      </c>
      <c r="G403" s="52">
        <f t="array" ref="G403">SUMPRODUCT('Distance Matrix_ex'!$B138:$T138,TRANSPOSE('Entry capacity'!G$12:G$30))/(SUM('Entry capacity'!$G$12:$G$30)-IFERROR(VLOOKUP($A403,'Entry capacity'!$A$12:$I$30,7,FALSE),0))</f>
        <v>811.405766936634</v>
      </c>
      <c r="H403" s="52">
        <f t="array" ref="H403">SUMPRODUCT('Distance Matrix_ex'!$B138:$T138,TRANSPOSE('Entry capacity'!H$12:H$30))/(SUM('Entry capacity'!$H$12:$H$30)-IFERROR(VLOOKUP($A403,'Entry capacity'!$A$12:$I$30,8,FALSE),0))</f>
        <v>811.19302871348611</v>
      </c>
      <c r="I403" s="57">
        <f t="array" ref="I403">SUMPRODUCT('Distance Matrix_ex'!$B138:$T138,TRANSPOSE('Entry capacity'!I$12:I$30))/(SUM('Entry capacity'!$I$12:$I$30)-IFERROR(VLOOKUP($A403,'Entry capacity'!$A$12:$I$30,9,FALSE),0))</f>
        <v>810.96100120994095</v>
      </c>
    </row>
    <row r="404" spans="1:9" s="5" customFormat="1" ht="15" customHeight="1" x14ac:dyDescent="0.25">
      <c r="A404" s="46" t="str">
        <f t="shared" ref="A404:B404" si="128">A139</f>
        <v>D10A_Llanes</v>
      </c>
      <c r="B404" s="4" t="str">
        <f t="shared" si="128"/>
        <v>Salida Nacional / National exit</v>
      </c>
      <c r="C404" s="52">
        <f t="array" ref="C404">SUMPRODUCT('Distance Matrix_ex'!$B139:$T139,TRANSPOSE('Entry capacity'!C$12:C$30))/(SUM('Entry capacity'!$C$12:$C$30)-IFERROR(VLOOKUP($A404,'Entry capacity'!$A$12:$I$30,3,FALSE),0))</f>
        <v>816.82397655522755</v>
      </c>
      <c r="D404" s="52">
        <f t="array" ref="D404">SUMPRODUCT('Distance Matrix_ex'!$B139:$T139,TRANSPOSE('Entry capacity'!D$12:D$30))/(SUM('Entry capacity'!$D$12:$D$30)-IFERROR(VLOOKUP($A404,'Entry capacity'!$A$12:$I$30,4,FALSE),0))</f>
        <v>822.96926057458779</v>
      </c>
      <c r="E404" s="52">
        <f t="array" ref="E404">SUMPRODUCT('Distance Matrix_ex'!$B139:$T139,TRANSPOSE('Entry capacity'!E$12:E$30))/(SUM('Entry capacity'!$E$12:$E$30)-IFERROR(VLOOKUP($A404,'Entry capacity'!$A$12:$I$30,5,FALSE),0))</f>
        <v>831.012933781382</v>
      </c>
      <c r="F404" s="52">
        <f t="array" ref="F404">SUMPRODUCT('Distance Matrix_ex'!$B139:$T139,TRANSPOSE('Entry capacity'!F$12:F$30))/(SUM('Entry capacity'!$F$12:$F$30)-IFERROR(VLOOKUP($A404,'Entry capacity'!$A$12:$I$30,6,FALSE),0))</f>
        <v>839.15027088457566</v>
      </c>
      <c r="G404" s="52">
        <f t="array" ref="G404">SUMPRODUCT('Distance Matrix_ex'!$B139:$T139,TRANSPOSE('Entry capacity'!G$12:G$30))/(SUM('Entry capacity'!$G$12:$G$30)-IFERROR(VLOOKUP($A404,'Entry capacity'!$A$12:$I$30,7,FALSE),0))</f>
        <v>840.74935509671218</v>
      </c>
      <c r="H404" s="52">
        <f t="array" ref="H404">SUMPRODUCT('Distance Matrix_ex'!$B139:$T139,TRANSPOSE('Entry capacity'!H$12:H$30))/(SUM('Entry capacity'!$H$12:$H$30)-IFERROR(VLOOKUP($A404,'Entry capacity'!$A$12:$I$30,8,FALSE),0))</f>
        <v>840.52782359274602</v>
      </c>
      <c r="I404" s="57">
        <f t="array" ref="I404">SUMPRODUCT('Distance Matrix_ex'!$B139:$T139,TRANSPOSE('Entry capacity'!I$12:I$30))/(SUM('Entry capacity'!$I$12:$I$30)-IFERROR(VLOOKUP($A404,'Entry capacity'!$A$12:$I$30,9,FALSE),0))</f>
        <v>840.27744067340109</v>
      </c>
    </row>
    <row r="405" spans="1:9" s="5" customFormat="1" ht="15" customHeight="1" x14ac:dyDescent="0.25">
      <c r="A405" s="46" t="str">
        <f t="shared" ref="A405:B405" si="129">A140</f>
        <v>D12A_Ribadesella</v>
      </c>
      <c r="B405" s="4" t="str">
        <f t="shared" si="129"/>
        <v>Salida Nacional / National exit</v>
      </c>
      <c r="C405" s="52">
        <f t="array" ref="C405">SUMPRODUCT('Distance Matrix_ex'!$B140:$T140,TRANSPOSE('Entry capacity'!C$12:C$30))/(SUM('Entry capacity'!$C$12:$C$30)-IFERROR(VLOOKUP($A405,'Entry capacity'!$A$12:$I$30,3,FALSE),0))</f>
        <v>846.85157052010254</v>
      </c>
      <c r="D405" s="52">
        <f t="array" ref="D405">SUMPRODUCT('Distance Matrix_ex'!$B140:$T140,TRANSPOSE('Entry capacity'!D$12:D$30))/(SUM('Entry capacity'!$D$12:$D$30)-IFERROR(VLOOKUP($A405,'Entry capacity'!$A$12:$I$30,4,FALSE),0))</f>
        <v>853.04015594433235</v>
      </c>
      <c r="E405" s="52">
        <f t="array" ref="E405">SUMPRODUCT('Distance Matrix_ex'!$B140:$T140,TRANSPOSE('Entry capacity'!E$12:E$30))/(SUM('Entry capacity'!$E$12:$E$30)-IFERROR(VLOOKUP($A405,'Entry capacity'!$A$12:$I$30,5,FALSE),0))</f>
        <v>861.14135489316993</v>
      </c>
      <c r="F405" s="52">
        <f t="array" ref="F405">SUMPRODUCT('Distance Matrix_ex'!$B140:$T140,TRANSPOSE('Entry capacity'!F$12:F$30))/(SUM('Entry capacity'!$F$12:$F$30)-IFERROR(VLOOKUP($A405,'Entry capacity'!$A$12:$I$30,6,FALSE),0))</f>
        <v>869.34164858483291</v>
      </c>
      <c r="G405" s="52">
        <f t="array" ref="G405">SUMPRODUCT('Distance Matrix_ex'!$B140:$T140,TRANSPOSE('Entry capacity'!G$12:G$30))/(SUM('Entry capacity'!$G$12:$G$30)-IFERROR(VLOOKUP($A405,'Entry capacity'!$A$12:$I$30,7,FALSE),0))</f>
        <v>870.94975731692477</v>
      </c>
      <c r="H405" s="52">
        <f t="array" ref="H405">SUMPRODUCT('Distance Matrix_ex'!$B140:$T140,TRANSPOSE('Entry capacity'!H$12:H$30))/(SUM('Entry capacity'!$H$12:$H$30)-IFERROR(VLOOKUP($A405,'Entry capacity'!$A$12:$I$30,8,FALSE),0))</f>
        <v>870.71917577394822</v>
      </c>
      <c r="I405" s="57">
        <f t="array" ref="I405">SUMPRODUCT('Distance Matrix_ex'!$B140:$T140,TRANSPOSE('Entry capacity'!I$12:I$30))/(SUM('Entry capacity'!$I$12:$I$30)-IFERROR(VLOOKUP($A405,'Entry capacity'!$A$12:$I$30,9,FALSE),0))</f>
        <v>870.44990147236899</v>
      </c>
    </row>
    <row r="406" spans="1:9" s="5" customFormat="1" ht="15" customHeight="1" x14ac:dyDescent="0.25">
      <c r="A406" s="46" t="str">
        <f t="shared" ref="A406:B406" si="130">A141</f>
        <v>D13_Huerges</v>
      </c>
      <c r="B406" s="4" t="str">
        <f t="shared" si="130"/>
        <v>Salida Nacional / National exit</v>
      </c>
      <c r="C406" s="52">
        <f t="array" ref="C406">SUMPRODUCT('Distance Matrix_ex'!$B141:$T141,TRANSPOSE('Entry capacity'!C$12:C$30))/(SUM('Entry capacity'!$C$12:$C$30)-IFERROR(VLOOKUP($A406,'Entry capacity'!$A$12:$I$30,3,FALSE),0))</f>
        <v>858.39706684182408</v>
      </c>
      <c r="D406" s="52">
        <f t="array" ref="D406">SUMPRODUCT('Distance Matrix_ex'!$B141:$T141,TRANSPOSE('Entry capacity'!D$12:D$30))/(SUM('Entry capacity'!$D$12:$D$30)-IFERROR(VLOOKUP($A406,'Entry capacity'!$A$12:$I$30,4,FALSE),0))</f>
        <v>864.60230149246968</v>
      </c>
      <c r="E406" s="52">
        <f t="array" ref="E406">SUMPRODUCT('Distance Matrix_ex'!$B141:$T141,TRANSPOSE('Entry capacity'!E$12:E$30))/(SUM('Entry capacity'!$E$12:$E$30)-IFERROR(VLOOKUP($A406,'Entry capacity'!$A$12:$I$30,5,FALSE),0))</f>
        <v>872.72561887157303</v>
      </c>
      <c r="F406" s="52">
        <f t="array" ref="F406">SUMPRODUCT('Distance Matrix_ex'!$B141:$T141,TRANSPOSE('Entry capacity'!F$12:F$30))/(SUM('Entry capacity'!$F$12:$F$30)-IFERROR(VLOOKUP($A406,'Entry capacity'!$A$12:$I$30,6,FALSE),0))</f>
        <v>880.95011913341455</v>
      </c>
      <c r="G406" s="52">
        <f t="array" ref="G406">SUMPRODUCT('Distance Matrix_ex'!$B141:$T141,TRANSPOSE('Entry capacity'!G$12:G$30))/(SUM('Entry capacity'!$G$12:$G$30)-IFERROR(VLOOKUP($A406,'Entry capacity'!$A$12:$I$30,7,FALSE),0))</f>
        <v>882.5616977593005</v>
      </c>
      <c r="H406" s="52">
        <f t="array" ref="H406">SUMPRODUCT('Distance Matrix_ex'!$B141:$T141,TRANSPOSE('Entry capacity'!H$12:H$30))/(SUM('Entry capacity'!$H$12:$H$30)-IFERROR(VLOOKUP($A406,'Entry capacity'!$A$12:$I$30,8,FALSE),0))</f>
        <v>882.32763651054972</v>
      </c>
      <c r="I406" s="57">
        <f t="array" ref="I406">SUMPRODUCT('Distance Matrix_ex'!$B141:$T141,TRANSPOSE('Entry capacity'!I$12:I$30))/(SUM('Entry capacity'!$I$12:$I$30)-IFERROR(VLOOKUP($A406,'Entry capacity'!$A$12:$I$30,9,FALSE),0))</f>
        <v>882.05109854394459</v>
      </c>
    </row>
    <row r="407" spans="1:9" s="5" customFormat="1" ht="15" customHeight="1" x14ac:dyDescent="0.25">
      <c r="A407" s="46" t="str">
        <f t="shared" ref="A407:B407" si="131">A142</f>
        <v>D13A_Piloña</v>
      </c>
      <c r="B407" s="4" t="str">
        <f t="shared" si="131"/>
        <v>Salida Nacional / National exit</v>
      </c>
      <c r="C407" s="52">
        <f t="array" ref="C407">SUMPRODUCT('Distance Matrix_ex'!$B142:$T142,TRANSPOSE('Entry capacity'!C$12:C$30))/(SUM('Entry capacity'!$C$12:$C$30)-IFERROR(VLOOKUP($A407,'Entry capacity'!$A$12:$I$30,3,FALSE),0))</f>
        <v>864.37139145134131</v>
      </c>
      <c r="D407" s="52">
        <f t="array" ref="D407">SUMPRODUCT('Distance Matrix_ex'!$B142:$T142,TRANSPOSE('Entry capacity'!D$12:D$30))/(SUM('Entry capacity'!$D$12:$D$30)-IFERROR(VLOOKUP($A407,'Entry capacity'!$A$12:$I$30,4,FALSE),0))</f>
        <v>870.58524139927124</v>
      </c>
      <c r="E407" s="52">
        <f t="array" ref="E407">SUMPRODUCT('Distance Matrix_ex'!$B142:$T142,TRANSPOSE('Entry capacity'!E$12:E$30))/(SUM('Entry capacity'!$E$12:$E$30)-IFERROR(VLOOKUP($A407,'Entry capacity'!$A$12:$I$30,5,FALSE),0))</f>
        <v>878.72000416613332</v>
      </c>
      <c r="F407" s="52">
        <f t="array" ref="F407">SUMPRODUCT('Distance Matrix_ex'!$B142:$T142,TRANSPOSE('Entry capacity'!F$12:F$30))/(SUM('Entry capacity'!$F$12:$F$30)-IFERROR(VLOOKUP($A407,'Entry capacity'!$A$12:$I$30,6,FALSE),0))</f>
        <v>886.95703034318012</v>
      </c>
      <c r="G407" s="52">
        <f t="array" ref="G407">SUMPRODUCT('Distance Matrix_ex'!$B142:$T142,TRANSPOSE('Entry capacity'!G$12:G$30))/(SUM('Entry capacity'!$G$12:$G$30)-IFERROR(VLOOKUP($A407,'Entry capacity'!$A$12:$I$30,7,FALSE),0))</f>
        <v>888.57040449792896</v>
      </c>
      <c r="H407" s="52">
        <f t="array" ref="H407">SUMPRODUCT('Distance Matrix_ex'!$B142:$T142,TRANSPOSE('Entry capacity'!H$12:H$30))/(SUM('Entry capacity'!$H$12:$H$30)-IFERROR(VLOOKUP($A407,'Entry capacity'!$A$12:$I$30,8,FALSE),0))</f>
        <v>888.33454264301463</v>
      </c>
      <c r="I407" s="57">
        <f t="array" ref="I407">SUMPRODUCT('Distance Matrix_ex'!$B142:$T142,TRANSPOSE('Entry capacity'!I$12:I$30))/(SUM('Entry capacity'!$I$12:$I$30)-IFERROR(VLOOKUP($A407,'Entry capacity'!$A$12:$I$30,9,FALSE),0))</f>
        <v>888.05424602528592</v>
      </c>
    </row>
    <row r="408" spans="1:9" s="5" customFormat="1" ht="15" customHeight="1" x14ac:dyDescent="0.25">
      <c r="A408" s="46" t="str">
        <f t="shared" ref="A408:B408" si="132">A143</f>
        <v>D14_Villarriba</v>
      </c>
      <c r="B408" s="4" t="str">
        <f t="shared" si="132"/>
        <v>Salida Nacional / National exit</v>
      </c>
      <c r="C408" s="52">
        <f t="array" ref="C408">SUMPRODUCT('Distance Matrix_ex'!$B143:$T143,TRANSPOSE('Entry capacity'!C$12:C$30))/(SUM('Entry capacity'!$C$12:$C$30)-IFERROR(VLOOKUP($A408,'Entry capacity'!$A$12:$I$30,3,FALSE),0))</f>
        <v>868.62519745785778</v>
      </c>
      <c r="D408" s="52">
        <f t="array" ref="D408">SUMPRODUCT('Distance Matrix_ex'!$B143:$T143,TRANSPOSE('Entry capacity'!D$12:D$30))/(SUM('Entry capacity'!$D$12:$D$30)-IFERROR(VLOOKUP($A408,'Entry capacity'!$A$12:$I$30,4,FALSE),0))</f>
        <v>874.89084919087907</v>
      </c>
      <c r="E408" s="52">
        <f t="array" ref="E408">SUMPRODUCT('Distance Matrix_ex'!$B143:$T143,TRANSPOSE('Entry capacity'!E$12:E$30))/(SUM('Entry capacity'!$E$12:$E$30)-IFERROR(VLOOKUP($A408,'Entry capacity'!$A$12:$I$30,5,FALSE),0))</f>
        <v>883.10243272842479</v>
      </c>
      <c r="F408" s="52">
        <f t="array" ref="F408">SUMPRODUCT('Distance Matrix_ex'!$B143:$T143,TRANSPOSE('Entry capacity'!F$12:F$30))/(SUM('Entry capacity'!$F$12:$F$30)-IFERROR(VLOOKUP($A408,'Entry capacity'!$A$12:$I$30,6,FALSE),0))</f>
        <v>891.42458069208737</v>
      </c>
      <c r="G408" s="52">
        <f t="array" ref="G408">SUMPRODUCT('Distance Matrix_ex'!$B143:$T143,TRANSPOSE('Entry capacity'!G$12:G$30))/(SUM('Entry capacity'!$G$12:$G$30)-IFERROR(VLOOKUP($A408,'Entry capacity'!$A$12:$I$30,7,FALSE),0))</f>
        <v>893.06771422024997</v>
      </c>
      <c r="H408" s="52">
        <f t="array" ref="H408">SUMPRODUCT('Distance Matrix_ex'!$B143:$T143,TRANSPOSE('Entry capacity'!H$12:H$30))/(SUM('Entry capacity'!$H$12:$H$30)-IFERROR(VLOOKUP($A408,'Entry capacity'!$A$12:$I$30,8,FALSE),0))</f>
        <v>892.83790785599354</v>
      </c>
      <c r="I408" s="57">
        <f t="array" ref="I408">SUMPRODUCT('Distance Matrix_ex'!$B143:$T143,TRANSPOSE('Entry capacity'!I$12:I$30))/(SUM('Entry capacity'!$I$12:$I$30)-IFERROR(VLOOKUP($A408,'Entry capacity'!$A$12:$I$30,9,FALSE),0))</f>
        <v>892.56661609104003</v>
      </c>
    </row>
    <row r="409" spans="1:9" s="5" customFormat="1" ht="15" customHeight="1" x14ac:dyDescent="0.25">
      <c r="A409" s="46" t="str">
        <f t="shared" ref="A409:B409" si="133">A144</f>
        <v>D15_Careses</v>
      </c>
      <c r="B409" s="4" t="str">
        <f t="shared" si="133"/>
        <v>Salida Nacional / National exit</v>
      </c>
      <c r="C409" s="52">
        <f t="array" ref="C409">SUMPRODUCT('Distance Matrix_ex'!$B144:$T144,TRANSPOSE('Entry capacity'!C$12:C$30))/(SUM('Entry capacity'!$C$12:$C$30)-IFERROR(VLOOKUP($A409,'Entry capacity'!$A$12:$I$30,3,FALSE),0))</f>
        <v>875.90408288392166</v>
      </c>
      <c r="D409" s="52">
        <f t="array" ref="D409">SUMPRODUCT('Distance Matrix_ex'!$B144:$T144,TRANSPOSE('Entry capacity'!D$12:D$30))/(SUM('Entry capacity'!$D$12:$D$30)-IFERROR(VLOOKUP($A409,'Entry capacity'!$A$12:$I$30,4,FALSE),0))</f>
        <v>882.26229462372953</v>
      </c>
      <c r="E409" s="52">
        <f t="array" ref="E409">SUMPRODUCT('Distance Matrix_ex'!$B144:$T144,TRANSPOSE('Entry capacity'!E$12:E$30))/(SUM('Entry capacity'!$E$12:$E$30)-IFERROR(VLOOKUP($A409,'Entry capacity'!$A$12:$I$30,5,FALSE),0))</f>
        <v>890.61122370187218</v>
      </c>
      <c r="F409" s="52">
        <f t="array" ref="F409">SUMPRODUCT('Distance Matrix_ex'!$B144:$T144,TRANSPOSE('Entry capacity'!F$12:F$30))/(SUM('Entry capacity'!$F$12:$F$30)-IFERROR(VLOOKUP($A409,'Entry capacity'!$A$12:$I$30,6,FALSE),0))</f>
        <v>899.08556788943361</v>
      </c>
      <c r="G409" s="52">
        <f t="array" ref="G409">SUMPRODUCT('Distance Matrix_ex'!$B144:$T144,TRANSPOSE('Entry capacity'!G$12:G$30))/(SUM('Entry capacity'!$G$12:$G$30)-IFERROR(VLOOKUP($A409,'Entry capacity'!$A$12:$I$30,7,FALSE),0))</f>
        <v>900.7820685311541</v>
      </c>
      <c r="H409" s="52">
        <f t="array" ref="H409">SUMPRODUCT('Distance Matrix_ex'!$B144:$T144,TRANSPOSE('Entry capacity'!H$12:H$30))/(SUM('Entry capacity'!$H$12:$H$30)-IFERROR(VLOOKUP($A409,'Entry capacity'!$A$12:$I$30,8,FALSE),0))</f>
        <v>900.56325376676637</v>
      </c>
      <c r="I409" s="57">
        <f t="array" ref="I409">SUMPRODUCT('Distance Matrix_ex'!$B144:$T144,TRANSPOSE('Entry capacity'!I$12:I$30))/(SUM('Entry capacity'!$I$12:$I$30)-IFERROR(VLOOKUP($A409,'Entry capacity'!$A$12:$I$30,9,FALSE),0))</f>
        <v>900.30837318849456</v>
      </c>
    </row>
    <row r="410" spans="1:9" s="5" customFormat="1" ht="15" customHeight="1" x14ac:dyDescent="0.25">
      <c r="A410" s="46" t="str">
        <f t="shared" ref="A410:B410" si="134">A145</f>
        <v>D16_Llanera</v>
      </c>
      <c r="B410" s="4" t="str">
        <f t="shared" si="134"/>
        <v>Salida Nacional / National exit</v>
      </c>
      <c r="C410" s="52">
        <f t="array" ref="C410">SUMPRODUCT('Distance Matrix_ex'!$B145:$T145,TRANSPOSE('Entry capacity'!C$12:C$30))/(SUM('Entry capacity'!$C$12:$C$30)-IFERROR(VLOOKUP($A410,'Entry capacity'!$A$12:$I$30,3,FALSE),0))</f>
        <v>882.07278160293504</v>
      </c>
      <c r="D410" s="52">
        <f t="array" ref="D410">SUMPRODUCT('Distance Matrix_ex'!$B145:$T145,TRANSPOSE('Entry capacity'!D$12:D$30))/(SUM('Entry capacity'!$D$12:$D$30)-IFERROR(VLOOKUP($A410,'Entry capacity'!$A$12:$I$30,4,FALSE),0))</f>
        <v>888.50943595612023</v>
      </c>
      <c r="E410" s="52">
        <f t="array" ref="E410">SUMPRODUCT('Distance Matrix_ex'!$B145:$T145,TRANSPOSE('Entry capacity'!E$12:E$30))/(SUM('Entry capacity'!$E$12:$E$30)-IFERROR(VLOOKUP($A410,'Entry capacity'!$A$12:$I$30,5,FALSE),0))</f>
        <v>896.9747624235265</v>
      </c>
      <c r="F410" s="52">
        <f t="array" ref="F410">SUMPRODUCT('Distance Matrix_ex'!$B145:$T145,TRANSPOSE('Entry capacity'!F$12:F$30))/(SUM('Entry capacity'!$F$12:$F$30)-IFERROR(VLOOKUP($A410,'Entry capacity'!$A$12:$I$30,6,FALSE),0))</f>
        <v>905.5780896347859</v>
      </c>
      <c r="G410" s="52">
        <f t="array" ref="G410">SUMPRODUCT('Distance Matrix_ex'!$B145:$T145,TRANSPOSE('Entry capacity'!G$12:G$30))/(SUM('Entry capacity'!$G$12:$G$30)-IFERROR(VLOOKUP($A410,'Entry capacity'!$A$12:$I$30,7,FALSE),0))</f>
        <v>907.31981775650786</v>
      </c>
      <c r="H410" s="52">
        <f t="array" ref="H410">SUMPRODUCT('Distance Matrix_ex'!$B145:$T145,TRANSPOSE('Entry capacity'!H$12:H$30))/(SUM('Entry capacity'!$H$12:$H$30)-IFERROR(VLOOKUP($A410,'Entry capacity'!$A$12:$I$30,8,FALSE),0))</f>
        <v>907.11031813641239</v>
      </c>
      <c r="I410" s="57">
        <f t="array" ref="I410">SUMPRODUCT('Distance Matrix_ex'!$B145:$T145,TRANSPOSE('Entry capacity'!I$12:I$30))/(SUM('Entry capacity'!$I$12:$I$30)-IFERROR(VLOOKUP($A410,'Entry capacity'!$A$12:$I$30,9,FALSE),0))</f>
        <v>906.86934568559923</v>
      </c>
    </row>
    <row r="411" spans="1:9" s="5" customFormat="1" ht="15" customHeight="1" x14ac:dyDescent="0.25">
      <c r="A411" s="46" t="str">
        <f t="shared" ref="A411:B411" si="135">A146</f>
        <v>E01_Calahorra</v>
      </c>
      <c r="B411" s="4" t="str">
        <f t="shared" si="135"/>
        <v>Salida Nacional / National exit</v>
      </c>
      <c r="C411" s="52">
        <f t="array" ref="C411">SUMPRODUCT('Distance Matrix_ex'!$B146:$T146,TRANSPOSE('Entry capacity'!C$12:C$30))/(SUM('Entry capacity'!$C$12:$C$30)-IFERROR(VLOOKUP($A411,'Entry capacity'!$A$12:$I$30,3,FALSE),0))</f>
        <v>638.74194207287928</v>
      </c>
      <c r="D411" s="52">
        <f t="array" ref="D411">SUMPRODUCT('Distance Matrix_ex'!$B146:$T146,TRANSPOSE('Entry capacity'!D$12:D$30))/(SUM('Entry capacity'!$D$12:$D$30)-IFERROR(VLOOKUP($A411,'Entry capacity'!$A$12:$I$30,4,FALSE),0))</f>
        <v>642.82343219737902</v>
      </c>
      <c r="E411" s="52">
        <f t="array" ref="E411">SUMPRODUCT('Distance Matrix_ex'!$B146:$T146,TRANSPOSE('Entry capacity'!E$12:E$30))/(SUM('Entry capacity'!$E$12:$E$30)-IFERROR(VLOOKUP($A411,'Entry capacity'!$A$12:$I$30,5,FALSE),0))</f>
        <v>647.90696753413738</v>
      </c>
      <c r="F411" s="52">
        <f t="array" ref="F411">SUMPRODUCT('Distance Matrix_ex'!$B146:$T146,TRANSPOSE('Entry capacity'!F$12:F$30))/(SUM('Entry capacity'!$F$12:$F$30)-IFERROR(VLOOKUP($A411,'Entry capacity'!$A$12:$I$30,6,FALSE),0))</f>
        <v>652.86945513618821</v>
      </c>
      <c r="G411" s="52">
        <f t="array" ref="G411">SUMPRODUCT('Distance Matrix_ex'!$B146:$T146,TRANSPOSE('Entry capacity'!G$12:G$30))/(SUM('Entry capacity'!$G$12:$G$30)-IFERROR(VLOOKUP($A411,'Entry capacity'!$A$12:$I$30,7,FALSE),0))</f>
        <v>653.43419887866651</v>
      </c>
      <c r="H411" s="52">
        <f t="array" ref="H411">SUMPRODUCT('Distance Matrix_ex'!$B146:$T146,TRANSPOSE('Entry capacity'!H$12:H$30))/(SUM('Entry capacity'!$H$12:$H$30)-IFERROR(VLOOKUP($A411,'Entry capacity'!$A$12:$I$30,8,FALSE),0))</f>
        <v>652.99412716234792</v>
      </c>
      <c r="I411" s="57">
        <f t="array" ref="I411">SUMPRODUCT('Distance Matrix_ex'!$B146:$T146,TRANSPOSE('Entry capacity'!I$12:I$30))/(SUM('Entry capacity'!$I$12:$I$30)-IFERROR(VLOOKUP($A411,'Entry capacity'!$A$12:$I$30,9,FALSE),0))</f>
        <v>652.36416809209129</v>
      </c>
    </row>
    <row r="412" spans="1:9" s="5" customFormat="1" ht="15" customHeight="1" x14ac:dyDescent="0.25">
      <c r="A412" s="46" t="str">
        <f t="shared" ref="A412:B412" si="136">A147</f>
        <v>E02_San Adrian</v>
      </c>
      <c r="B412" s="4" t="str">
        <f t="shared" si="136"/>
        <v>Salida Nacional / National exit</v>
      </c>
      <c r="C412" s="52">
        <f t="array" ref="C412">SUMPRODUCT('Distance Matrix_ex'!$B147:$T147,TRANSPOSE('Entry capacity'!C$12:C$30))/(SUM('Entry capacity'!$C$12:$C$30)-IFERROR(VLOOKUP($A412,'Entry capacity'!$A$12:$I$30,3,FALSE),0))</f>
        <v>642.44601409566008</v>
      </c>
      <c r="D412" s="52">
        <f t="array" ref="D412">SUMPRODUCT('Distance Matrix_ex'!$B147:$T147,TRANSPOSE('Entry capacity'!D$12:D$30))/(SUM('Entry capacity'!$D$12:$D$30)-IFERROR(VLOOKUP($A412,'Entry capacity'!$A$12:$I$30,4,FALSE),0))</f>
        <v>646.54632102137009</v>
      </c>
      <c r="E412" s="52">
        <f t="array" ref="E412">SUMPRODUCT('Distance Matrix_ex'!$B147:$T147,TRANSPOSE('Entry capacity'!E$12:E$30))/(SUM('Entry capacity'!$E$12:$E$30)-IFERROR(VLOOKUP($A412,'Entry capacity'!$A$12:$I$30,5,FALSE),0))</f>
        <v>651.66075958581519</v>
      </c>
      <c r="F412" s="52">
        <f t="array" ref="F412">SUMPRODUCT('Distance Matrix_ex'!$B147:$T147,TRANSPOSE('Entry capacity'!F$12:F$30))/(SUM('Entry capacity'!$F$12:$F$30)-IFERROR(VLOOKUP($A412,'Entry capacity'!$A$12:$I$30,6,FALSE),0))</f>
        <v>656.65702660591137</v>
      </c>
      <c r="G412" s="52">
        <f t="array" ref="G412">SUMPRODUCT('Distance Matrix_ex'!$B147:$T147,TRANSPOSE('Entry capacity'!G$12:G$30))/(SUM('Entry capacity'!$G$12:$G$30)-IFERROR(VLOOKUP($A412,'Entry capacity'!$A$12:$I$30,7,FALSE),0))</f>
        <v>657.24044240809746</v>
      </c>
      <c r="H412" s="52">
        <f t="array" ref="H412">SUMPRODUCT('Distance Matrix_ex'!$B147:$T147,TRANSPOSE('Entry capacity'!H$12:H$30))/(SUM('Entry capacity'!$H$12:$H$30)-IFERROR(VLOOKUP($A412,'Entry capacity'!$A$12:$I$30,8,FALSE),0))</f>
        <v>656.81054703699829</v>
      </c>
      <c r="I412" s="57">
        <f t="array" ref="I412">SUMPRODUCT('Distance Matrix_ex'!$B147:$T147,TRANSPOSE('Entry capacity'!I$12:I$30))/(SUM('Entry capacity'!$I$12:$I$30)-IFERROR(VLOOKUP($A412,'Entry capacity'!$A$12:$I$30,9,FALSE),0))</f>
        <v>656.19934498256077</v>
      </c>
    </row>
    <row r="413" spans="1:9" s="5" customFormat="1" ht="15" customHeight="1" x14ac:dyDescent="0.25">
      <c r="A413" s="46" t="str">
        <f t="shared" ref="A413:B413" si="137">A148</f>
        <v>E15_Aibar</v>
      </c>
      <c r="B413" s="4" t="str">
        <f t="shared" si="137"/>
        <v>Salida Nacional / National exit</v>
      </c>
      <c r="C413" s="52">
        <f t="array" ref="C413">SUMPRODUCT('Distance Matrix_ex'!$B148:$T148,TRANSPOSE('Entry capacity'!C$12:C$30))/(SUM('Entry capacity'!$C$12:$C$30)-IFERROR(VLOOKUP($A413,'Entry capacity'!$A$12:$I$30,3,FALSE),0))</f>
        <v>678.36396597857902</v>
      </c>
      <c r="D413" s="52">
        <f t="array" ref="D413">SUMPRODUCT('Distance Matrix_ex'!$B148:$T148,TRANSPOSE('Entry capacity'!D$12:D$30))/(SUM('Entry capacity'!$D$12:$D$30)-IFERROR(VLOOKUP($A413,'Entry capacity'!$A$12:$I$30,4,FALSE),0))</f>
        <v>682.64673721824101</v>
      </c>
      <c r="E413" s="52">
        <f t="array" ref="E413">SUMPRODUCT('Distance Matrix_ex'!$B148:$T148,TRANSPOSE('Entry capacity'!E$12:E$30))/(SUM('Entry capacity'!$E$12:$E$30)-IFERROR(VLOOKUP($A413,'Entry capacity'!$A$12:$I$30,5,FALSE),0))</f>
        <v>688.06084075633009</v>
      </c>
      <c r="F413" s="52">
        <f t="array" ref="F413">SUMPRODUCT('Distance Matrix_ex'!$B148:$T148,TRANSPOSE('Entry capacity'!F$12:F$30))/(SUM('Entry capacity'!$F$12:$F$30)-IFERROR(VLOOKUP($A413,'Entry capacity'!$A$12:$I$30,6,FALSE),0))</f>
        <v>693.38466283057346</v>
      </c>
      <c r="G413" s="52">
        <f t="array" ref="G413">SUMPRODUCT('Distance Matrix_ex'!$B148:$T148,TRANSPOSE('Entry capacity'!G$12:G$30))/(SUM('Entry capacity'!$G$12:$G$30)-IFERROR(VLOOKUP($A413,'Entry capacity'!$A$12:$I$30,7,FALSE),0))</f>
        <v>694.14913940533916</v>
      </c>
      <c r="H413" s="52">
        <f t="array" ref="H413">SUMPRODUCT('Distance Matrix_ex'!$B148:$T148,TRANSPOSE('Entry capacity'!H$12:H$30))/(SUM('Entry capacity'!$H$12:$H$30)-IFERROR(VLOOKUP($A413,'Entry capacity'!$A$12:$I$30,8,FALSE),0))</f>
        <v>693.81792286005157</v>
      </c>
      <c r="I413" s="57">
        <f t="array" ref="I413">SUMPRODUCT('Distance Matrix_ex'!$B148:$T148,TRANSPOSE('Entry capacity'!I$12:I$30))/(SUM('Entry capacity'!$I$12:$I$30)-IFERROR(VLOOKUP($A413,'Entry capacity'!$A$12:$I$30,9,FALSE),0))</f>
        <v>693.38860538764118</v>
      </c>
    </row>
    <row r="414" spans="1:9" s="5" customFormat="1" ht="15" customHeight="1" x14ac:dyDescent="0.25">
      <c r="A414" s="46" t="str">
        <f t="shared" ref="A414:B414" si="138">A149</f>
        <v>EC Arbós</v>
      </c>
      <c r="B414" s="4" t="str">
        <f t="shared" si="138"/>
        <v>Salida Nacional / National exit</v>
      </c>
      <c r="C414" s="52">
        <f t="array" ref="C414">SUMPRODUCT('Distance Matrix_ex'!$B149:$T149,TRANSPOSE('Entry capacity'!C$12:C$30))/(SUM('Entry capacity'!$C$12:$C$30)-IFERROR(VLOOKUP($A414,'Entry capacity'!$A$12:$I$30,3,FALSE),0))</f>
        <v>726.65666453832944</v>
      </c>
      <c r="D414" s="52">
        <f t="array" ref="D414">SUMPRODUCT('Distance Matrix_ex'!$B149:$T149,TRANSPOSE('Entry capacity'!D$12:D$30))/(SUM('Entry capacity'!$D$12:$D$30)-IFERROR(VLOOKUP($A414,'Entry capacity'!$A$12:$I$30,4,FALSE),0))</f>
        <v>722.73112572651996</v>
      </c>
      <c r="E414" s="52">
        <f t="array" ref="E414">SUMPRODUCT('Distance Matrix_ex'!$B149:$T149,TRANSPOSE('Entry capacity'!E$12:E$30))/(SUM('Entry capacity'!$E$12:$E$30)-IFERROR(VLOOKUP($A414,'Entry capacity'!$A$12:$I$30,5,FALSE),0))</f>
        <v>716.61288551303301</v>
      </c>
      <c r="F414" s="52">
        <f t="array" ref="F414">SUMPRODUCT('Distance Matrix_ex'!$B149:$T149,TRANSPOSE('Entry capacity'!F$12:F$30))/(SUM('Entry capacity'!$F$12:$F$30)-IFERROR(VLOOKUP($A414,'Entry capacity'!$A$12:$I$30,6,FALSE),0))</f>
        <v>710.00231514926338</v>
      </c>
      <c r="G414" s="52">
        <f t="array" ref="G414">SUMPRODUCT('Distance Matrix_ex'!$B149:$T149,TRANSPOSE('Entry capacity'!G$12:G$30))/(SUM('Entry capacity'!$G$12:$G$30)-IFERROR(VLOOKUP($A414,'Entry capacity'!$A$12:$I$30,7,FALSE),0))</f>
        <v>706.85485128166499</v>
      </c>
      <c r="H414" s="52">
        <f t="array" ref="H414">SUMPRODUCT('Distance Matrix_ex'!$B149:$T149,TRANSPOSE('Entry capacity'!H$12:H$30))/(SUM('Entry capacity'!$H$12:$H$30)-IFERROR(VLOOKUP($A414,'Entry capacity'!$A$12:$I$30,8,FALSE),0))</f>
        <v>705.3574033086245</v>
      </c>
      <c r="I414" s="57">
        <f t="array" ref="I414">SUMPRODUCT('Distance Matrix_ex'!$B149:$T149,TRANSPOSE('Entry capacity'!I$12:I$30))/(SUM('Entry capacity'!$I$12:$I$30)-IFERROR(VLOOKUP($A414,'Entry capacity'!$A$12:$I$30,9,FALSE),0))</f>
        <v>702.59259763809723</v>
      </c>
    </row>
    <row r="415" spans="1:9" s="5" customFormat="1" ht="15" customHeight="1" x14ac:dyDescent="0.25">
      <c r="A415" s="46" t="str">
        <f t="shared" ref="A415:B415" si="139">A150</f>
        <v>Esquedas</v>
      </c>
      <c r="B415" s="4" t="str">
        <f t="shared" si="139"/>
        <v>Salida Nacional / National exit</v>
      </c>
      <c r="C415" s="52">
        <f t="array" ref="C415">SUMPRODUCT('Distance Matrix_ex'!$B150:$T150,TRANSPOSE('Entry capacity'!C$12:C$30))/(SUM('Entry capacity'!$C$12:$C$30)-IFERROR(VLOOKUP($A415,'Entry capacity'!$A$12:$I$30,3,FALSE),0))</f>
        <v>749.42322971607655</v>
      </c>
      <c r="D415" s="52">
        <f t="array" ref="D415">SUMPRODUCT('Distance Matrix_ex'!$B150:$T150,TRANSPOSE('Entry capacity'!D$12:D$30))/(SUM('Entry capacity'!$D$12:$D$30)-IFERROR(VLOOKUP($A415,'Entry capacity'!$A$12:$I$30,4,FALSE),0))</f>
        <v>749.51512689763888</v>
      </c>
      <c r="E415" s="52">
        <f t="array" ref="E415">SUMPRODUCT('Distance Matrix_ex'!$B150:$T150,TRANSPOSE('Entry capacity'!E$12:E$30))/(SUM('Entry capacity'!$E$12:$E$30)-IFERROR(VLOOKUP($A415,'Entry capacity'!$A$12:$I$30,5,FALSE),0))</f>
        <v>748.90910066591641</v>
      </c>
      <c r="F415" s="52">
        <f t="array" ref="F415">SUMPRODUCT('Distance Matrix_ex'!$B150:$T150,TRANSPOSE('Entry capacity'!F$12:F$30))/(SUM('Entry capacity'!$F$12:$F$30)-IFERROR(VLOOKUP($A415,'Entry capacity'!$A$12:$I$30,6,FALSE),0))</f>
        <v>747.82466996795495</v>
      </c>
      <c r="G415" s="52">
        <f t="array" ref="G415">SUMPRODUCT('Distance Matrix_ex'!$B150:$T150,TRANSPOSE('Entry capacity'!G$12:G$30))/(SUM('Entry capacity'!$G$12:$G$30)-IFERROR(VLOOKUP($A415,'Entry capacity'!$A$12:$I$30,7,FALSE),0))</f>
        <v>746.4208686267574</v>
      </c>
      <c r="H415" s="52">
        <f t="array" ref="H415">SUMPRODUCT('Distance Matrix_ex'!$B150:$T150,TRANSPOSE('Entry capacity'!H$12:H$30))/(SUM('Entry capacity'!$H$12:$H$30)-IFERROR(VLOOKUP($A415,'Entry capacity'!$A$12:$I$30,8,FALSE),0))</f>
        <v>745.52556120116367</v>
      </c>
      <c r="I415" s="57">
        <f t="array" ref="I415">SUMPRODUCT('Distance Matrix_ex'!$B150:$T150,TRANSPOSE('Entry capacity'!I$12:I$30))/(SUM('Entry capacity'!$I$12:$I$30)-IFERROR(VLOOKUP($A415,'Entry capacity'!$A$12:$I$30,9,FALSE),0))</f>
        <v>744.06634903587894</v>
      </c>
    </row>
    <row r="416" spans="1:9" s="5" customFormat="1" ht="15" customHeight="1" x14ac:dyDescent="0.25">
      <c r="A416" s="46" t="str">
        <f t="shared" ref="A416:B416" si="140">A151</f>
        <v>F_00</v>
      </c>
      <c r="B416" s="4" t="str">
        <f t="shared" si="140"/>
        <v>Salida Nacional / National exit</v>
      </c>
      <c r="C416" s="52">
        <f t="array" ref="C416">SUMPRODUCT('Distance Matrix_ex'!$B151:$T151,TRANSPOSE('Entry capacity'!C$12:C$30))/(SUM('Entry capacity'!$C$12:$C$30)-IFERROR(VLOOKUP($A416,'Entry capacity'!$A$12:$I$30,3,FALSE),0))</f>
        <v>857.94243757950414</v>
      </c>
      <c r="D416" s="52">
        <f t="array" ref="D416">SUMPRODUCT('Distance Matrix_ex'!$B151:$T151,TRANSPOSE('Entry capacity'!D$12:D$30))/(SUM('Entry capacity'!$D$12:$D$30)-IFERROR(VLOOKUP($A416,'Entry capacity'!$A$12:$I$30,4,FALSE),0))</f>
        <v>855.34023650757592</v>
      </c>
      <c r="E416" s="52">
        <f t="array" ref="E416">SUMPRODUCT('Distance Matrix_ex'!$B151:$T151,TRANSPOSE('Entry capacity'!E$12:E$30))/(SUM('Entry capacity'!$E$12:$E$30)-IFERROR(VLOOKUP($A416,'Entry capacity'!$A$12:$I$30,5,FALSE),0))</f>
        <v>851.79635983199887</v>
      </c>
      <c r="F416" s="52">
        <f t="array" ref="F416">SUMPRODUCT('Distance Matrix_ex'!$B151:$T151,TRANSPOSE('Entry capacity'!F$12:F$30))/(SUM('Entry capacity'!$F$12:$F$30)-IFERROR(VLOOKUP($A416,'Entry capacity'!$A$12:$I$30,6,FALSE),0))</f>
        <v>848.15498844815886</v>
      </c>
      <c r="G416" s="52">
        <f t="array" ref="G416">SUMPRODUCT('Distance Matrix_ex'!$B151:$T151,TRANSPOSE('Entry capacity'!G$12:G$30))/(SUM('Entry capacity'!$G$12:$G$30)-IFERROR(VLOOKUP($A416,'Entry capacity'!$A$12:$I$30,7,FALSE),0))</f>
        <v>847.17614230312984</v>
      </c>
      <c r="H416" s="52">
        <f t="array" ref="H416">SUMPRODUCT('Distance Matrix_ex'!$B151:$T151,TRANSPOSE('Entry capacity'!H$12:H$30))/(SUM('Entry capacity'!$H$12:$H$30)-IFERROR(VLOOKUP($A416,'Entry capacity'!$A$12:$I$30,8,FALSE),0))</f>
        <v>847.03344032614962</v>
      </c>
      <c r="I416" s="57">
        <f t="array" ref="I416">SUMPRODUCT('Distance Matrix_ex'!$B151:$T151,TRANSPOSE('Entry capacity'!I$12:I$30))/(SUM('Entry capacity'!$I$12:$I$30)-IFERROR(VLOOKUP($A416,'Entry capacity'!$A$12:$I$30,9,FALSE),0))</f>
        <v>846.71485754917842</v>
      </c>
    </row>
    <row r="417" spans="1:9" s="5" customFormat="1" ht="15" customHeight="1" x14ac:dyDescent="0.25">
      <c r="A417" s="46" t="str">
        <f t="shared" ref="A417:B417" si="141">A152</f>
        <v>F02_Palos de la Frontera</v>
      </c>
      <c r="B417" s="4" t="str">
        <f t="shared" si="141"/>
        <v>Salida Nacional / National exit</v>
      </c>
      <c r="C417" s="52">
        <f t="array" ref="C417">SUMPRODUCT('Distance Matrix_ex'!$B152:$T152,TRANSPOSE('Entry capacity'!C$12:C$30))/(SUM('Entry capacity'!$C$12:$C$30)-IFERROR(VLOOKUP($A417,'Entry capacity'!$A$12:$I$30,3,FALSE),0))</f>
        <v>856.34083237855543</v>
      </c>
      <c r="D417" s="52">
        <f t="array" ref="D417">SUMPRODUCT('Distance Matrix_ex'!$B152:$T152,TRANSPOSE('Entry capacity'!D$12:D$30))/(SUM('Entry capacity'!$D$12:$D$30)-IFERROR(VLOOKUP($A417,'Entry capacity'!$A$12:$I$30,4,FALSE),0))</f>
        <v>853.74227908153352</v>
      </c>
      <c r="E417" s="52">
        <f t="array" ref="E417">SUMPRODUCT('Distance Matrix_ex'!$B152:$T152,TRANSPOSE('Entry capacity'!E$12:E$30))/(SUM('Entry capacity'!$E$12:$E$30)-IFERROR(VLOOKUP($A417,'Entry capacity'!$A$12:$I$30,5,FALSE),0))</f>
        <v>850.2049226672857</v>
      </c>
      <c r="F417" s="52">
        <f t="array" ref="F417">SUMPRODUCT('Distance Matrix_ex'!$B152:$T152,TRANSPOSE('Entry capacity'!F$12:F$30))/(SUM('Entry capacity'!$F$12:$F$30)-IFERROR(VLOOKUP($A417,'Entry capacity'!$A$12:$I$30,6,FALSE),0))</f>
        <v>846.57011185939632</v>
      </c>
      <c r="G417" s="52">
        <f t="array" ref="G417">SUMPRODUCT('Distance Matrix_ex'!$B152:$T152,TRANSPOSE('Entry capacity'!G$12:G$30))/(SUM('Entry capacity'!$G$12:$G$30)-IFERROR(VLOOKUP($A417,'Entry capacity'!$A$12:$I$30,7,FALSE),0))</f>
        <v>845.59673112553173</v>
      </c>
      <c r="H417" s="52">
        <f t="array" ref="H417">SUMPRODUCT('Distance Matrix_ex'!$B152:$T152,TRANSPOSE('Entry capacity'!H$12:H$30))/(SUM('Entry capacity'!$H$12:$H$30)-IFERROR(VLOOKUP($A417,'Entry capacity'!$A$12:$I$30,8,FALSE),0))</f>
        <v>845.4584084902566</v>
      </c>
      <c r="I417" s="57">
        <f t="array" ref="I417">SUMPRODUCT('Distance Matrix_ex'!$B152:$T152,TRANSPOSE('Entry capacity'!I$12:I$30))/(SUM('Entry capacity'!$I$12:$I$30)-IFERROR(VLOOKUP($A417,'Entry capacity'!$A$12:$I$30,9,FALSE),0))</f>
        <v>845.14839911069816</v>
      </c>
    </row>
    <row r="418" spans="1:9" s="5" customFormat="1" ht="15" customHeight="1" x14ac:dyDescent="0.25">
      <c r="A418" s="46" t="str">
        <f t="shared" ref="A418:B418" si="142">A153</f>
        <v>F06.2_Palomares del Rio</v>
      </c>
      <c r="B418" s="4" t="str">
        <f t="shared" si="142"/>
        <v>Salida Nacional / National exit</v>
      </c>
      <c r="C418" s="52">
        <f t="array" ref="C418">SUMPRODUCT('Distance Matrix_ex'!$B153:$T153,TRANSPOSE('Entry capacity'!C$12:C$30))/(SUM('Entry capacity'!$C$12:$C$30)-IFERROR(VLOOKUP($A418,'Entry capacity'!$A$12:$I$30,3,FALSE),0))</f>
        <v>794.32712334273867</v>
      </c>
      <c r="D418" s="52">
        <f t="array" ref="D418">SUMPRODUCT('Distance Matrix_ex'!$B153:$T153,TRANSPOSE('Entry capacity'!D$12:D$30))/(SUM('Entry capacity'!$D$12:$D$30)-IFERROR(VLOOKUP($A418,'Entry capacity'!$A$12:$I$30,4,FALSE),0))</f>
        <v>791.88412004731583</v>
      </c>
      <c r="E418" s="52">
        <f t="array" ref="E418">SUMPRODUCT('Distance Matrix_ex'!$B153:$T153,TRANSPOSE('Entry capacity'!E$12:E$30))/(SUM('Entry capacity'!$E$12:$E$30)-IFERROR(VLOOKUP($A418,'Entry capacity'!$A$12:$I$30,5,FALSE),0))</f>
        <v>788.62527371487965</v>
      </c>
      <c r="F418" s="52">
        <f t="array" ref="F418">SUMPRODUCT('Distance Matrix_ex'!$B153:$T153,TRANSPOSE('Entry capacity'!F$12:F$30))/(SUM('Entry capacity'!$F$12:$F$30)-IFERROR(VLOOKUP($A418,'Entry capacity'!$A$12:$I$30,6,FALSE),0))</f>
        <v>785.27969425466495</v>
      </c>
      <c r="G418" s="52">
        <f t="array" ref="G418">SUMPRODUCT('Distance Matrix_ex'!$B153:$T153,TRANSPOSE('Entry capacity'!G$12:G$30))/(SUM('Entry capacity'!$G$12:$G$30)-IFERROR(VLOOKUP($A418,'Entry capacity'!$A$12:$I$30,7,FALSE),0))</f>
        <v>784.53222683755814</v>
      </c>
      <c r="H418" s="52">
        <f t="array" ref="H418">SUMPRODUCT('Distance Matrix_ex'!$B153:$T153,TRANSPOSE('Entry capacity'!H$12:H$30))/(SUM('Entry capacity'!$H$12:$H$30)-IFERROR(VLOOKUP($A418,'Entry capacity'!$A$12:$I$30,8,FALSE),0))</f>
        <v>784.56362053645285</v>
      </c>
      <c r="I418" s="57">
        <f t="array" ref="I418">SUMPRODUCT('Distance Matrix_ex'!$B153:$T153,TRANSPOSE('Entry capacity'!I$12:I$30))/(SUM('Entry capacity'!$I$12:$I$30)-IFERROR(VLOOKUP($A418,'Entry capacity'!$A$12:$I$30,9,FALSE),0))</f>
        <v>784.58128587489409</v>
      </c>
    </row>
    <row r="419" spans="1:9" s="5" customFormat="1" ht="15" customHeight="1" x14ac:dyDescent="0.25">
      <c r="A419" s="46" t="str">
        <f t="shared" ref="A419:B419" si="143">A154</f>
        <v>F07.01_Alcala de Guadaira</v>
      </c>
      <c r="B419" s="4" t="str">
        <f t="shared" si="143"/>
        <v>Salida Nacional / National exit</v>
      </c>
      <c r="C419" s="52">
        <f t="array" ref="C419">SUMPRODUCT('Distance Matrix_ex'!$B154:$T154,TRANSPOSE('Entry capacity'!C$12:C$30))/(SUM('Entry capacity'!$C$12:$C$30)-IFERROR(VLOOKUP($A419,'Entry capacity'!$A$12:$I$30,3,FALSE),0))</f>
        <v>779.61303242046586</v>
      </c>
      <c r="D419" s="52">
        <f t="array" ref="D419">SUMPRODUCT('Distance Matrix_ex'!$B154:$T154,TRANSPOSE('Entry capacity'!D$12:D$30))/(SUM('Entry capacity'!$D$12:$D$30)-IFERROR(VLOOKUP($A419,'Entry capacity'!$A$12:$I$30,4,FALSE),0))</f>
        <v>777.21551921545677</v>
      </c>
      <c r="E419" s="52">
        <f t="array" ref="E419">SUMPRODUCT('Distance Matrix_ex'!$B154:$T154,TRANSPOSE('Entry capacity'!E$12:E$30))/(SUM('Entry capacity'!$E$12:$E$30)-IFERROR(VLOOKUP($A419,'Entry capacity'!$A$12:$I$30,5,FALSE),0))</f>
        <v>774.03822712409101</v>
      </c>
      <c r="F419" s="52">
        <f t="array" ref="F419">SUMPRODUCT('Distance Matrix_ex'!$B154:$T154,TRANSPOSE('Entry capacity'!F$12:F$30))/(SUM('Entry capacity'!$F$12:$F$30)-IFERROR(VLOOKUP($A419,'Entry capacity'!$A$12:$I$30,6,FALSE),0))</f>
        <v>770.77969924345848</v>
      </c>
      <c r="G419" s="52">
        <f t="array" ref="G419">SUMPRODUCT('Distance Matrix_ex'!$B154:$T154,TRANSPOSE('Entry capacity'!G$12:G$30))/(SUM('Entry capacity'!$G$12:$G$30)-IFERROR(VLOOKUP($A419,'Entry capacity'!$A$12:$I$30,7,FALSE),0))</f>
        <v>770.09637700079429</v>
      </c>
      <c r="H419" s="52">
        <f t="array" ref="H419">SUMPRODUCT('Distance Matrix_ex'!$B154:$T154,TRANSPOSE('Entry capacity'!H$12:H$30))/(SUM('Entry capacity'!$H$12:$H$30)-IFERROR(VLOOKUP($A419,'Entry capacity'!$A$12:$I$30,8,FALSE),0))</f>
        <v>770.17288808223225</v>
      </c>
      <c r="I419" s="57">
        <f t="array" ref="I419">SUMPRODUCT('Distance Matrix_ex'!$B154:$T154,TRANSPOSE('Entry capacity'!I$12:I$30))/(SUM('Entry capacity'!$I$12:$I$30)-IFERROR(VLOOKUP($A419,'Entry capacity'!$A$12:$I$30,9,FALSE),0))</f>
        <v>770.27634090183233</v>
      </c>
    </row>
    <row r="420" spans="1:9" s="5" customFormat="1" ht="15" customHeight="1" x14ac:dyDescent="0.25">
      <c r="A420" s="46" t="str">
        <f t="shared" ref="A420:B420" si="144">A155</f>
        <v>F07.04_Ecija</v>
      </c>
      <c r="B420" s="4" t="str">
        <f t="shared" si="144"/>
        <v>Salida Nacional / National exit</v>
      </c>
      <c r="C420" s="52">
        <f t="array" ref="C420">SUMPRODUCT('Distance Matrix_ex'!$B155:$T155,TRANSPOSE('Entry capacity'!C$12:C$30))/(SUM('Entry capacity'!$C$12:$C$30)-IFERROR(VLOOKUP($A420,'Entry capacity'!$A$12:$I$30,3,FALSE),0))</f>
        <v>718.93977936642671</v>
      </c>
      <c r="D420" s="52">
        <f t="array" ref="D420">SUMPRODUCT('Distance Matrix_ex'!$B155:$T155,TRANSPOSE('Entry capacity'!D$12:D$30))/(SUM('Entry capacity'!$D$12:$D$30)-IFERROR(VLOOKUP($A420,'Entry capacity'!$A$12:$I$30,4,FALSE),0))</f>
        <v>716.71001262966013</v>
      </c>
      <c r="E420" s="52">
        <f t="array" ref="E420">SUMPRODUCT('Distance Matrix_ex'!$B155:$T155,TRANSPOSE('Entry capacity'!E$12:E$30))/(SUM('Entry capacity'!$E$12:$E$30)-IFERROR(VLOOKUP($A420,'Entry capacity'!$A$12:$I$30,5,FALSE),0))</f>
        <v>713.83345495727156</v>
      </c>
      <c r="F420" s="52">
        <f t="array" ref="F420">SUMPRODUCT('Distance Matrix_ex'!$B155:$T155,TRANSPOSE('Entry capacity'!F$12:F$30))/(SUM('Entry capacity'!$F$12:$F$30)-IFERROR(VLOOKUP($A420,'Entry capacity'!$A$12:$I$30,6,FALSE),0))</f>
        <v>710.89593314404874</v>
      </c>
      <c r="G420" s="52">
        <f t="array" ref="G420">SUMPRODUCT('Distance Matrix_ex'!$B155:$T155,TRANSPOSE('Entry capacity'!G$12:G$30))/(SUM('Entry capacity'!$G$12:$G$30)-IFERROR(VLOOKUP($A420,'Entry capacity'!$A$12:$I$30,7,FALSE),0))</f>
        <v>710.44914871367996</v>
      </c>
      <c r="H420" s="52">
        <f t="array" ref="H420">SUMPRODUCT('Distance Matrix_ex'!$B155:$T155,TRANSPOSE('Entry capacity'!H$12:H$30))/(SUM('Entry capacity'!$H$12:$H$30)-IFERROR(VLOOKUP($A420,'Entry capacity'!$A$12:$I$30,8,FALSE),0))</f>
        <v>710.69203188867016</v>
      </c>
      <c r="I420" s="57">
        <f t="array" ref="I420">SUMPRODUCT('Distance Matrix_ex'!$B155:$T155,TRANSPOSE('Entry capacity'!I$12:I$30))/(SUM('Entry capacity'!$I$12:$I$30)-IFERROR(VLOOKUP($A420,'Entry capacity'!$A$12:$I$30,9,FALSE),0))</f>
        <v>711.1118293638425</v>
      </c>
    </row>
    <row r="421" spans="1:9" s="5" customFormat="1" ht="15" customHeight="1" x14ac:dyDescent="0.25">
      <c r="A421" s="46" t="str">
        <f t="shared" ref="A421:B421" si="145">A156</f>
        <v>F07_Sevilla</v>
      </c>
      <c r="B421" s="4" t="str">
        <f t="shared" si="145"/>
        <v>Salida Nacional / National exit</v>
      </c>
      <c r="C421" s="52">
        <f t="array" ref="C421">SUMPRODUCT('Distance Matrix_ex'!$B156:$T156,TRANSPOSE('Entry capacity'!C$12:C$30))/(SUM('Entry capacity'!$C$12:$C$30)-IFERROR(VLOOKUP($A421,'Entry capacity'!$A$12:$I$30,3,FALSE),0))</f>
        <v>788.17327094550535</v>
      </c>
      <c r="D421" s="52">
        <f t="array" ref="D421">SUMPRODUCT('Distance Matrix_ex'!$B156:$T156,TRANSPOSE('Entry capacity'!D$12:D$30))/(SUM('Entry capacity'!$D$12:$D$30)-IFERROR(VLOOKUP($A421,'Entry capacity'!$A$12:$I$30,4,FALSE),0))</f>
        <v>785.74728152281523</v>
      </c>
      <c r="E421" s="52">
        <f t="array" ref="E421">SUMPRODUCT('Distance Matrix_ex'!$B156:$T156,TRANSPOSE('Entry capacity'!E$12:E$30))/(SUM('Entry capacity'!$E$12:$E$30)-IFERROR(VLOOKUP($A421,'Entry capacity'!$A$12:$I$30,5,FALSE),0))</f>
        <v>782.51893751441776</v>
      </c>
      <c r="F421" s="52">
        <f t="array" ref="F421">SUMPRODUCT('Distance Matrix_ex'!$B156:$T156,TRANSPOSE('Entry capacity'!F$12:F$30))/(SUM('Entry capacity'!$F$12:$F$30)-IFERROR(VLOOKUP($A421,'Entry capacity'!$A$12:$I$30,6,FALSE),0))</f>
        <v>779.20591645280592</v>
      </c>
      <c r="G421" s="52">
        <f t="array" ref="G421">SUMPRODUCT('Distance Matrix_ex'!$B156:$T156,TRANSPOSE('Entry capacity'!G$12:G$30))/(SUM('Entry capacity'!$G$12:$G$30)-IFERROR(VLOOKUP($A421,'Entry capacity'!$A$12:$I$30,7,FALSE),0))</f>
        <v>778.48244014726743</v>
      </c>
      <c r="H421" s="52">
        <f t="array" ref="H421">SUMPRODUCT('Distance Matrix_ex'!$B156:$T156,TRANSPOSE('Entry capacity'!H$12:H$30))/(SUM('Entry capacity'!$H$12:$H$30)-IFERROR(VLOOKUP($A421,'Entry capacity'!$A$12:$I$30,8,FALSE),0))</f>
        <v>778.53070832140793</v>
      </c>
      <c r="I421" s="57">
        <f t="array" ref="I421">SUMPRODUCT('Distance Matrix_ex'!$B156:$T156,TRANSPOSE('Entry capacity'!I$12:I$30))/(SUM('Entry capacity'!$I$12:$I$30)-IFERROR(VLOOKUP($A421,'Entry capacity'!$A$12:$I$30,9,FALSE),0))</f>
        <v>778.58045926955447</v>
      </c>
    </row>
    <row r="422" spans="1:9" s="5" customFormat="1" ht="15" customHeight="1" x14ac:dyDescent="0.25">
      <c r="A422" s="46" t="str">
        <f t="shared" ref="A422:B422" si="146">A157</f>
        <v>F08_Alcala de Guadaira</v>
      </c>
      <c r="B422" s="4" t="str">
        <f t="shared" si="146"/>
        <v>Salida Nacional / National exit</v>
      </c>
      <c r="C422" s="52">
        <f t="array" ref="C422">SUMPRODUCT('Distance Matrix_ex'!$B157:$T157,TRANSPOSE('Entry capacity'!C$12:C$30))/(SUM('Entry capacity'!$C$12:$C$30)-IFERROR(VLOOKUP($A422,'Entry capacity'!$A$12:$I$30,3,FALSE),0))</f>
        <v>775.62439836213662</v>
      </c>
      <c r="D422" s="52">
        <f t="array" ref="D422">SUMPRODUCT('Distance Matrix_ex'!$B157:$T157,TRANSPOSE('Entry capacity'!D$12:D$30))/(SUM('Entry capacity'!$D$12:$D$30)-IFERROR(VLOOKUP($A422,'Entry capacity'!$A$12:$I$30,4,FALSE),0))</f>
        <v>773.23310345392065</v>
      </c>
      <c r="E422" s="52">
        <f t="array" ref="E422">SUMPRODUCT('Distance Matrix_ex'!$B157:$T157,TRANSPOSE('Entry capacity'!E$12:E$30))/(SUM('Entry capacity'!$E$12:$E$30)-IFERROR(VLOOKUP($A422,'Entry capacity'!$A$12:$I$30,5,FALSE),0))</f>
        <v>770.06695947132073</v>
      </c>
      <c r="F422" s="52">
        <f t="array" ref="F422">SUMPRODUCT('Distance Matrix_ex'!$B157:$T157,TRANSPOSE('Entry capacity'!F$12:F$30))/(SUM('Entry capacity'!$F$12:$F$30)-IFERROR(VLOOKUP($A422,'Entry capacity'!$A$12:$I$30,6,FALSE),0))</f>
        <v>766.82033116163245</v>
      </c>
      <c r="G422" s="52">
        <f t="array" ref="G422">SUMPRODUCT('Distance Matrix_ex'!$B157:$T157,TRANSPOSE('Entry capacity'!G$12:G$30))/(SUM('Entry capacity'!$G$12:$G$30)-IFERROR(VLOOKUP($A422,'Entry capacity'!$A$12:$I$30,7,FALSE),0))</f>
        <v>766.14577728431777</v>
      </c>
      <c r="H422" s="52">
        <f t="array" ref="H422">SUMPRODUCT('Distance Matrix_ex'!$B157:$T157,TRANSPOSE('Entry capacity'!H$12:H$30))/(SUM('Entry capacity'!$H$12:$H$30)-IFERROR(VLOOKUP($A422,'Entry capacity'!$A$12:$I$30,8,FALSE),0))</f>
        <v>766.22845571500989</v>
      </c>
      <c r="I422" s="57">
        <f t="array" ref="I422">SUMPRODUCT('Distance Matrix_ex'!$B157:$T157,TRANSPOSE('Entry capacity'!I$12:I$30))/(SUM('Entry capacity'!$I$12:$I$30)-IFERROR(VLOOKUP($A422,'Entry capacity'!$A$12:$I$30,9,FALSE),0))</f>
        <v>766.34363530881819</v>
      </c>
    </row>
    <row r="423" spans="1:9" s="5" customFormat="1" ht="15" customHeight="1" x14ac:dyDescent="0.25">
      <c r="A423" s="46" t="str">
        <f t="shared" ref="A423:B423" si="147">A158</f>
        <v>F09_Carmona</v>
      </c>
      <c r="B423" s="4" t="str">
        <f t="shared" si="147"/>
        <v>Salida Nacional / National exit</v>
      </c>
      <c r="C423" s="52">
        <f t="array" ref="C423">SUMPRODUCT('Distance Matrix_ex'!$B158:$T158,TRANSPOSE('Entry capacity'!C$12:C$30))/(SUM('Entry capacity'!$C$12:$C$30)-IFERROR(VLOOKUP($A423,'Entry capacity'!$A$12:$I$30,3,FALSE),0))</f>
        <v>758.36297682264467</v>
      </c>
      <c r="D423" s="52">
        <f t="array" ref="D423">SUMPRODUCT('Distance Matrix_ex'!$B158:$T158,TRANSPOSE('Entry capacity'!D$12:D$30))/(SUM('Entry capacity'!$D$12:$D$30)-IFERROR(VLOOKUP($A423,'Entry capacity'!$A$12:$I$30,4,FALSE),0))</f>
        <v>756.01940545576429</v>
      </c>
      <c r="E423" s="52">
        <f t="array" ref="E423">SUMPRODUCT('Distance Matrix_ex'!$B158:$T158,TRANSPOSE('Entry capacity'!E$12:E$30))/(SUM('Entry capacity'!$E$12:$E$30)-IFERROR(VLOOKUP($A423,'Entry capacity'!$A$12:$I$30,5,FALSE),0))</f>
        <v>752.93881982575158</v>
      </c>
      <c r="F423" s="52">
        <f t="array" ref="F423">SUMPRODUCT('Distance Matrix_ex'!$B158:$T158,TRANSPOSE('Entry capacity'!F$12:F$30))/(SUM('Entry capacity'!$F$12:$F$30)-IFERROR(VLOOKUP($A423,'Entry capacity'!$A$12:$I$30,6,FALSE),0))</f>
        <v>749.78351711288542</v>
      </c>
      <c r="G423" s="52">
        <f t="array" ref="G423">SUMPRODUCT('Distance Matrix_ex'!$B158:$T158,TRANSPOSE('Entry capacity'!G$12:G$30))/(SUM('Entry capacity'!$G$12:$G$30)-IFERROR(VLOOKUP($A423,'Entry capacity'!$A$12:$I$30,7,FALSE),0))</f>
        <v>749.17625777941885</v>
      </c>
      <c r="H423" s="52">
        <f t="array" ref="H423">SUMPRODUCT('Distance Matrix_ex'!$B158:$T158,TRANSPOSE('Entry capacity'!H$12:H$30))/(SUM('Entry capacity'!$H$12:$H$30)-IFERROR(VLOOKUP($A423,'Entry capacity'!$A$12:$I$30,8,FALSE),0))</f>
        <v>749.30626874454185</v>
      </c>
      <c r="I423" s="57">
        <f t="array" ref="I423">SUMPRODUCT('Distance Matrix_ex'!$B158:$T158,TRANSPOSE('Entry capacity'!I$12:I$30))/(SUM('Entry capacity'!$I$12:$I$30)-IFERROR(VLOOKUP($A423,'Entry capacity'!$A$12:$I$30,9,FALSE),0))</f>
        <v>749.51144777264324</v>
      </c>
    </row>
    <row r="424" spans="1:9" s="5" customFormat="1" ht="15" customHeight="1" x14ac:dyDescent="0.25">
      <c r="A424" s="46" t="str">
        <f t="shared" ref="A424:B424" si="148">A159</f>
        <v>F11_Palma del Rio</v>
      </c>
      <c r="B424" s="4" t="str">
        <f t="shared" si="148"/>
        <v>Salida Nacional / National exit</v>
      </c>
      <c r="C424" s="52">
        <f t="array" ref="C424">SUMPRODUCT('Distance Matrix_ex'!$B159:$T159,TRANSPOSE('Entry capacity'!C$12:C$30))/(SUM('Entry capacity'!$C$12:$C$30)-IFERROR(VLOOKUP($A424,'Entry capacity'!$A$12:$I$30,3,FALSE),0))</f>
        <v>718.46600288014338</v>
      </c>
      <c r="D424" s="52">
        <f t="array" ref="D424">SUMPRODUCT('Distance Matrix_ex'!$B159:$T159,TRANSPOSE('Entry capacity'!D$12:D$30))/(SUM('Entry capacity'!$D$12:$D$30)-IFERROR(VLOOKUP($A424,'Entry capacity'!$A$12:$I$30,4,FALSE),0))</f>
        <v>716.23273673237577</v>
      </c>
      <c r="E424" s="52">
        <f t="array" ref="E424">SUMPRODUCT('Distance Matrix_ex'!$B159:$T159,TRANSPOSE('Entry capacity'!E$12:E$30))/(SUM('Entry capacity'!$E$12:$E$30)-IFERROR(VLOOKUP($A424,'Entry capacity'!$A$12:$I$30,5,FALSE),0))</f>
        <v>713.34990534617862</v>
      </c>
      <c r="F424" s="52">
        <f t="array" ref="F424">SUMPRODUCT('Distance Matrix_ex'!$B159:$T159,TRANSPOSE('Entry capacity'!F$12:F$30))/(SUM('Entry capacity'!$F$12:$F$30)-IFERROR(VLOOKUP($A424,'Entry capacity'!$A$12:$I$30,6,FALSE),0))</f>
        <v>710.4056869260146</v>
      </c>
      <c r="G424" s="52">
        <f t="array" ref="G424">SUMPRODUCT('Distance Matrix_ex'!$B159:$T159,TRANSPOSE('Entry capacity'!G$12:G$30))/(SUM('Entry capacity'!$G$12:$G$30)-IFERROR(VLOOKUP($A424,'Entry capacity'!$A$12:$I$30,7,FALSE),0))</f>
        <v>709.95396800712183</v>
      </c>
      <c r="H424" s="52">
        <f t="array" ref="H424">SUMPRODUCT('Distance Matrix_ex'!$B159:$T159,TRANSPOSE('Entry capacity'!H$12:H$30))/(SUM('Entry capacity'!$H$12:$H$30)-IFERROR(VLOOKUP($A424,'Entry capacity'!$A$12:$I$30,8,FALSE),0))</f>
        <v>710.1933804423669</v>
      </c>
      <c r="I424" s="57">
        <f t="array" ref="I424">SUMPRODUCT('Distance Matrix_ex'!$B159:$T159,TRANSPOSE('Entry capacity'!I$12:I$30))/(SUM('Entry capacity'!$I$12:$I$30)-IFERROR(VLOOKUP($A424,'Entry capacity'!$A$12:$I$30,9,FALSE),0))</f>
        <v>710.60657855375302</v>
      </c>
    </row>
    <row r="425" spans="1:9" s="5" customFormat="1" ht="15" customHeight="1" x14ac:dyDescent="0.25">
      <c r="A425" s="46" t="str">
        <f t="shared" ref="A425:B425" si="149">A160</f>
        <v>F13_Cordoba</v>
      </c>
      <c r="B425" s="4" t="str">
        <f t="shared" si="149"/>
        <v>Salida Nacional / National exit</v>
      </c>
      <c r="C425" s="52">
        <f t="array" ref="C425">SUMPRODUCT('Distance Matrix_ex'!$B160:$T160,TRANSPOSE('Entry capacity'!C$12:C$30))/(SUM('Entry capacity'!$C$12:$C$30)-IFERROR(VLOOKUP($A425,'Entry capacity'!$A$12:$I$30,3,FALSE),0))</f>
        <v>684.15744064062392</v>
      </c>
      <c r="D425" s="52">
        <f t="array" ref="D425">SUMPRODUCT('Distance Matrix_ex'!$B160:$T160,TRANSPOSE('Entry capacity'!D$12:D$30))/(SUM('Entry capacity'!$D$12:$D$30)-IFERROR(VLOOKUP($A425,'Entry capacity'!$A$12:$I$30,4,FALSE),0))</f>
        <v>682.01902914225241</v>
      </c>
      <c r="E425" s="52">
        <f t="array" ref="E425">SUMPRODUCT('Distance Matrix_ex'!$B160:$T160,TRANSPOSE('Entry capacity'!E$12:E$30))/(SUM('Entry capacity'!$E$12:$E$30)-IFERROR(VLOOKUP($A425,'Entry capacity'!$A$12:$I$30,5,FALSE),0))</f>
        <v>679.30625235197192</v>
      </c>
      <c r="F425" s="52">
        <f t="array" ref="F425">SUMPRODUCT('Distance Matrix_ex'!$B160:$T160,TRANSPOSE('Entry capacity'!F$12:F$30))/(SUM('Entry capacity'!$F$12:$F$30)-IFERROR(VLOOKUP($A425,'Entry capacity'!$A$12:$I$30,6,FALSE),0))</f>
        <v>676.54355142244219</v>
      </c>
      <c r="G425" s="52">
        <f t="array" ref="G425">SUMPRODUCT('Distance Matrix_ex'!$B160:$T160,TRANSPOSE('Entry capacity'!G$12:G$30))/(SUM('Entry capacity'!$G$12:$G$30)-IFERROR(VLOOKUP($A425,'Entry capacity'!$A$12:$I$30,7,FALSE),0))</f>
        <v>676.22558620632026</v>
      </c>
      <c r="H425" s="52">
        <f t="array" ref="H425">SUMPRODUCT('Distance Matrix_ex'!$B160:$T160,TRANSPOSE('Entry capacity'!H$12:H$30))/(SUM('Entry capacity'!$H$12:$H$30)-IFERROR(VLOOKUP($A425,'Entry capacity'!$A$12:$I$30,8,FALSE),0))</f>
        <v>676.55907613105592</v>
      </c>
      <c r="I425" s="57">
        <f t="array" ref="I425">SUMPRODUCT('Distance Matrix_ex'!$B160:$T160,TRANSPOSE('Entry capacity'!I$12:I$30))/(SUM('Entry capacity'!$I$12:$I$30)-IFERROR(VLOOKUP($A425,'Entry capacity'!$A$12:$I$30,9,FALSE),0))</f>
        <v>677.15115587081232</v>
      </c>
    </row>
    <row r="426" spans="1:9" s="5" customFormat="1" ht="15" customHeight="1" x14ac:dyDescent="0.25">
      <c r="A426" s="46" t="str">
        <f t="shared" ref="A426:B426" si="150">A161</f>
        <v>F14_Villafranca de Cordoba</v>
      </c>
      <c r="B426" s="4" t="str">
        <f t="shared" si="150"/>
        <v>Salida Nacional / National exit</v>
      </c>
      <c r="C426" s="52">
        <f t="array" ref="C426">SUMPRODUCT('Distance Matrix_ex'!$B161:$T161,TRANSPOSE('Entry capacity'!C$12:C$30))/(SUM('Entry capacity'!$C$12:$C$30)-IFERROR(VLOOKUP($A426,'Entry capacity'!$A$12:$I$30,3,FALSE),0))</f>
        <v>663.64940151138353</v>
      </c>
      <c r="D426" s="52">
        <f t="array" ref="D426">SUMPRODUCT('Distance Matrix_ex'!$B161:$T161,TRANSPOSE('Entry capacity'!D$12:D$30))/(SUM('Entry capacity'!$D$12:$D$30)-IFERROR(VLOOKUP($A426,'Entry capacity'!$A$12:$I$30,4,FALSE),0))</f>
        <v>661.56769240999597</v>
      </c>
      <c r="E426" s="52">
        <f t="array" ref="E426">SUMPRODUCT('Distance Matrix_ex'!$B161:$T161,TRANSPOSE('Entry capacity'!E$12:E$30))/(SUM('Entry capacity'!$E$12:$E$30)-IFERROR(VLOOKUP($A426,'Entry capacity'!$A$12:$I$30,5,FALSE),0))</f>
        <v>658.95657118713382</v>
      </c>
      <c r="F426" s="52">
        <f t="array" ref="F426">SUMPRODUCT('Distance Matrix_ex'!$B161:$T161,TRANSPOSE('Entry capacity'!F$12:F$30))/(SUM('Entry capacity'!$F$12:$F$30)-IFERROR(VLOOKUP($A426,'Entry capacity'!$A$12:$I$30,6,FALSE),0))</f>
        <v>656.3023781365431</v>
      </c>
      <c r="G426" s="52">
        <f t="array" ref="G426">SUMPRODUCT('Distance Matrix_ex'!$B161:$T161,TRANSPOSE('Entry capacity'!G$12:G$30))/(SUM('Entry capacity'!$G$12:$G$30)-IFERROR(VLOOKUP($A426,'Entry capacity'!$A$12:$I$30,7,FALSE),0))</f>
        <v>656.06436846926215</v>
      </c>
      <c r="H426" s="52">
        <f t="array" ref="H426">SUMPRODUCT('Distance Matrix_ex'!$B161:$T161,TRANSPOSE('Entry capacity'!H$12:H$30))/(SUM('Entry capacity'!$H$12:$H$30)-IFERROR(VLOOKUP($A426,'Entry capacity'!$A$12:$I$30,8,FALSE),0))</f>
        <v>656.45409621882061</v>
      </c>
      <c r="I426" s="57">
        <f t="array" ref="I426">SUMPRODUCT('Distance Matrix_ex'!$B161:$T161,TRANSPOSE('Entry capacity'!I$12:I$30))/(SUM('Entry capacity'!$I$12:$I$30)-IFERROR(VLOOKUP($A426,'Entry capacity'!$A$12:$I$30,9,FALSE),0))</f>
        <v>657.15310816664044</v>
      </c>
    </row>
    <row r="427" spans="1:9" s="5" customFormat="1" ht="15" customHeight="1" x14ac:dyDescent="0.25">
      <c r="A427" s="46" t="str">
        <f t="shared" ref="A427:B427" si="151">A162</f>
        <v>F19.01_Puertollano</v>
      </c>
      <c r="B427" s="4" t="str">
        <f t="shared" si="151"/>
        <v>Salida Nacional / National exit</v>
      </c>
      <c r="C427" s="52">
        <f t="array" ref="C427">SUMPRODUCT('Distance Matrix_ex'!$B162:$T162,TRANSPOSE('Entry capacity'!C$12:C$30))/(SUM('Entry capacity'!$C$12:$C$30)-IFERROR(VLOOKUP($A427,'Entry capacity'!$A$12:$I$30,3,FALSE),0))</f>
        <v>695.19559283571266</v>
      </c>
      <c r="D427" s="52">
        <f t="array" ref="D427">SUMPRODUCT('Distance Matrix_ex'!$B162:$T162,TRANSPOSE('Entry capacity'!D$12:D$30))/(SUM('Entry capacity'!$D$12:$D$30)-IFERROR(VLOOKUP($A427,'Entry capacity'!$A$12:$I$30,4,FALSE),0))</f>
        <v>695.53621356190922</v>
      </c>
      <c r="E427" s="52">
        <f t="array" ref="E427">SUMPRODUCT('Distance Matrix_ex'!$B162:$T162,TRANSPOSE('Entry capacity'!E$12:E$30))/(SUM('Entry capacity'!$E$12:$E$30)-IFERROR(VLOOKUP($A427,'Entry capacity'!$A$12:$I$30,5,FALSE),0))</f>
        <v>696.16687958173372</v>
      </c>
      <c r="F427" s="52">
        <f t="array" ref="F427">SUMPRODUCT('Distance Matrix_ex'!$B162:$T162,TRANSPOSE('Entry capacity'!F$12:F$30))/(SUM('Entry capacity'!$F$12:$F$30)-IFERROR(VLOOKUP($A427,'Entry capacity'!$A$12:$I$30,6,FALSE),0))</f>
        <v>696.79187275806021</v>
      </c>
      <c r="G427" s="52">
        <f t="array" ref="G427">SUMPRODUCT('Distance Matrix_ex'!$B162:$T162,TRANSPOSE('Entry capacity'!G$12:G$30))/(SUM('Entry capacity'!$G$12:$G$30)-IFERROR(VLOOKUP($A427,'Entry capacity'!$A$12:$I$30,7,FALSE),0))</f>
        <v>697.36725459382046</v>
      </c>
      <c r="H427" s="52">
        <f t="array" ref="H427">SUMPRODUCT('Distance Matrix_ex'!$B162:$T162,TRANSPOSE('Entry capacity'!H$12:H$30))/(SUM('Entry capacity'!$H$12:$H$30)-IFERROR(VLOOKUP($A427,'Entry capacity'!$A$12:$I$30,8,FALSE),0))</f>
        <v>697.8513009342463</v>
      </c>
      <c r="I427" s="57">
        <f t="array" ref="I427">SUMPRODUCT('Distance Matrix_ex'!$B162:$T162,TRANSPOSE('Entry capacity'!I$12:I$30))/(SUM('Entry capacity'!$I$12:$I$30)-IFERROR(VLOOKUP($A427,'Entry capacity'!$A$12:$I$30,9,FALSE),0))</f>
        <v>698.80222330775689</v>
      </c>
    </row>
    <row r="428" spans="1:9" s="5" customFormat="1" ht="15" customHeight="1" x14ac:dyDescent="0.25">
      <c r="A428" s="46" t="str">
        <f t="shared" ref="A428:B428" si="152">A163</f>
        <v>F19_Almodovar</v>
      </c>
      <c r="B428" s="4" t="str">
        <f t="shared" si="152"/>
        <v>Salida Nacional / National exit</v>
      </c>
      <c r="C428" s="52">
        <f t="array" ref="C428">SUMPRODUCT('Distance Matrix_ex'!$B163:$T163,TRANSPOSE('Entry capacity'!C$12:C$30))/(SUM('Entry capacity'!$C$12:$C$30)-IFERROR(VLOOKUP($A428,'Entry capacity'!$A$12:$I$30,3,FALSE),0))</f>
        <v>683.41959283571282</v>
      </c>
      <c r="D428" s="52">
        <f t="array" ref="D428">SUMPRODUCT('Distance Matrix_ex'!$B163:$T163,TRANSPOSE('Entry capacity'!D$12:D$30))/(SUM('Entry capacity'!$D$12:$D$30)-IFERROR(VLOOKUP($A428,'Entry capacity'!$A$12:$I$30,4,FALSE),0))</f>
        <v>683.76021356190927</v>
      </c>
      <c r="E428" s="52">
        <f t="array" ref="E428">SUMPRODUCT('Distance Matrix_ex'!$B163:$T163,TRANSPOSE('Entry capacity'!E$12:E$30))/(SUM('Entry capacity'!$E$12:$E$30)-IFERROR(VLOOKUP($A428,'Entry capacity'!$A$12:$I$30,5,FALSE),0))</f>
        <v>684.39087958173343</v>
      </c>
      <c r="F428" s="52">
        <f t="array" ref="F428">SUMPRODUCT('Distance Matrix_ex'!$B163:$T163,TRANSPOSE('Entry capacity'!F$12:F$30))/(SUM('Entry capacity'!$F$12:$F$30)-IFERROR(VLOOKUP($A428,'Entry capacity'!$A$12:$I$30,6,FALSE),0))</f>
        <v>685.01587275806014</v>
      </c>
      <c r="G428" s="52">
        <f t="array" ref="G428">SUMPRODUCT('Distance Matrix_ex'!$B163:$T163,TRANSPOSE('Entry capacity'!G$12:G$30))/(SUM('Entry capacity'!$G$12:$G$30)-IFERROR(VLOOKUP($A428,'Entry capacity'!$A$12:$I$30,7,FALSE),0))</f>
        <v>685.59125459382039</v>
      </c>
      <c r="H428" s="52">
        <f t="array" ref="H428">SUMPRODUCT('Distance Matrix_ex'!$B163:$T163,TRANSPOSE('Entry capacity'!H$12:H$30))/(SUM('Entry capacity'!$H$12:$H$30)-IFERROR(VLOOKUP($A428,'Entry capacity'!$A$12:$I$30,8,FALSE),0))</f>
        <v>686.07530093424612</v>
      </c>
      <c r="I428" s="57">
        <f t="array" ref="I428">SUMPRODUCT('Distance Matrix_ex'!$B163:$T163,TRANSPOSE('Entry capacity'!I$12:I$30))/(SUM('Entry capacity'!$I$12:$I$30)-IFERROR(VLOOKUP($A428,'Entry capacity'!$A$12:$I$30,9,FALSE),0))</f>
        <v>687.02622330775682</v>
      </c>
    </row>
    <row r="429" spans="1:9" s="5" customFormat="1" ht="15" customHeight="1" x14ac:dyDescent="0.25">
      <c r="A429" s="46" t="str">
        <f t="shared" ref="A429:B429" si="153">A164</f>
        <v>F21_Ciudad Real</v>
      </c>
      <c r="B429" s="4" t="str">
        <f t="shared" si="153"/>
        <v>Salida Nacional / National exit</v>
      </c>
      <c r="C429" s="52">
        <f t="array" ref="C429">SUMPRODUCT('Distance Matrix_ex'!$B164:$T164,TRANSPOSE('Entry capacity'!C$12:C$30))/(SUM('Entry capacity'!$C$12:$C$30)-IFERROR(VLOOKUP($A429,'Entry capacity'!$A$12:$I$30,3,FALSE),0))</f>
        <v>665.82336175551893</v>
      </c>
      <c r="D429" s="52">
        <f t="array" ref="D429">SUMPRODUCT('Distance Matrix_ex'!$B164:$T164,TRANSPOSE('Entry capacity'!D$12:D$30))/(SUM('Entry capacity'!$D$12:$D$30)-IFERROR(VLOOKUP($A429,'Entry capacity'!$A$12:$I$30,4,FALSE),0))</f>
        <v>666.03310196708446</v>
      </c>
      <c r="E429" s="52">
        <f t="array" ref="E429">SUMPRODUCT('Distance Matrix_ex'!$B164:$T164,TRANSPOSE('Entry capacity'!E$12:E$30))/(SUM('Entry capacity'!$E$12:$E$30)-IFERROR(VLOOKUP($A429,'Entry capacity'!$A$12:$I$30,5,FALSE),0))</f>
        <v>666.46175955730371</v>
      </c>
      <c r="F429" s="52">
        <f t="array" ref="F429">SUMPRODUCT('Distance Matrix_ex'!$B164:$T164,TRANSPOSE('Entry capacity'!F$12:F$30))/(SUM('Entry capacity'!$F$12:$F$30)-IFERROR(VLOOKUP($A429,'Entry capacity'!$A$12:$I$30,6,FALSE),0))</f>
        <v>666.86198669358464</v>
      </c>
      <c r="G429" s="52">
        <f t="array" ref="G429">SUMPRODUCT('Distance Matrix_ex'!$B164:$T164,TRANSPOSE('Entry capacity'!G$12:G$30))/(SUM('Entry capacity'!$G$12:$G$30)-IFERROR(VLOOKUP($A429,'Entry capacity'!$A$12:$I$30,7,FALSE),0))</f>
        <v>667.3434211760873</v>
      </c>
      <c r="H429" s="52">
        <f t="array" ref="H429">SUMPRODUCT('Distance Matrix_ex'!$B164:$T164,TRANSPOSE('Entry capacity'!H$12:H$30))/(SUM('Entry capacity'!$H$12:$H$30)-IFERROR(VLOOKUP($A429,'Entry capacity'!$A$12:$I$30,8,FALSE),0))</f>
        <v>667.79546820724318</v>
      </c>
      <c r="I429" s="57">
        <f t="array" ref="I429">SUMPRODUCT('Distance Matrix_ex'!$B164:$T164,TRANSPOSE('Entry capacity'!I$12:I$30))/(SUM('Entry capacity'!$I$12:$I$30)-IFERROR(VLOOKUP($A429,'Entry capacity'!$A$12:$I$30,9,FALSE),0))</f>
        <v>668.69237594888591</v>
      </c>
    </row>
    <row r="430" spans="1:9" s="5" customFormat="1" ht="15" customHeight="1" x14ac:dyDescent="0.25">
      <c r="A430" s="46" t="str">
        <f t="shared" ref="A430:B430" si="154">A165</f>
        <v>F25_Mascaraque</v>
      </c>
      <c r="B430" s="4" t="str">
        <f t="shared" si="154"/>
        <v>Salida Nacional / National exit</v>
      </c>
      <c r="C430" s="52">
        <f t="array" ref="C430">SUMPRODUCT('Distance Matrix_ex'!$B165:$T165,TRANSPOSE('Entry capacity'!C$12:C$30))/(SUM('Entry capacity'!$C$12:$C$30)-IFERROR(VLOOKUP($A430,'Entry capacity'!$A$12:$I$30,3,FALSE),0))</f>
        <v>627.98420519139881</v>
      </c>
      <c r="D430" s="52">
        <f t="array" ref="D430">SUMPRODUCT('Distance Matrix_ex'!$B165:$T165,TRANSPOSE('Entry capacity'!D$12:D$30))/(SUM('Entry capacity'!$D$12:$D$30)-IFERROR(VLOOKUP($A430,'Entry capacity'!$A$12:$I$30,4,FALSE),0))</f>
        <v>627.91249829865342</v>
      </c>
      <c r="E430" s="52">
        <f t="array" ref="E430">SUMPRODUCT('Distance Matrix_ex'!$B165:$T165,TRANSPOSE('Entry capacity'!E$12:E$30))/(SUM('Entry capacity'!$E$12:$E$30)-IFERROR(VLOOKUP($A430,'Entry capacity'!$A$12:$I$30,5,FALSE),0))</f>
        <v>627.90675442186114</v>
      </c>
      <c r="F430" s="52">
        <f t="array" ref="F430">SUMPRODUCT('Distance Matrix_ex'!$B165:$T165,TRANSPOSE('Entry capacity'!F$12:F$30))/(SUM('Entry capacity'!$F$12:$F$30)-IFERROR(VLOOKUP($A430,'Entry capacity'!$A$12:$I$30,6,FALSE),0))</f>
        <v>627.82364183949403</v>
      </c>
      <c r="G430" s="52">
        <f t="array" ref="G430">SUMPRODUCT('Distance Matrix_ex'!$B165:$T165,TRANSPOSE('Entry capacity'!G$12:G$30))/(SUM('Entry capacity'!$G$12:$G$30)-IFERROR(VLOOKUP($A430,'Entry capacity'!$A$12:$I$30,7,FALSE),0))</f>
        <v>628.10305075228746</v>
      </c>
      <c r="H430" s="52">
        <f t="array" ref="H430">SUMPRODUCT('Distance Matrix_ex'!$B165:$T165,TRANSPOSE('Entry capacity'!H$12:H$30))/(SUM('Entry capacity'!$H$12:$H$30)-IFERROR(VLOOKUP($A430,'Entry capacity'!$A$12:$I$30,8,FALSE),0))</f>
        <v>628.48628606644058</v>
      </c>
      <c r="I430" s="57">
        <f t="array" ref="I430">SUMPRODUCT('Distance Matrix_ex'!$B165:$T165,TRANSPOSE('Entry capacity'!I$12:I$30))/(SUM('Entry capacity'!$I$12:$I$30)-IFERROR(VLOOKUP($A430,'Entry capacity'!$A$12:$I$30,9,FALSE),0))</f>
        <v>629.26704006455236</v>
      </c>
    </row>
    <row r="431" spans="1:9" s="5" customFormat="1" ht="15" customHeight="1" x14ac:dyDescent="0.25">
      <c r="A431" s="46" t="str">
        <f t="shared" ref="A431:B431" si="155">A166</f>
        <v>F26.02_Aranjuez Oeste</v>
      </c>
      <c r="B431" s="4" t="str">
        <f t="shared" si="155"/>
        <v>Salida Nacional / National exit</v>
      </c>
      <c r="C431" s="52">
        <f t="array" ref="C431">SUMPRODUCT('Distance Matrix_ex'!$B166:$T166,TRANSPOSE('Entry capacity'!C$12:C$30))/(SUM('Entry capacity'!$C$12:$C$30)-IFERROR(VLOOKUP($A431,'Entry capacity'!$A$12:$I$30,3,FALSE),0))</f>
        <v>616.2432438796842</v>
      </c>
      <c r="D431" s="52">
        <f t="array" ref="D431">SUMPRODUCT('Distance Matrix_ex'!$B166:$T166,TRANSPOSE('Entry capacity'!D$12:D$30))/(SUM('Entry capacity'!$D$12:$D$30)-IFERROR(VLOOKUP($A431,'Entry capacity'!$A$12:$I$30,4,FALSE),0))</f>
        <v>616.08420788494334</v>
      </c>
      <c r="E431" s="52">
        <f t="array" ref="E431">SUMPRODUCT('Distance Matrix_ex'!$B166:$T166,TRANSPOSE('Entry capacity'!E$12:E$30))/(SUM('Entry capacity'!$E$12:$E$30)-IFERROR(VLOOKUP($A431,'Entry capacity'!$A$12:$I$30,5,FALSE),0))</f>
        <v>615.94367530562579</v>
      </c>
      <c r="F431" s="52">
        <f t="array" ref="F431">SUMPRODUCT('Distance Matrix_ex'!$B166:$T166,TRANSPOSE('Entry capacity'!F$12:F$30))/(SUM('Entry capacity'!$F$12:$F$30)-IFERROR(VLOOKUP($A431,'Entry capacity'!$A$12:$I$30,6,FALSE),0))</f>
        <v>615.71058916537959</v>
      </c>
      <c r="G431" s="52">
        <f t="array" ref="G431">SUMPRODUCT('Distance Matrix_ex'!$B166:$T166,TRANSPOSE('Entry capacity'!G$12:G$30))/(SUM('Entry capacity'!$G$12:$G$30)-IFERROR(VLOOKUP($A431,'Entry capacity'!$A$12:$I$30,7,FALSE),0))</f>
        <v>615.92731236809607</v>
      </c>
      <c r="H431" s="52">
        <f t="array" ref="H431">SUMPRODUCT('Distance Matrix_ex'!$B166:$T166,TRANSPOSE('Entry capacity'!H$12:H$30))/(SUM('Entry capacity'!$H$12:$H$30)-IFERROR(VLOOKUP($A431,'Entry capacity'!$A$12:$I$30,8,FALSE),0))</f>
        <v>616.28919636841249</v>
      </c>
      <c r="I431" s="57">
        <f t="array" ref="I431">SUMPRODUCT('Distance Matrix_ex'!$B166:$T166,TRANSPOSE('Entry capacity'!I$12:I$30))/(SUM('Entry capacity'!$I$12:$I$30)-IFERROR(VLOOKUP($A431,'Entry capacity'!$A$12:$I$30,9,FALSE),0))</f>
        <v>617.03390948367064</v>
      </c>
    </row>
    <row r="432" spans="1:9" s="5" customFormat="1" ht="15" customHeight="1" x14ac:dyDescent="0.25">
      <c r="A432" s="46" t="str">
        <f t="shared" ref="A432:B432" si="156">A167</f>
        <v>F26_Aranjuez</v>
      </c>
      <c r="B432" s="4" t="str">
        <f t="shared" si="156"/>
        <v>Salida Nacional / National exit</v>
      </c>
      <c r="C432" s="52">
        <f t="array" ref="C432">SUMPRODUCT('Distance Matrix_ex'!$B167:$T167,TRANSPOSE('Entry capacity'!C$12:C$30))/(SUM('Entry capacity'!$C$12:$C$30)-IFERROR(VLOOKUP($A432,'Entry capacity'!$A$12:$I$30,3,FALSE),0))</f>
        <v>618.04873011782752</v>
      </c>
      <c r="D432" s="52">
        <f t="array" ref="D432">SUMPRODUCT('Distance Matrix_ex'!$B167:$T167,TRANSPOSE('Entry capacity'!D$12:D$30))/(SUM('Entry capacity'!$D$12:$D$30)-IFERROR(VLOOKUP($A432,'Entry capacity'!$A$12:$I$30,4,FALSE),0))</f>
        <v>617.90312330385439</v>
      </c>
      <c r="E432" s="52">
        <f t="array" ref="E432">SUMPRODUCT('Distance Matrix_ex'!$B167:$T167,TRANSPOSE('Entry capacity'!E$12:E$30))/(SUM('Entry capacity'!$E$12:$E$30)-IFERROR(VLOOKUP($A432,'Entry capacity'!$A$12:$I$30,5,FALSE),0))</f>
        <v>617.78331808586654</v>
      </c>
      <c r="F432" s="52">
        <f t="array" ref="F432">SUMPRODUCT('Distance Matrix_ex'!$B167:$T167,TRANSPOSE('Entry capacity'!F$12:F$30))/(SUM('Entry capacity'!$F$12:$F$30)-IFERROR(VLOOKUP($A432,'Entry capacity'!$A$12:$I$30,6,FALSE),0))</f>
        <v>617.57329438383522</v>
      </c>
      <c r="G432" s="52">
        <f t="array" ref="G432">SUMPRODUCT('Distance Matrix_ex'!$B167:$T167,TRANSPOSE('Entry capacity'!G$12:G$30))/(SUM('Entry capacity'!$G$12:$G$30)-IFERROR(VLOOKUP($A432,'Entry capacity'!$A$12:$I$30,7,FALSE),0))</f>
        <v>617.79965718793255</v>
      </c>
      <c r="H432" s="52">
        <f t="array" ref="H432">SUMPRODUCT('Distance Matrix_ex'!$B167:$T167,TRANSPOSE('Entry capacity'!H$12:H$30))/(SUM('Entry capacity'!$H$12:$H$30)-IFERROR(VLOOKUP($A432,'Entry capacity'!$A$12:$I$30,8,FALSE),0))</f>
        <v>618.16482452274579</v>
      </c>
      <c r="I432" s="57">
        <f t="array" ref="I432">SUMPRODUCT('Distance Matrix_ex'!$B167:$T167,TRANSPOSE('Entry capacity'!I$12:I$30))/(SUM('Entry capacity'!$I$12:$I$30)-IFERROR(VLOOKUP($A432,'Entry capacity'!$A$12:$I$30,9,FALSE),0))</f>
        <v>618.91507988588933</v>
      </c>
    </row>
    <row r="433" spans="1:9" s="5" customFormat="1" ht="15" customHeight="1" x14ac:dyDescent="0.25">
      <c r="A433" s="46" t="str">
        <f t="shared" ref="A433:B433" si="157">A168</f>
        <v>F26A_Ceramicas Toledo</v>
      </c>
      <c r="B433" s="4" t="str">
        <f t="shared" si="157"/>
        <v>Salida Nacional / National exit</v>
      </c>
      <c r="C433" s="52">
        <f t="array" ref="C433">SUMPRODUCT('Distance Matrix_ex'!$B168:$T168,TRANSPOSE('Entry capacity'!C$12:C$30))/(SUM('Entry capacity'!$C$12:$C$30)-IFERROR(VLOOKUP($A433,'Entry capacity'!$A$12:$I$30,3,FALSE),0))</f>
        <v>612.86273939397006</v>
      </c>
      <c r="D433" s="52">
        <f t="array" ref="D433">SUMPRODUCT('Distance Matrix_ex'!$B168:$T168,TRANSPOSE('Entry capacity'!D$12:D$30))/(SUM('Entry capacity'!$D$12:$D$30)-IFERROR(VLOOKUP($A433,'Entry capacity'!$A$12:$I$30,4,FALSE),0))</f>
        <v>612.678559255305</v>
      </c>
      <c r="E433" s="52">
        <f t="array" ref="E433">SUMPRODUCT('Distance Matrix_ex'!$B168:$T168,TRANSPOSE('Entry capacity'!E$12:E$30))/(SUM('Entry capacity'!$E$12:$E$30)-IFERROR(VLOOKUP($A433,'Entry capacity'!$A$12:$I$30,5,FALSE),0))</f>
        <v>612.49921777427858</v>
      </c>
      <c r="F433" s="52">
        <f t="array" ref="F433">SUMPRODUCT('Distance Matrix_ex'!$B168:$T168,TRANSPOSE('Entry capacity'!F$12:F$30))/(SUM('Entry capacity'!$F$12:$F$30)-IFERROR(VLOOKUP($A433,'Entry capacity'!$A$12:$I$30,6,FALSE),0))</f>
        <v>612.22295064810726</v>
      </c>
      <c r="G433" s="52">
        <f t="array" ref="G433">SUMPRODUCT('Distance Matrix_ex'!$B168:$T168,TRANSPOSE('Entry capacity'!G$12:G$30))/(SUM('Entry capacity'!$G$12:$G$30)-IFERROR(VLOOKUP($A433,'Entry capacity'!$A$12:$I$30,7,FALSE),0))</f>
        <v>612.42162513075095</v>
      </c>
      <c r="H433" s="52">
        <f t="array" ref="H433">SUMPRODUCT('Distance Matrix_ex'!$B168:$T168,TRANSPOSE('Entry capacity'!H$12:H$30))/(SUM('Entry capacity'!$H$12:$H$30)-IFERROR(VLOOKUP($A433,'Entry capacity'!$A$12:$I$30,8,FALSE),0))</f>
        <v>612.77736157548952</v>
      </c>
      <c r="I433" s="57">
        <f t="array" ref="I433">SUMPRODUCT('Distance Matrix_ex'!$B168:$T168,TRANSPOSE('Entry capacity'!I$12:I$30))/(SUM('Entry capacity'!$I$12:$I$30)-IFERROR(VLOOKUP($A433,'Entry capacity'!$A$12:$I$30,9,FALSE),0))</f>
        <v>613.51169765577413</v>
      </c>
    </row>
    <row r="434" spans="1:9" s="5" customFormat="1" ht="15" customHeight="1" x14ac:dyDescent="0.25">
      <c r="A434" s="46" t="str">
        <f t="shared" ref="A434:B434" si="158">A169</f>
        <v>F27_Yeles</v>
      </c>
      <c r="B434" s="4" t="str">
        <f t="shared" si="158"/>
        <v>Salida Nacional / National exit</v>
      </c>
      <c r="C434" s="52">
        <f t="array" ref="C434">SUMPRODUCT('Distance Matrix_ex'!$B169:$T169,TRANSPOSE('Entry capacity'!C$12:C$30))/(SUM('Entry capacity'!$C$12:$C$30)-IFERROR(VLOOKUP($A434,'Entry capacity'!$A$12:$I$30,3,FALSE),0))</f>
        <v>607.23378919223273</v>
      </c>
      <c r="D434" s="52">
        <f t="array" ref="D434">SUMPRODUCT('Distance Matrix_ex'!$B169:$T169,TRANSPOSE('Entry capacity'!D$12:D$30))/(SUM('Entry capacity'!$D$12:$D$30)-IFERROR(VLOOKUP($A434,'Entry capacity'!$A$12:$I$30,4,FALSE),0))</f>
        <v>607.00774100262674</v>
      </c>
      <c r="E434" s="52">
        <f t="array" ref="E434">SUMPRODUCT('Distance Matrix_ex'!$B169:$T169,TRANSPOSE('Entry capacity'!E$12:E$30))/(SUM('Entry capacity'!$E$12:$E$30)-IFERROR(VLOOKUP($A434,'Entry capacity'!$A$12:$I$30,5,FALSE),0))</f>
        <v>606.76377799069428</v>
      </c>
      <c r="F434" s="52">
        <f t="array" ref="F434">SUMPRODUCT('Distance Matrix_ex'!$B169:$T169,TRANSPOSE('Entry capacity'!F$12:F$30))/(SUM('Entry capacity'!$F$12:$F$30)-IFERROR(VLOOKUP($A434,'Entry capacity'!$A$12:$I$30,6,FALSE),0))</f>
        <v>606.41560928283241</v>
      </c>
      <c r="G434" s="52">
        <f t="array" ref="G434">SUMPRODUCT('Distance Matrix_ex'!$B169:$T169,TRANSPOSE('Entry capacity'!G$12:G$30))/(SUM('Entry capacity'!$G$12:$G$30)-IFERROR(VLOOKUP($A434,'Entry capacity'!$A$12:$I$30,7,FALSE),0))</f>
        <v>606.58423045629502</v>
      </c>
      <c r="H434" s="52">
        <f t="array" ref="H434">SUMPRODUCT('Distance Matrix_ex'!$B169:$T169,TRANSPOSE('Entry capacity'!H$12:H$30))/(SUM('Entry capacity'!$H$12:$H$30)-IFERROR(VLOOKUP($A434,'Entry capacity'!$A$12:$I$30,8,FALSE),0))</f>
        <v>606.92973047497446</v>
      </c>
      <c r="I434" s="57">
        <f t="array" ref="I434">SUMPRODUCT('Distance Matrix_ex'!$B169:$T169,TRANSPOSE('Entry capacity'!I$12:I$30))/(SUM('Entry capacity'!$I$12:$I$30)-IFERROR(VLOOKUP($A434,'Entry capacity'!$A$12:$I$30,9,FALSE),0))</f>
        <v>607.64678753274779</v>
      </c>
    </row>
    <row r="435" spans="1:9" s="5" customFormat="1" ht="15" customHeight="1" x14ac:dyDescent="0.25">
      <c r="A435" s="46" t="str">
        <f t="shared" ref="A435:B435" si="159">A170</f>
        <v>F28_ Pinto</v>
      </c>
      <c r="B435" s="4" t="str">
        <f t="shared" si="159"/>
        <v>Salida Nacional / National exit</v>
      </c>
      <c r="C435" s="52">
        <f t="array" ref="C435">SUMPRODUCT('Distance Matrix_ex'!$B170:$T170,TRANSPOSE('Entry capacity'!C$12:C$30))/(SUM('Entry capacity'!$C$12:$C$30)-IFERROR(VLOOKUP($A435,'Entry capacity'!$A$12:$I$30,3,FALSE),0))</f>
        <v>598.98303512974496</v>
      </c>
      <c r="D435" s="52">
        <f t="array" ref="D435">SUMPRODUCT('Distance Matrix_ex'!$B170:$T170,TRANSPOSE('Entry capacity'!D$12:D$30))/(SUM('Entry capacity'!$D$12:$D$30)-IFERROR(VLOOKUP($A435,'Entry capacity'!$A$12:$I$30,4,FALSE),0))</f>
        <v>598.69561794965057</v>
      </c>
      <c r="E435" s="52">
        <f t="array" ref="E435">SUMPRODUCT('Distance Matrix_ex'!$B170:$T170,TRANSPOSE('Entry capacity'!E$12:E$30))/(SUM('Entry capacity'!$E$12:$E$30)-IFERROR(VLOOKUP($A435,'Entry capacity'!$A$12:$I$30,5,FALSE),0))</f>
        <v>598.35693454767409</v>
      </c>
      <c r="F435" s="52">
        <f t="array" ref="F435">SUMPRODUCT('Distance Matrix_ex'!$B170:$T170,TRANSPOSE('Entry capacity'!F$12:F$30))/(SUM('Entry capacity'!$F$12:$F$30)-IFERROR(VLOOKUP($A435,'Entry capacity'!$A$12:$I$30,6,FALSE),0))</f>
        <v>597.9033745597385</v>
      </c>
      <c r="G435" s="52">
        <f t="array" ref="G435">SUMPRODUCT('Distance Matrix_ex'!$B170:$T170,TRANSPOSE('Entry capacity'!G$12:G$30))/(SUM('Entry capacity'!$G$12:$G$30)-IFERROR(VLOOKUP($A435,'Entry capacity'!$A$12:$I$30,7,FALSE),0))</f>
        <v>598.02794445295706</v>
      </c>
      <c r="H435" s="52">
        <f t="array" ref="H435">SUMPRODUCT('Distance Matrix_ex'!$B170:$T170,TRANSPOSE('Entry capacity'!H$12:H$30))/(SUM('Entry capacity'!$H$12:$H$30)-IFERROR(VLOOKUP($A435,'Entry capacity'!$A$12:$I$30,8,FALSE),0))</f>
        <v>598.35844021136336</v>
      </c>
      <c r="I435" s="57">
        <f t="array" ref="I435">SUMPRODUCT('Distance Matrix_ex'!$B170:$T170,TRANSPOSE('Entry capacity'!I$12:I$30))/(SUM('Entry capacity'!$I$12:$I$30)-IFERROR(VLOOKUP($A435,'Entry capacity'!$A$12:$I$30,9,FALSE),0))</f>
        <v>599.05017017259593</v>
      </c>
    </row>
    <row r="436" spans="1:9" s="5" customFormat="1" ht="15" customHeight="1" x14ac:dyDescent="0.25">
      <c r="A436" s="46" t="str">
        <f t="shared" ref="A436:B436" si="160">A171</f>
        <v>G04_Lumbier</v>
      </c>
      <c r="B436" s="4" t="str">
        <f t="shared" si="160"/>
        <v>Salida Nacional / National exit</v>
      </c>
      <c r="C436" s="52">
        <f t="array" ref="C436">SUMPRODUCT('Distance Matrix_ex'!$B171:$T171,TRANSPOSE('Entry capacity'!C$12:C$30))/(SUM('Entry capacity'!$C$12:$C$30)-IFERROR(VLOOKUP($A436,'Entry capacity'!$A$12:$I$30,3,FALSE),0))</f>
        <v>684.35763461265174</v>
      </c>
      <c r="D436" s="52">
        <f t="array" ref="D436">SUMPRODUCT('Distance Matrix_ex'!$B171:$T171,TRANSPOSE('Entry capacity'!D$12:D$30))/(SUM('Entry capacity'!$D$12:$D$30)-IFERROR(VLOOKUP($A436,'Entry capacity'!$A$12:$I$30,4,FALSE),0))</f>
        <v>688.67085387560132</v>
      </c>
      <c r="E436" s="52">
        <f t="array" ref="E436">SUMPRODUCT('Distance Matrix_ex'!$B171:$T171,TRANSPOSE('Entry capacity'!E$12:E$30))/(SUM('Entry capacity'!$E$12:$E$30)-IFERROR(VLOOKUP($A436,'Entry capacity'!$A$12:$I$30,5,FALSE),0))</f>
        <v>694.13496284159214</v>
      </c>
      <c r="F436" s="52">
        <f t="array" ref="F436">SUMPRODUCT('Distance Matrix_ex'!$B171:$T171,TRANSPOSE('Entry capacity'!F$12:F$30))/(SUM('Entry capacity'!$F$12:$F$30)-IFERROR(VLOOKUP($A436,'Entry capacity'!$A$12:$I$30,6,FALSE),0))</f>
        <v>699.5134443925333</v>
      </c>
      <c r="G436" s="52">
        <f t="array" ref="G436">SUMPRODUCT('Distance Matrix_ex'!$B171:$T171,TRANSPOSE('Entry capacity'!G$12:G$30))/(SUM('Entry capacity'!$G$12:$G$30)-IFERROR(VLOOKUP($A436,'Entry capacity'!$A$12:$I$30,7,FALSE),0))</f>
        <v>700.30813478007474</v>
      </c>
      <c r="H436" s="52">
        <f t="array" ref="H436">SUMPRODUCT('Distance Matrix_ex'!$B171:$T171,TRANSPOSE('Entry capacity'!H$12:H$30))/(SUM('Entry capacity'!$H$12:$H$30)-IFERROR(VLOOKUP($A436,'Entry capacity'!$A$12:$I$30,8,FALSE),0))</f>
        <v>699.99338488035312</v>
      </c>
      <c r="I436" s="57">
        <f t="array" ref="I436">SUMPRODUCT('Distance Matrix_ex'!$B171:$T171,TRANSPOSE('Entry capacity'!I$12:I$30))/(SUM('Entry capacity'!$I$12:$I$30)-IFERROR(VLOOKUP($A436,'Entry capacity'!$A$12:$I$30,9,FALSE),0))</f>
        <v>699.59441869071838</v>
      </c>
    </row>
    <row r="437" spans="1:9" s="5" customFormat="1" ht="15" customHeight="1" x14ac:dyDescent="0.25">
      <c r="A437" s="46" t="str">
        <f t="shared" ref="A437:B437" si="161">A172</f>
        <v>H1_Red Cartagena</v>
      </c>
      <c r="B437" s="4" t="str">
        <f t="shared" si="161"/>
        <v>Salida Nacional / National exit</v>
      </c>
      <c r="C437" s="52">
        <f t="array" ref="C437">SUMPRODUCT('Distance Matrix_ex'!$B172:$T172,TRANSPOSE('Entry capacity'!C$12:C$30))/(SUM('Entry capacity'!$C$12:$C$30)-IFERROR(VLOOKUP($A437,'Entry capacity'!$A$12:$I$30,3,FALSE),0))</f>
        <v>713.21922072291568</v>
      </c>
      <c r="D437" s="52">
        <f t="array" ref="D437">SUMPRODUCT('Distance Matrix_ex'!$B172:$T172,TRANSPOSE('Entry capacity'!D$12:D$30))/(SUM('Entry capacity'!$D$12:$D$30)-IFERROR(VLOOKUP($A437,'Entry capacity'!$A$12:$I$30,4,FALSE),0))</f>
        <v>699.13165942703529</v>
      </c>
      <c r="E437" s="52">
        <f t="array" ref="E437">SUMPRODUCT('Distance Matrix_ex'!$B172:$T172,TRANSPOSE('Entry capacity'!E$12:E$30))/(SUM('Entry capacity'!$E$12:$E$30)-IFERROR(VLOOKUP($A437,'Entry capacity'!$A$12:$I$30,5,FALSE),0))</f>
        <v>679.9217925431401</v>
      </c>
      <c r="F437" s="52">
        <f t="array" ref="F437">SUMPRODUCT('Distance Matrix_ex'!$B172:$T172,TRANSPOSE('Entry capacity'!F$12:F$30))/(SUM('Entry capacity'!$F$12:$F$30)-IFERROR(VLOOKUP($A437,'Entry capacity'!$A$12:$I$30,6,FALSE),0))</f>
        <v>659.94633993418199</v>
      </c>
      <c r="G437" s="52">
        <f t="array" ref="G437">SUMPRODUCT('Distance Matrix_ex'!$B172:$T172,TRANSPOSE('Entry capacity'!G$12:G$30))/(SUM('Entry capacity'!$G$12:$G$30)-IFERROR(VLOOKUP($A437,'Entry capacity'!$A$12:$I$30,7,FALSE),0))</f>
        <v>654.80512094228175</v>
      </c>
      <c r="H437" s="52">
        <f t="array" ref="H437">SUMPRODUCT('Distance Matrix_ex'!$B172:$T172,TRANSPOSE('Entry capacity'!H$12:H$30))/(SUM('Entry capacity'!$H$12:$H$30)-IFERROR(VLOOKUP($A437,'Entry capacity'!$A$12:$I$30,8,FALSE),0))</f>
        <v>654.45177424801568</v>
      </c>
      <c r="I437" s="57">
        <f t="array" ref="I437">SUMPRODUCT('Distance Matrix_ex'!$B172:$T172,TRANSPOSE('Entry capacity'!I$12:I$30))/(SUM('Entry capacity'!$I$12:$I$30)-IFERROR(VLOOKUP($A437,'Entry capacity'!$A$12:$I$30,9,FALSE),0))</f>
        <v>653.66942540079629</v>
      </c>
    </row>
    <row r="438" spans="1:9" s="5" customFormat="1" ht="15" customHeight="1" x14ac:dyDescent="0.25">
      <c r="A438" s="46" t="str">
        <f t="shared" ref="A438:B438" si="162">A173</f>
        <v>I001_Corvera</v>
      </c>
      <c r="B438" s="4" t="str">
        <f t="shared" si="162"/>
        <v>Salida Nacional / National exit</v>
      </c>
      <c r="C438" s="52">
        <f t="array" ref="C438">SUMPRODUCT('Distance Matrix_ex'!$B173:$T173,TRANSPOSE('Entry capacity'!C$12:C$30))/(SUM('Entry capacity'!$C$12:$C$30)-IFERROR(VLOOKUP($A438,'Entry capacity'!$A$12:$I$30,3,FALSE),0))</f>
        <v>892.62898161506405</v>
      </c>
      <c r="D438" s="52">
        <f t="array" ref="D438">SUMPRODUCT('Distance Matrix_ex'!$B173:$T173,TRANSPOSE('Entry capacity'!D$12:D$30))/(SUM('Entry capacity'!$D$12:$D$30)-IFERROR(VLOOKUP($A438,'Entry capacity'!$A$12:$I$30,4,FALSE),0))</f>
        <v>899.07387263371334</v>
      </c>
      <c r="E438" s="52">
        <f t="array" ref="E438">SUMPRODUCT('Distance Matrix_ex'!$B173:$T173,TRANSPOSE('Entry capacity'!E$12:E$30))/(SUM('Entry capacity'!$E$12:$E$30)-IFERROR(VLOOKUP($A438,'Entry capacity'!$A$12:$I$30,5,FALSE),0))</f>
        <v>907.54812931506842</v>
      </c>
      <c r="F438" s="52">
        <f t="array" ref="F438">SUMPRODUCT('Distance Matrix_ex'!$B173:$T173,TRANSPOSE('Entry capacity'!F$12:F$30))/(SUM('Entry capacity'!$F$12:$F$30)-IFERROR(VLOOKUP($A438,'Entry capacity'!$A$12:$I$30,6,FALSE),0))</f>
        <v>916.16124399093667</v>
      </c>
      <c r="G438" s="52">
        <f t="array" ref="G438">SUMPRODUCT('Distance Matrix_ex'!$B173:$T173,TRANSPOSE('Entry capacity'!G$12:G$30))/(SUM('Entry capacity'!$G$12:$G$30)-IFERROR(VLOOKUP($A438,'Entry capacity'!$A$12:$I$30,7,FALSE),0))</f>
        <v>917.89966250119221</v>
      </c>
      <c r="H438" s="52">
        <f t="array" ref="H438">SUMPRODUCT('Distance Matrix_ex'!$B173:$T173,TRANSPOSE('Entry capacity'!H$12:H$30))/(SUM('Entry capacity'!$H$12:$H$30)-IFERROR(VLOOKUP($A438,'Entry capacity'!$A$12:$I$30,8,FALSE),0))</f>
        <v>917.6836336028033</v>
      </c>
      <c r="I438" s="57">
        <f t="array" ref="I438">SUMPRODUCT('Distance Matrix_ex'!$B173:$T173,TRANSPOSE('Entry capacity'!I$12:I$30))/(SUM('Entry capacity'!$I$12:$I$30)-IFERROR(VLOOKUP($A438,'Entry capacity'!$A$12:$I$30,9,FALSE),0))</f>
        <v>917.42987858154356</v>
      </c>
    </row>
    <row r="439" spans="1:9" s="5" customFormat="1" ht="15" customHeight="1" x14ac:dyDescent="0.25">
      <c r="A439" s="46" t="str">
        <f t="shared" ref="A439:B439" si="163">A174</f>
        <v>I003_Cudillero</v>
      </c>
      <c r="B439" s="4" t="str">
        <f t="shared" si="163"/>
        <v>Salida Nacional / National exit</v>
      </c>
      <c r="C439" s="52">
        <f t="array" ref="C439">SUMPRODUCT('Distance Matrix_ex'!$B174:$T174,TRANSPOSE('Entry capacity'!C$12:C$30))/(SUM('Entry capacity'!$C$12:$C$30)-IFERROR(VLOOKUP($A439,'Entry capacity'!$A$12:$I$30,3,FALSE),0))</f>
        <v>924.97332469872731</v>
      </c>
      <c r="D439" s="52">
        <f t="array" ref="D439">SUMPRODUCT('Distance Matrix_ex'!$B174:$T174,TRANSPOSE('Entry capacity'!D$12:D$30))/(SUM('Entry capacity'!$D$12:$D$30)-IFERROR(VLOOKUP($A439,'Entry capacity'!$A$12:$I$30,4,FALSE),0))</f>
        <v>931.44343933094183</v>
      </c>
      <c r="E439" s="52">
        <f t="array" ref="E439">SUMPRODUCT('Distance Matrix_ex'!$B174:$T174,TRANSPOSE('Entry capacity'!E$12:E$30))/(SUM('Entry capacity'!$E$12:$E$30)-IFERROR(VLOOKUP($A439,'Entry capacity'!$A$12:$I$30,5,FALSE),0))</f>
        <v>939.94503771010227</v>
      </c>
      <c r="F439" s="52">
        <f t="array" ref="F439">SUMPRODUCT('Distance Matrix_ex'!$B174:$T174,TRANSPOSE('Entry capacity'!F$12:F$30))/(SUM('Entry capacity'!$F$12:$F$30)-IFERROR(VLOOKUP($A439,'Entry capacity'!$A$12:$I$30,6,FALSE),0))</f>
        <v>948.58811847238223</v>
      </c>
      <c r="G439" s="52">
        <f t="array" ref="G439">SUMPRODUCT('Distance Matrix_ex'!$B174:$T174,TRANSPOSE('Entry capacity'!G$12:G$30))/(SUM('Entry capacity'!$G$12:$G$30)-IFERROR(VLOOKUP($A439,'Entry capacity'!$A$12:$I$30,7,FALSE),0))</f>
        <v>950.31638754822166</v>
      </c>
      <c r="H439" s="52">
        <f t="array" ref="H439">SUMPRODUCT('Distance Matrix_ex'!$B174:$T174,TRANSPOSE('Entry capacity'!H$12:H$30))/(SUM('Entry capacity'!$H$12:$H$30)-IFERROR(VLOOKUP($A439,'Entry capacity'!$A$12:$I$30,8,FALSE),0))</f>
        <v>950.08035041757603</v>
      </c>
      <c r="I439" s="57">
        <f t="array" ref="I439">SUMPRODUCT('Distance Matrix_ex'!$B174:$T174,TRANSPOSE('Entry capacity'!I$12:I$30))/(SUM('Entry capacity'!$I$12:$I$30)-IFERROR(VLOOKUP($A439,'Entry capacity'!$A$12:$I$30,9,FALSE),0))</f>
        <v>949.78742546206081</v>
      </c>
    </row>
    <row r="440" spans="1:9" s="5" customFormat="1" ht="15" customHeight="1" x14ac:dyDescent="0.25">
      <c r="A440" s="46" t="str">
        <f t="shared" ref="A440:B440" si="164">A175</f>
        <v>I005_Luarca</v>
      </c>
      <c r="B440" s="4" t="str">
        <f t="shared" si="164"/>
        <v>Salida Nacional / National exit</v>
      </c>
      <c r="C440" s="52">
        <f t="array" ref="C440">SUMPRODUCT('Distance Matrix_ex'!$B175:$T175,TRANSPOSE('Entry capacity'!C$12:C$30))/(SUM('Entry capacity'!$C$12:$C$30)-IFERROR(VLOOKUP($A440,'Entry capacity'!$A$12:$I$30,3,FALSE),0))</f>
        <v>949.57356805348775</v>
      </c>
      <c r="D440" s="52">
        <f t="array" ref="D440">SUMPRODUCT('Distance Matrix_ex'!$B175:$T175,TRANSPOSE('Entry capacity'!D$12:D$30))/(SUM('Entry capacity'!$D$12:$D$30)-IFERROR(VLOOKUP($A440,'Entry capacity'!$A$12:$I$30,4,FALSE),0))</f>
        <v>956.06286709239612</v>
      </c>
      <c r="E440" s="52">
        <f t="array" ref="E440">SUMPRODUCT('Distance Matrix_ex'!$B175:$T175,TRANSPOSE('Entry capacity'!E$12:E$30))/(SUM('Entry capacity'!$E$12:$E$30)-IFERROR(VLOOKUP($A440,'Entry capacity'!$A$12:$I$30,5,FALSE),0))</f>
        <v>964.5852608365459</v>
      </c>
      <c r="F440" s="52">
        <f t="array" ref="F440">SUMPRODUCT('Distance Matrix_ex'!$B175:$T175,TRANSPOSE('Entry capacity'!F$12:F$30))/(SUM('Entry capacity'!$F$12:$F$30)-IFERROR(VLOOKUP($A440,'Entry capacity'!$A$12:$I$30,6,FALSE),0))</f>
        <v>973.25113300368491</v>
      </c>
      <c r="G440" s="52">
        <f t="array" ref="G440">SUMPRODUCT('Distance Matrix_ex'!$B175:$T175,TRANSPOSE('Entry capacity'!G$12:G$30))/(SUM('Entry capacity'!$G$12:$G$30)-IFERROR(VLOOKUP($A440,'Entry capacity'!$A$12:$I$30,7,FALSE),0))</f>
        <v>974.97168269082329</v>
      </c>
      <c r="H440" s="52">
        <f t="array" ref="H440">SUMPRODUCT('Distance Matrix_ex'!$B175:$T175,TRANSPOSE('Entry capacity'!H$12:H$30))/(SUM('Entry capacity'!$H$12:$H$30)-IFERROR(VLOOKUP($A440,'Entry capacity'!$A$12:$I$30,8,FALSE),0))</f>
        <v>974.72042783319091</v>
      </c>
      <c r="I440" s="57">
        <f t="array" ref="I440">SUMPRODUCT('Distance Matrix_ex'!$B175:$T175,TRANSPOSE('Entry capacity'!I$12:I$30))/(SUM('Entry capacity'!$I$12:$I$30)-IFERROR(VLOOKUP($A440,'Entry capacity'!$A$12:$I$30,9,FALSE),0))</f>
        <v>974.39771127200333</v>
      </c>
    </row>
    <row r="441" spans="1:9" s="5" customFormat="1" ht="15" customHeight="1" x14ac:dyDescent="0.25">
      <c r="A441" s="46" t="str">
        <f t="shared" ref="A441:B441" si="165">A176</f>
        <v>I006_Navia</v>
      </c>
      <c r="B441" s="4" t="str">
        <f t="shared" si="165"/>
        <v>Salida Nacional / National exit</v>
      </c>
      <c r="C441" s="52">
        <f t="array" ref="C441">SUMPRODUCT('Distance Matrix_ex'!$B176:$T176,TRANSPOSE('Entry capacity'!C$12:C$30))/(SUM('Entry capacity'!$C$12:$C$30)-IFERROR(VLOOKUP($A441,'Entry capacity'!$A$12:$I$30,3,FALSE),0))</f>
        <v>968.03560039776323</v>
      </c>
      <c r="D441" s="52">
        <f t="array" ref="D441">SUMPRODUCT('Distance Matrix_ex'!$B176:$T176,TRANSPOSE('Entry capacity'!D$12:D$30))/(SUM('Entry capacity'!$D$12:$D$30)-IFERROR(VLOOKUP($A441,'Entry capacity'!$A$12:$I$30,4,FALSE),0))</f>
        <v>974.53929698273612</v>
      </c>
      <c r="E441" s="52">
        <f t="array" ref="E441">SUMPRODUCT('Distance Matrix_ex'!$B176:$T176,TRANSPOSE('Entry capacity'!E$12:E$30))/(SUM('Entry capacity'!$E$12:$E$30)-IFERROR(VLOOKUP($A441,'Entry capacity'!$A$12:$I$30,5,FALSE),0))</f>
        <v>983.07729726766252</v>
      </c>
      <c r="F441" s="52">
        <f t="array" ref="F441">SUMPRODUCT('Distance Matrix_ex'!$B176:$T176,TRANSPOSE('Entry capacity'!F$12:F$30))/(SUM('Entry capacity'!$F$12:$F$30)-IFERROR(VLOOKUP($A441,'Entry capacity'!$A$12:$I$30,6,FALSE),0))</f>
        <v>991.76027396696531</v>
      </c>
      <c r="G441" s="52">
        <f t="array" ref="G441">SUMPRODUCT('Distance Matrix_ex'!$B176:$T176,TRANSPOSE('Entry capacity'!G$12:G$30))/(SUM('Entry capacity'!$G$12:$G$30)-IFERROR(VLOOKUP($A441,'Entry capacity'!$A$12:$I$30,7,FALSE),0))</f>
        <v>993.47503039418211</v>
      </c>
      <c r="H441" s="52">
        <f t="array" ref="H441">SUMPRODUCT('Distance Matrix_ex'!$B176:$T176,TRANSPOSE('Entry capacity'!H$12:H$30))/(SUM('Entry capacity'!$H$12:$H$30)-IFERROR(VLOOKUP($A441,'Entry capacity'!$A$12:$I$30,8,FALSE),0))</f>
        <v>993.21235491099776</v>
      </c>
      <c r="I441" s="57">
        <f t="array" ref="I441">SUMPRODUCT('Distance Matrix_ex'!$B176:$T176,TRANSPOSE('Entry capacity'!I$12:I$30))/(SUM('Entry capacity'!$I$12:$I$30)-IFERROR(VLOOKUP($A441,'Entry capacity'!$A$12:$I$30,9,FALSE),0))</f>
        <v>992.86728029507208</v>
      </c>
    </row>
    <row r="442" spans="1:9" s="5" customFormat="1" ht="15" customHeight="1" x14ac:dyDescent="0.25">
      <c r="A442" s="46" t="str">
        <f t="shared" ref="A442:B442" si="166">A177</f>
        <v>I007_Castropol</v>
      </c>
      <c r="B442" s="4" t="str">
        <f t="shared" si="166"/>
        <v>Salida Nacional / National exit</v>
      </c>
      <c r="C442" s="52">
        <f t="array" ref="C442">SUMPRODUCT('Distance Matrix_ex'!$B177:$T177,TRANSPOSE('Entry capacity'!C$12:C$30))/(SUM('Entry capacity'!$C$12:$C$30)-IFERROR(VLOOKUP($A442,'Entry capacity'!$A$12:$I$30,3,FALSE),0))</f>
        <v>986.02079565504641</v>
      </c>
      <c r="D442" s="52">
        <f t="array" ref="D442">SUMPRODUCT('Distance Matrix_ex'!$B177:$T177,TRANSPOSE('Entry capacity'!D$12:D$30))/(SUM('Entry capacity'!$D$12:$D$30)-IFERROR(VLOOKUP($A442,'Entry capacity'!$A$12:$I$30,4,FALSE),0))</f>
        <v>992.53851792648641</v>
      </c>
      <c r="E442" s="52">
        <f t="array" ref="E442">SUMPRODUCT('Distance Matrix_ex'!$B177:$T177,TRANSPOSE('Entry capacity'!E$12:E$30))/(SUM('Entry capacity'!$E$12:$E$30)-IFERROR(VLOOKUP($A442,'Entry capacity'!$A$12:$I$30,5,FALSE),0))</f>
        <v>1001.0917216666949</v>
      </c>
      <c r="F442" s="52">
        <f t="array" ref="F442">SUMPRODUCT('Distance Matrix_ex'!$B177:$T177,TRANSPOSE('Entry capacity'!F$12:F$30))/(SUM('Entry capacity'!$F$12:$F$30)-IFERROR(VLOOKUP($A442,'Entry capacity'!$A$12:$I$30,6,FALSE),0))</f>
        <v>1009.7913611225672</v>
      </c>
      <c r="G442" s="52">
        <f t="array" ref="G442">SUMPRODUCT('Distance Matrix_ex'!$B177:$T177,TRANSPOSE('Entry capacity'!G$12:G$30))/(SUM('Entry capacity'!$G$12:$G$30)-IFERROR(VLOOKUP($A442,'Entry capacity'!$A$12:$I$30,7,FALSE),0))</f>
        <v>1011.5004739180908</v>
      </c>
      <c r="H442" s="52">
        <f t="array" ref="H442">SUMPRODUCT('Distance Matrix_ex'!$B177:$T177,TRANSPOSE('Entry capacity'!H$12:H$30))/(SUM('Entry capacity'!$H$12:$H$30)-IFERROR(VLOOKUP($A442,'Entry capacity'!$A$12:$I$30,8,FALSE),0))</f>
        <v>1011.2266727810955</v>
      </c>
      <c r="I442" s="57">
        <f t="array" ref="I442">SUMPRODUCT('Distance Matrix_ex'!$B177:$T177,TRANSPOSE('Entry capacity'!I$12:I$30))/(SUM('Entry capacity'!$I$12:$I$30)-IFERROR(VLOOKUP($A442,'Entry capacity'!$A$12:$I$30,9,FALSE),0))</f>
        <v>1010.8598175739244</v>
      </c>
    </row>
    <row r="443" spans="1:9" s="5" customFormat="1" ht="15" customHeight="1" x14ac:dyDescent="0.25">
      <c r="A443" s="46" t="str">
        <f t="shared" ref="A443:B443" si="167">A178</f>
        <v>I012_Villalba</v>
      </c>
      <c r="B443" s="4" t="str">
        <f t="shared" si="167"/>
        <v>Salida Nacional / National exit</v>
      </c>
      <c r="C443" s="52">
        <f t="array" ref="C443">SUMPRODUCT('Distance Matrix_ex'!$B178:$T178,TRANSPOSE('Entry capacity'!C$12:C$30))/(SUM('Entry capacity'!$C$12:$C$30)-IFERROR(VLOOKUP($A443,'Entry capacity'!$A$12:$I$30,3,FALSE),0))</f>
        <v>1112.1778586765545</v>
      </c>
      <c r="D443" s="52">
        <f t="array" ref="D443">SUMPRODUCT('Distance Matrix_ex'!$B178:$T178,TRANSPOSE('Entry capacity'!D$12:D$30))/(SUM('Entry capacity'!$D$12:$D$30)-IFERROR(VLOOKUP($A443,'Entry capacity'!$A$12:$I$30,4,FALSE),0))</f>
        <v>1118.7939640562204</v>
      </c>
      <c r="E443" s="52">
        <f t="array" ref="E443">SUMPRODUCT('Distance Matrix_ex'!$B178:$T178,TRANSPOSE('Entry capacity'!E$12:E$30))/(SUM('Entry capacity'!$E$12:$E$30)-IFERROR(VLOOKUP($A443,'Entry capacity'!$A$12:$I$30,5,FALSE),0))</f>
        <v>1127.4538123581772</v>
      </c>
      <c r="F443" s="52">
        <f t="array" ref="F443">SUMPRODUCT('Distance Matrix_ex'!$B178:$T178,TRANSPOSE('Entry capacity'!F$12:F$30))/(SUM('Entry capacity'!$F$12:$F$30)-IFERROR(VLOOKUP($A443,'Entry capacity'!$A$12:$I$30,6,FALSE),0))</f>
        <v>1136.2703326374508</v>
      </c>
      <c r="G443" s="52">
        <f t="array" ref="G443">SUMPRODUCT('Distance Matrix_ex'!$B178:$T178,TRANSPOSE('Entry capacity'!G$12:G$30))/(SUM('Entry capacity'!$G$12:$G$30)-IFERROR(VLOOKUP($A443,'Entry capacity'!$A$12:$I$30,7,FALSE),0))</f>
        <v>1137.9398582064239</v>
      </c>
      <c r="H443" s="52">
        <f t="array" ref="H443">SUMPRODUCT('Distance Matrix_ex'!$B178:$T178,TRANSPOSE('Entry capacity'!H$12:H$30))/(SUM('Entry capacity'!$H$12:$H$30)-IFERROR(VLOOKUP($A443,'Entry capacity'!$A$12:$I$30,8,FALSE),0))</f>
        <v>1137.5880162258959</v>
      </c>
      <c r="I443" s="57">
        <f t="array" ref="I443">SUMPRODUCT('Distance Matrix_ex'!$B178:$T178,TRANSPOSE('Entry capacity'!I$12:I$30))/(SUM('Entry capacity'!$I$12:$I$30)-IFERROR(VLOOKUP($A443,'Entry capacity'!$A$12:$I$30,9,FALSE),0))</f>
        <v>1137.0683811693509</v>
      </c>
    </row>
    <row r="444" spans="1:9" s="5" customFormat="1" ht="15" customHeight="1" x14ac:dyDescent="0.25">
      <c r="A444" s="46" t="str">
        <f t="shared" ref="A444:B444" si="168">A179</f>
        <v>I014 Irixoa</v>
      </c>
      <c r="B444" s="4" t="str">
        <f t="shared" si="168"/>
        <v>Salida Nacional / National exit</v>
      </c>
      <c r="C444" s="52">
        <f t="array" ref="C444">SUMPRODUCT('Distance Matrix_ex'!$B179:$T179,TRANSPOSE('Entry capacity'!C$12:C$30))/(SUM('Entry capacity'!$C$12:$C$30)-IFERROR(VLOOKUP($A444,'Entry capacity'!$A$12:$I$30,3,FALSE),0))</f>
        <v>1142.7053375783621</v>
      </c>
      <c r="D444" s="52">
        <f t="array" ref="D444">SUMPRODUCT('Distance Matrix_ex'!$B179:$T179,TRANSPOSE('Entry capacity'!D$12:D$30))/(SUM('Entry capacity'!$D$12:$D$30)-IFERROR(VLOOKUP($A444,'Entry capacity'!$A$12:$I$30,4,FALSE),0))</f>
        <v>1149.3313996281381</v>
      </c>
      <c r="E444" s="52">
        <f t="array" ref="E444">SUMPRODUCT('Distance Matrix_ex'!$B179:$T179,TRANSPOSE('Entry capacity'!E$12:E$30))/(SUM('Entry capacity'!$E$12:$E$30)-IFERROR(VLOOKUP($A444,'Entry capacity'!$A$12:$I$30,5,FALSE),0))</f>
        <v>1158.002040684456</v>
      </c>
      <c r="F444" s="52">
        <f t="array" ref="F444">SUMPRODUCT('Distance Matrix_ex'!$B179:$T179,TRANSPOSE('Entry capacity'!F$12:F$30))/(SUM('Entry capacity'!$F$12:$F$30)-IFERROR(VLOOKUP($A444,'Entry capacity'!$A$12:$I$30,6,FALSE),0))</f>
        <v>1166.8303896589377</v>
      </c>
      <c r="G444" s="52">
        <f t="array" ref="G444">SUMPRODUCT('Distance Matrix_ex'!$B179:$T179,TRANSPOSE('Entry capacity'!G$12:G$30))/(SUM('Entry capacity'!$G$12:$G$30)-IFERROR(VLOOKUP($A444,'Entry capacity'!$A$12:$I$30,7,FALSE),0))</f>
        <v>1168.4959088800485</v>
      </c>
      <c r="H444" s="52">
        <f t="array" ref="H444">SUMPRODUCT('Distance Matrix_ex'!$B179:$T179,TRANSPOSE('Entry capacity'!H$12:H$30))/(SUM('Entry capacity'!$H$12:$H$30)-IFERROR(VLOOKUP($A444,'Entry capacity'!$A$12:$I$30,8,FALSE),0))</f>
        <v>1168.1361689285352</v>
      </c>
      <c r="I444" s="57">
        <f t="array" ref="I444">SUMPRODUCT('Distance Matrix_ex'!$B179:$T179,TRANSPOSE('Entry capacity'!I$12:I$30))/(SUM('Entry capacity'!$I$12:$I$30)-IFERROR(VLOOKUP($A444,'Entry capacity'!$A$12:$I$30,9,FALSE),0))</f>
        <v>1167.6010720860488</v>
      </c>
    </row>
    <row r="445" spans="1:9" s="5" customFormat="1" ht="15" customHeight="1" x14ac:dyDescent="0.25">
      <c r="A445" s="46" t="str">
        <f t="shared" ref="A445:B445" si="169">A180</f>
        <v>I015ERM_Abegondo</v>
      </c>
      <c r="B445" s="4" t="str">
        <f t="shared" si="169"/>
        <v>Salida Nacional / National exit</v>
      </c>
      <c r="C445" s="52">
        <f t="array" ref="C445">SUMPRODUCT('Distance Matrix_ex'!$B180:$T180,TRANSPOSE('Entry capacity'!C$12:C$30))/(SUM('Entry capacity'!$C$12:$C$30)-IFERROR(VLOOKUP($A445,'Entry capacity'!$A$12:$I$30,3,FALSE),0))</f>
        <v>1159.0413375783621</v>
      </c>
      <c r="D445" s="52">
        <f t="array" ref="D445">SUMPRODUCT('Distance Matrix_ex'!$B180:$T180,TRANSPOSE('Entry capacity'!D$12:D$30))/(SUM('Entry capacity'!$D$12:$D$30)-IFERROR(VLOOKUP($A445,'Entry capacity'!$A$12:$I$30,4,FALSE),0))</f>
        <v>1165.6673996281384</v>
      </c>
      <c r="E445" s="52">
        <f t="array" ref="E445">SUMPRODUCT('Distance Matrix_ex'!$B180:$T180,TRANSPOSE('Entry capacity'!E$12:E$30))/(SUM('Entry capacity'!$E$12:$E$30)-IFERROR(VLOOKUP($A445,'Entry capacity'!$A$12:$I$30,5,FALSE),0))</f>
        <v>1174.3380406844562</v>
      </c>
      <c r="F445" s="52">
        <f t="array" ref="F445">SUMPRODUCT('Distance Matrix_ex'!$B180:$T180,TRANSPOSE('Entry capacity'!F$12:F$30))/(SUM('Entry capacity'!$F$12:$F$30)-IFERROR(VLOOKUP($A445,'Entry capacity'!$A$12:$I$30,6,FALSE),0))</f>
        <v>1183.1663896589378</v>
      </c>
      <c r="G445" s="52">
        <f t="array" ref="G445">SUMPRODUCT('Distance Matrix_ex'!$B180:$T180,TRANSPOSE('Entry capacity'!G$12:G$30))/(SUM('Entry capacity'!$G$12:$G$30)-IFERROR(VLOOKUP($A445,'Entry capacity'!$A$12:$I$30,7,FALSE),0))</f>
        <v>1184.831908880049</v>
      </c>
      <c r="H445" s="52">
        <f t="array" ref="H445">SUMPRODUCT('Distance Matrix_ex'!$B180:$T180,TRANSPOSE('Entry capacity'!H$12:H$30))/(SUM('Entry capacity'!$H$12:$H$30)-IFERROR(VLOOKUP($A445,'Entry capacity'!$A$12:$I$30,8,FALSE),0))</f>
        <v>1184.4721689285354</v>
      </c>
      <c r="I445" s="57">
        <f t="array" ref="I445">SUMPRODUCT('Distance Matrix_ex'!$B180:$T180,TRANSPOSE('Entry capacity'!I$12:I$30))/(SUM('Entry capacity'!$I$12:$I$30)-IFERROR(VLOOKUP($A445,'Entry capacity'!$A$12:$I$30,9,FALSE),0))</f>
        <v>1183.9370720860488</v>
      </c>
    </row>
    <row r="446" spans="1:9" s="5" customFormat="1" ht="15" customHeight="1" x14ac:dyDescent="0.25">
      <c r="A446" s="46" t="str">
        <f t="shared" ref="A446:B446" si="170">A181</f>
        <v>I016_Abegondo II</v>
      </c>
      <c r="B446" s="4" t="str">
        <f t="shared" si="170"/>
        <v>Salida Nacional / National exit</v>
      </c>
      <c r="C446" s="52">
        <f t="array" ref="C446">SUMPRODUCT('Distance Matrix_ex'!$B181:$T181,TRANSPOSE('Entry capacity'!C$12:C$30))/(SUM('Entry capacity'!$C$12:$C$30)-IFERROR(VLOOKUP($A446,'Entry capacity'!$A$12:$I$30,3,FALSE),0))</f>
        <v>1171.7973375783622</v>
      </c>
      <c r="D446" s="52">
        <f t="array" ref="D446">SUMPRODUCT('Distance Matrix_ex'!$B181:$T181,TRANSPOSE('Entry capacity'!D$12:D$30))/(SUM('Entry capacity'!$D$12:$D$30)-IFERROR(VLOOKUP($A446,'Entry capacity'!$A$12:$I$30,4,FALSE),0))</f>
        <v>1178.4233996281387</v>
      </c>
      <c r="E446" s="52">
        <f t="array" ref="E446">SUMPRODUCT('Distance Matrix_ex'!$B181:$T181,TRANSPOSE('Entry capacity'!E$12:E$30))/(SUM('Entry capacity'!$E$12:$E$30)-IFERROR(VLOOKUP($A446,'Entry capacity'!$A$12:$I$30,5,FALSE),0))</f>
        <v>1187.0940406844566</v>
      </c>
      <c r="F446" s="52">
        <f t="array" ref="F446">SUMPRODUCT('Distance Matrix_ex'!$B181:$T181,TRANSPOSE('Entry capacity'!F$12:F$30))/(SUM('Entry capacity'!$F$12:$F$30)-IFERROR(VLOOKUP($A446,'Entry capacity'!$A$12:$I$30,6,FALSE),0))</f>
        <v>1195.9223896589376</v>
      </c>
      <c r="G446" s="52">
        <f t="array" ref="G446">SUMPRODUCT('Distance Matrix_ex'!$B181:$T181,TRANSPOSE('Entry capacity'!G$12:G$30))/(SUM('Entry capacity'!$G$12:$G$30)-IFERROR(VLOOKUP($A446,'Entry capacity'!$A$12:$I$30,7,FALSE),0))</f>
        <v>1197.5879088800491</v>
      </c>
      <c r="H446" s="52">
        <f t="array" ref="H446">SUMPRODUCT('Distance Matrix_ex'!$B181:$T181,TRANSPOSE('Entry capacity'!H$12:H$30))/(SUM('Entry capacity'!$H$12:$H$30)-IFERROR(VLOOKUP($A446,'Entry capacity'!$A$12:$I$30,8,FALSE),0))</f>
        <v>1197.2281689285355</v>
      </c>
      <c r="I446" s="57">
        <f t="array" ref="I446">SUMPRODUCT('Distance Matrix_ex'!$B181:$T181,TRANSPOSE('Entry capacity'!I$12:I$30))/(SUM('Entry capacity'!$I$12:$I$30)-IFERROR(VLOOKUP($A446,'Entry capacity'!$A$12:$I$30,9,FALSE),0))</f>
        <v>1196.6930720860489</v>
      </c>
    </row>
    <row r="447" spans="1:9" s="5" customFormat="1" ht="15" customHeight="1" x14ac:dyDescent="0.25">
      <c r="A447" s="46" t="str">
        <f t="shared" ref="A447:B447" si="171">A182</f>
        <v>I018_Santiago de Compostela</v>
      </c>
      <c r="B447" s="4" t="str">
        <f t="shared" si="171"/>
        <v>Salida Nacional / National exit</v>
      </c>
      <c r="C447" s="52">
        <f t="array" ref="C447">SUMPRODUCT('Distance Matrix_ex'!$B182:$T182,TRANSPOSE('Entry capacity'!C$12:C$30))/(SUM('Entry capacity'!$C$12:$C$30)-IFERROR(VLOOKUP($A447,'Entry capacity'!$A$12:$I$30,3,FALSE),0))</f>
        <v>1205.1293375783621</v>
      </c>
      <c r="D447" s="52">
        <f t="array" ref="D447">SUMPRODUCT('Distance Matrix_ex'!$B182:$T182,TRANSPOSE('Entry capacity'!D$12:D$30))/(SUM('Entry capacity'!$D$12:$D$30)-IFERROR(VLOOKUP($A447,'Entry capacity'!$A$12:$I$30,4,FALSE),0))</f>
        <v>1211.7553996281381</v>
      </c>
      <c r="E447" s="52">
        <f t="array" ref="E447">SUMPRODUCT('Distance Matrix_ex'!$B182:$T182,TRANSPOSE('Entry capacity'!E$12:E$30))/(SUM('Entry capacity'!$E$12:$E$30)-IFERROR(VLOOKUP($A447,'Entry capacity'!$A$12:$I$30,5,FALSE),0))</f>
        <v>1220.4260406844562</v>
      </c>
      <c r="F447" s="52">
        <f t="array" ref="F447">SUMPRODUCT('Distance Matrix_ex'!$B182:$T182,TRANSPOSE('Entry capacity'!F$12:F$30))/(SUM('Entry capacity'!$F$12:$F$30)-IFERROR(VLOOKUP($A447,'Entry capacity'!$A$12:$I$30,6,FALSE),0))</f>
        <v>1229.2543896589373</v>
      </c>
      <c r="G447" s="52">
        <f t="array" ref="G447">SUMPRODUCT('Distance Matrix_ex'!$B182:$T182,TRANSPOSE('Entry capacity'!G$12:G$30))/(SUM('Entry capacity'!$G$12:$G$30)-IFERROR(VLOOKUP($A447,'Entry capacity'!$A$12:$I$30,7,FALSE),0))</f>
        <v>1230.9199088800485</v>
      </c>
      <c r="H447" s="52">
        <f t="array" ref="H447">SUMPRODUCT('Distance Matrix_ex'!$B182:$T182,TRANSPOSE('Entry capacity'!H$12:H$30))/(SUM('Entry capacity'!$H$12:$H$30)-IFERROR(VLOOKUP($A447,'Entry capacity'!$A$12:$I$30,8,FALSE),0))</f>
        <v>1230.5601689285352</v>
      </c>
      <c r="I447" s="57">
        <f t="array" ref="I447">SUMPRODUCT('Distance Matrix_ex'!$B182:$T182,TRANSPOSE('Entry capacity'!I$12:I$30))/(SUM('Entry capacity'!$I$12:$I$30)-IFERROR(VLOOKUP($A447,'Entry capacity'!$A$12:$I$30,9,FALSE),0))</f>
        <v>1230.0250720860488</v>
      </c>
    </row>
    <row r="448" spans="1:9" s="5" customFormat="1" ht="15" customHeight="1" x14ac:dyDescent="0.25">
      <c r="A448" s="46" t="str">
        <f t="shared" ref="A448:B448" si="172">A183</f>
        <v>I019_Rois</v>
      </c>
      <c r="B448" s="4" t="str">
        <f t="shared" si="172"/>
        <v>Salida Nacional / National exit</v>
      </c>
      <c r="C448" s="52">
        <f t="array" ref="C448">SUMPRODUCT('Distance Matrix_ex'!$B183:$T183,TRANSPOSE('Entry capacity'!C$12:C$30))/(SUM('Entry capacity'!$C$12:$C$30)-IFERROR(VLOOKUP($A448,'Entry capacity'!$A$12:$I$30,3,FALSE),0))</f>
        <v>1222.1683375783623</v>
      </c>
      <c r="D448" s="52">
        <f t="array" ref="D448">SUMPRODUCT('Distance Matrix_ex'!$B183:$T183,TRANSPOSE('Entry capacity'!D$12:D$30))/(SUM('Entry capacity'!$D$12:$D$30)-IFERROR(VLOOKUP($A448,'Entry capacity'!$A$12:$I$30,4,FALSE),0))</f>
        <v>1228.7943996281385</v>
      </c>
      <c r="E448" s="52">
        <f t="array" ref="E448">SUMPRODUCT('Distance Matrix_ex'!$B183:$T183,TRANSPOSE('Entry capacity'!E$12:E$30))/(SUM('Entry capacity'!$E$12:$E$30)-IFERROR(VLOOKUP($A448,'Entry capacity'!$A$12:$I$30,5,FALSE),0))</f>
        <v>1237.4650406844564</v>
      </c>
      <c r="F448" s="52">
        <f t="array" ref="F448">SUMPRODUCT('Distance Matrix_ex'!$B183:$T183,TRANSPOSE('Entry capacity'!F$12:F$30))/(SUM('Entry capacity'!$F$12:$F$30)-IFERROR(VLOOKUP($A448,'Entry capacity'!$A$12:$I$30,6,FALSE),0))</f>
        <v>1246.2933896589375</v>
      </c>
      <c r="G448" s="52">
        <f t="array" ref="G448">SUMPRODUCT('Distance Matrix_ex'!$B183:$T183,TRANSPOSE('Entry capacity'!G$12:G$30))/(SUM('Entry capacity'!$G$12:$G$30)-IFERROR(VLOOKUP($A448,'Entry capacity'!$A$12:$I$30,7,FALSE),0))</f>
        <v>1247.9589088800487</v>
      </c>
      <c r="H448" s="52">
        <f t="array" ref="H448">SUMPRODUCT('Distance Matrix_ex'!$B183:$T183,TRANSPOSE('Entry capacity'!H$12:H$30))/(SUM('Entry capacity'!$H$12:$H$30)-IFERROR(VLOOKUP($A448,'Entry capacity'!$A$12:$I$30,8,FALSE),0))</f>
        <v>1247.5991689285356</v>
      </c>
      <c r="I448" s="57">
        <f t="array" ref="I448">SUMPRODUCT('Distance Matrix_ex'!$B183:$T183,TRANSPOSE('Entry capacity'!I$12:I$30))/(SUM('Entry capacity'!$I$12:$I$30)-IFERROR(VLOOKUP($A448,'Entry capacity'!$A$12:$I$30,9,FALSE),0))</f>
        <v>1247.0640720860488</v>
      </c>
    </row>
    <row r="449" spans="1:9" s="5" customFormat="1" ht="15" customHeight="1" x14ac:dyDescent="0.25">
      <c r="A449" s="46" t="str">
        <f t="shared" ref="A449:B449" si="173">A184</f>
        <v>I020_Valga</v>
      </c>
      <c r="B449" s="4" t="str">
        <f t="shared" si="173"/>
        <v>Salida Nacional / National exit</v>
      </c>
      <c r="C449" s="52">
        <f t="array" ref="C449">SUMPRODUCT('Distance Matrix_ex'!$B184:$T184,TRANSPOSE('Entry capacity'!C$12:C$30))/(SUM('Entry capacity'!$C$12:$C$30)-IFERROR(VLOOKUP($A449,'Entry capacity'!$A$12:$I$30,3,FALSE),0))</f>
        <v>1237.708337578362</v>
      </c>
      <c r="D449" s="52">
        <f t="array" ref="D449">SUMPRODUCT('Distance Matrix_ex'!$B184:$T184,TRANSPOSE('Entry capacity'!D$12:D$30))/(SUM('Entry capacity'!$D$12:$D$30)-IFERROR(VLOOKUP($A449,'Entry capacity'!$A$12:$I$30,4,FALSE),0))</f>
        <v>1244.3343996281385</v>
      </c>
      <c r="E449" s="52">
        <f t="array" ref="E449">SUMPRODUCT('Distance Matrix_ex'!$B184:$T184,TRANSPOSE('Entry capacity'!E$12:E$30))/(SUM('Entry capacity'!$E$12:$E$30)-IFERROR(VLOOKUP($A449,'Entry capacity'!$A$12:$I$30,5,FALSE),0))</f>
        <v>1253.0050406844564</v>
      </c>
      <c r="F449" s="52">
        <f t="array" ref="F449">SUMPRODUCT('Distance Matrix_ex'!$B184:$T184,TRANSPOSE('Entry capacity'!F$12:F$30))/(SUM('Entry capacity'!$F$12:$F$30)-IFERROR(VLOOKUP($A449,'Entry capacity'!$A$12:$I$30,6,FALSE),0))</f>
        <v>1261.8333896589374</v>
      </c>
      <c r="G449" s="52">
        <f t="array" ref="G449">SUMPRODUCT('Distance Matrix_ex'!$B184:$T184,TRANSPOSE('Entry capacity'!G$12:G$30))/(SUM('Entry capacity'!$G$12:$G$30)-IFERROR(VLOOKUP($A449,'Entry capacity'!$A$12:$I$30,7,FALSE),0))</f>
        <v>1263.4989088800489</v>
      </c>
      <c r="H449" s="52">
        <f t="array" ref="H449">SUMPRODUCT('Distance Matrix_ex'!$B184:$T184,TRANSPOSE('Entry capacity'!H$12:H$30))/(SUM('Entry capacity'!$H$12:$H$30)-IFERROR(VLOOKUP($A449,'Entry capacity'!$A$12:$I$30,8,FALSE),0))</f>
        <v>1263.1391689285358</v>
      </c>
      <c r="I449" s="57">
        <f t="array" ref="I449">SUMPRODUCT('Distance Matrix_ex'!$B184:$T184,TRANSPOSE('Entry capacity'!I$12:I$30))/(SUM('Entry capacity'!$I$12:$I$30)-IFERROR(VLOOKUP($A449,'Entry capacity'!$A$12:$I$30,9,FALSE),0))</f>
        <v>1262.604072086049</v>
      </c>
    </row>
    <row r="450" spans="1:9" s="5" customFormat="1" ht="15" customHeight="1" x14ac:dyDescent="0.25">
      <c r="A450" s="46" t="str">
        <f t="shared" ref="A450:B450" si="174">A185</f>
        <v>I020A_Caldas de Reyes</v>
      </c>
      <c r="B450" s="4" t="str">
        <f t="shared" si="174"/>
        <v>Salida Nacional / National exit</v>
      </c>
      <c r="C450" s="52">
        <f t="array" ref="C450">SUMPRODUCT('Distance Matrix_ex'!$B185:$T185,TRANSPOSE('Entry capacity'!C$12:C$30))/(SUM('Entry capacity'!$C$12:$C$30)-IFERROR(VLOOKUP($A450,'Entry capacity'!$A$12:$I$30,3,FALSE),0))</f>
        <v>1250.7383375783627</v>
      </c>
      <c r="D450" s="52">
        <f t="array" ref="D450">SUMPRODUCT('Distance Matrix_ex'!$B185:$T185,TRANSPOSE('Entry capacity'!D$12:D$30))/(SUM('Entry capacity'!$D$12:$D$30)-IFERROR(VLOOKUP($A450,'Entry capacity'!$A$12:$I$30,4,FALSE),0))</f>
        <v>1257.3643996281385</v>
      </c>
      <c r="E450" s="52">
        <f t="array" ref="E450">SUMPRODUCT('Distance Matrix_ex'!$B185:$T185,TRANSPOSE('Entry capacity'!E$12:E$30))/(SUM('Entry capacity'!$E$12:$E$30)-IFERROR(VLOOKUP($A450,'Entry capacity'!$A$12:$I$30,5,FALSE),0))</f>
        <v>1266.0350406844564</v>
      </c>
      <c r="F450" s="52">
        <f t="array" ref="F450">SUMPRODUCT('Distance Matrix_ex'!$B185:$T185,TRANSPOSE('Entry capacity'!F$12:F$30))/(SUM('Entry capacity'!$F$12:$F$30)-IFERROR(VLOOKUP($A450,'Entry capacity'!$A$12:$I$30,6,FALSE),0))</f>
        <v>1274.8633896589376</v>
      </c>
      <c r="G450" s="52">
        <f t="array" ref="G450">SUMPRODUCT('Distance Matrix_ex'!$B185:$T185,TRANSPOSE('Entry capacity'!G$12:G$30))/(SUM('Entry capacity'!$G$12:$G$30)-IFERROR(VLOOKUP($A450,'Entry capacity'!$A$12:$I$30,7,FALSE),0))</f>
        <v>1276.5289088800489</v>
      </c>
      <c r="H450" s="52">
        <f t="array" ref="H450">SUMPRODUCT('Distance Matrix_ex'!$B185:$T185,TRANSPOSE('Entry capacity'!H$12:H$30))/(SUM('Entry capacity'!$H$12:$H$30)-IFERROR(VLOOKUP($A450,'Entry capacity'!$A$12:$I$30,8,FALSE),0))</f>
        <v>1276.1691689285356</v>
      </c>
      <c r="I450" s="57">
        <f t="array" ref="I450">SUMPRODUCT('Distance Matrix_ex'!$B185:$T185,TRANSPOSE('Entry capacity'!I$12:I$30))/(SUM('Entry capacity'!$I$12:$I$30)-IFERROR(VLOOKUP($A450,'Entry capacity'!$A$12:$I$30,9,FALSE),0))</f>
        <v>1275.6340720860489</v>
      </c>
    </row>
    <row r="451" spans="1:9" s="5" customFormat="1" ht="15" customHeight="1" x14ac:dyDescent="0.25">
      <c r="A451" s="46" t="str">
        <f t="shared" ref="A451:B451" si="175">A186</f>
        <v>I022_Pontevedra</v>
      </c>
      <c r="B451" s="4" t="str">
        <f t="shared" si="175"/>
        <v>Salida Nacional / National exit</v>
      </c>
      <c r="C451" s="52">
        <f t="array" ref="C451">SUMPRODUCT('Distance Matrix_ex'!$B186:$T186,TRANSPOSE('Entry capacity'!C$12:C$30))/(SUM('Entry capacity'!$C$12:$C$30)-IFERROR(VLOOKUP($A451,'Entry capacity'!$A$12:$I$30,3,FALSE),0))</f>
        <v>1274.4933375783621</v>
      </c>
      <c r="D451" s="52">
        <f t="array" ref="D451">SUMPRODUCT('Distance Matrix_ex'!$B186:$T186,TRANSPOSE('Entry capacity'!D$12:D$30))/(SUM('Entry capacity'!$D$12:$D$30)-IFERROR(VLOOKUP($A451,'Entry capacity'!$A$12:$I$30,4,FALSE),0))</f>
        <v>1281.1193996281381</v>
      </c>
      <c r="E451" s="52">
        <f t="array" ref="E451">SUMPRODUCT('Distance Matrix_ex'!$B186:$T186,TRANSPOSE('Entry capacity'!E$12:E$30))/(SUM('Entry capacity'!$E$12:$E$30)-IFERROR(VLOOKUP($A451,'Entry capacity'!$A$12:$I$30,5,FALSE),0))</f>
        <v>1289.7900406844562</v>
      </c>
      <c r="F451" s="52">
        <f t="array" ref="F451">SUMPRODUCT('Distance Matrix_ex'!$B186:$T186,TRANSPOSE('Entry capacity'!F$12:F$30))/(SUM('Entry capacity'!$F$12:$F$30)-IFERROR(VLOOKUP($A451,'Entry capacity'!$A$12:$I$30,6,FALSE),0))</f>
        <v>1298.6183896589373</v>
      </c>
      <c r="G451" s="52">
        <f t="array" ref="G451">SUMPRODUCT('Distance Matrix_ex'!$B186:$T186,TRANSPOSE('Entry capacity'!G$12:G$30))/(SUM('Entry capacity'!$G$12:$G$30)-IFERROR(VLOOKUP($A451,'Entry capacity'!$A$12:$I$30,7,FALSE),0))</f>
        <v>1300.2839088800486</v>
      </c>
      <c r="H451" s="52">
        <f t="array" ref="H451">SUMPRODUCT('Distance Matrix_ex'!$B186:$T186,TRANSPOSE('Entry capacity'!H$12:H$30))/(SUM('Entry capacity'!$H$12:$H$30)-IFERROR(VLOOKUP($A451,'Entry capacity'!$A$12:$I$30,8,FALSE),0))</f>
        <v>1299.9241689285354</v>
      </c>
      <c r="I451" s="57">
        <f t="array" ref="I451">SUMPRODUCT('Distance Matrix_ex'!$B186:$T186,TRANSPOSE('Entry capacity'!I$12:I$30))/(SUM('Entry capacity'!$I$12:$I$30)-IFERROR(VLOOKUP($A451,'Entry capacity'!$A$12:$I$30,9,FALSE),0))</f>
        <v>1299.3890720860486</v>
      </c>
    </row>
    <row r="452" spans="1:9" s="5" customFormat="1" ht="15" customHeight="1" x14ac:dyDescent="0.25">
      <c r="A452" s="46" t="str">
        <f t="shared" ref="A452:B452" si="176">A187</f>
        <v>I023_Pazos de Borben</v>
      </c>
      <c r="B452" s="4" t="str">
        <f t="shared" si="176"/>
        <v>Salida Nacional / National exit</v>
      </c>
      <c r="C452" s="52">
        <f t="array" ref="C452">SUMPRODUCT('Distance Matrix_ex'!$B187:$T187,TRANSPOSE('Entry capacity'!C$12:C$30))/(SUM('Entry capacity'!$C$12:$C$30)-IFERROR(VLOOKUP($A452,'Entry capacity'!$A$12:$I$30,3,FALSE),0))</f>
        <v>1294.1163375783622</v>
      </c>
      <c r="D452" s="52">
        <f t="array" ref="D452">SUMPRODUCT('Distance Matrix_ex'!$B187:$T187,TRANSPOSE('Entry capacity'!D$12:D$30))/(SUM('Entry capacity'!$D$12:$D$30)-IFERROR(VLOOKUP($A452,'Entry capacity'!$A$12:$I$30,4,FALSE),0))</f>
        <v>1300.7423996281382</v>
      </c>
      <c r="E452" s="52">
        <f t="array" ref="E452">SUMPRODUCT('Distance Matrix_ex'!$B187:$T187,TRANSPOSE('Entry capacity'!E$12:E$30))/(SUM('Entry capacity'!$E$12:$E$30)-IFERROR(VLOOKUP($A452,'Entry capacity'!$A$12:$I$30,5,FALSE),0))</f>
        <v>1309.4130406844565</v>
      </c>
      <c r="F452" s="52">
        <f t="array" ref="F452">SUMPRODUCT('Distance Matrix_ex'!$B187:$T187,TRANSPOSE('Entry capacity'!F$12:F$30))/(SUM('Entry capacity'!$F$12:$F$30)-IFERROR(VLOOKUP($A452,'Entry capacity'!$A$12:$I$30,6,FALSE),0))</f>
        <v>1318.2413896589376</v>
      </c>
      <c r="G452" s="52">
        <f t="array" ref="G452">SUMPRODUCT('Distance Matrix_ex'!$B187:$T187,TRANSPOSE('Entry capacity'!G$12:G$30))/(SUM('Entry capacity'!$G$12:$G$30)-IFERROR(VLOOKUP($A452,'Entry capacity'!$A$12:$I$30,7,FALSE),0))</f>
        <v>1319.9069088800486</v>
      </c>
      <c r="H452" s="52">
        <f t="array" ref="H452">SUMPRODUCT('Distance Matrix_ex'!$B187:$T187,TRANSPOSE('Entry capacity'!H$12:H$30))/(SUM('Entry capacity'!$H$12:$H$30)-IFERROR(VLOOKUP($A452,'Entry capacity'!$A$12:$I$30,8,FALSE),0))</f>
        <v>1319.5471689285355</v>
      </c>
      <c r="I452" s="57">
        <f t="array" ref="I452">SUMPRODUCT('Distance Matrix_ex'!$B187:$T187,TRANSPOSE('Entry capacity'!I$12:I$30))/(SUM('Entry capacity'!$I$12:$I$30)-IFERROR(VLOOKUP($A452,'Entry capacity'!$A$12:$I$30,9,FALSE),0))</f>
        <v>1319.0120720860489</v>
      </c>
    </row>
    <row r="453" spans="1:9" s="5" customFormat="1" ht="15" customHeight="1" x14ac:dyDescent="0.25">
      <c r="A453" s="46" t="str">
        <f t="shared" ref="A453:B453" si="177">A188</f>
        <v>I024_Porriño</v>
      </c>
      <c r="B453" s="4" t="str">
        <f t="shared" si="177"/>
        <v>Salida Nacional / National exit</v>
      </c>
      <c r="C453" s="52">
        <f t="array" ref="C453">SUMPRODUCT('Distance Matrix_ex'!$B188:$T188,TRANSPOSE('Entry capacity'!C$12:C$30))/(SUM('Entry capacity'!$C$12:$C$30)-IFERROR(VLOOKUP($A453,'Entry capacity'!$A$12:$I$30,3,FALSE),0))</f>
        <v>1312.7933375783621</v>
      </c>
      <c r="D453" s="52">
        <f t="array" ref="D453">SUMPRODUCT('Distance Matrix_ex'!$B188:$T188,TRANSPOSE('Entry capacity'!D$12:D$30))/(SUM('Entry capacity'!$D$12:$D$30)-IFERROR(VLOOKUP($A453,'Entry capacity'!$A$12:$I$30,4,FALSE),0))</f>
        <v>1319.4193996281383</v>
      </c>
      <c r="E453" s="52">
        <f t="array" ref="E453">SUMPRODUCT('Distance Matrix_ex'!$B188:$T188,TRANSPOSE('Entry capacity'!E$12:E$30))/(SUM('Entry capacity'!$E$12:$E$30)-IFERROR(VLOOKUP($A453,'Entry capacity'!$A$12:$I$30,5,FALSE),0))</f>
        <v>1328.0900406844567</v>
      </c>
      <c r="F453" s="52">
        <f t="array" ref="F453">SUMPRODUCT('Distance Matrix_ex'!$B188:$T188,TRANSPOSE('Entry capacity'!F$12:F$30))/(SUM('Entry capacity'!$F$12:$F$30)-IFERROR(VLOOKUP($A453,'Entry capacity'!$A$12:$I$30,6,FALSE),0))</f>
        <v>1336.9183896589377</v>
      </c>
      <c r="G453" s="52">
        <f t="array" ref="G453">SUMPRODUCT('Distance Matrix_ex'!$B188:$T188,TRANSPOSE('Entry capacity'!G$12:G$30))/(SUM('Entry capacity'!$G$12:$G$30)-IFERROR(VLOOKUP($A453,'Entry capacity'!$A$12:$I$30,7,FALSE),0))</f>
        <v>1338.5839088800487</v>
      </c>
      <c r="H453" s="52">
        <f t="array" ref="H453">SUMPRODUCT('Distance Matrix_ex'!$B188:$T188,TRANSPOSE('Entry capacity'!H$12:H$30))/(SUM('Entry capacity'!$H$12:$H$30)-IFERROR(VLOOKUP($A453,'Entry capacity'!$A$12:$I$30,8,FALSE),0))</f>
        <v>1338.2241689285354</v>
      </c>
      <c r="I453" s="57">
        <f t="array" ref="I453">SUMPRODUCT('Distance Matrix_ex'!$B188:$T188,TRANSPOSE('Entry capacity'!I$12:I$30))/(SUM('Entry capacity'!$I$12:$I$30)-IFERROR(VLOOKUP($A453,'Entry capacity'!$A$12:$I$30,9,FALSE),0))</f>
        <v>1337.6890720860488</v>
      </c>
    </row>
    <row r="454" spans="1:9" s="5" customFormat="1" ht="15" customHeight="1" x14ac:dyDescent="0.25">
      <c r="A454" s="46" t="str">
        <f t="shared" ref="A454:B454" si="178">A189</f>
        <v>I025_Tuy</v>
      </c>
      <c r="B454" s="4" t="str">
        <f t="shared" si="178"/>
        <v>Salida Nacional / National exit</v>
      </c>
      <c r="C454" s="52">
        <f t="array" ref="C454">SUMPRODUCT('Distance Matrix_ex'!$B189:$T189,TRANSPOSE('Entry capacity'!C$12:C$30))/(SUM('Entry capacity'!$C$12:$C$30)-IFERROR(VLOOKUP($A454,'Entry capacity'!$A$12:$I$30,3,FALSE),0))</f>
        <v>1323.5433375783618</v>
      </c>
      <c r="D454" s="52">
        <f t="array" ref="D454">SUMPRODUCT('Distance Matrix_ex'!$B189:$T189,TRANSPOSE('Entry capacity'!D$12:D$30))/(SUM('Entry capacity'!$D$12:$D$30)-IFERROR(VLOOKUP($A454,'Entry capacity'!$A$12:$I$30,4,FALSE),0))</f>
        <v>1330.1693996281376</v>
      </c>
      <c r="E454" s="52">
        <f t="array" ref="E454">SUMPRODUCT('Distance Matrix_ex'!$B189:$T189,TRANSPOSE('Entry capacity'!E$12:E$30))/(SUM('Entry capacity'!$E$12:$E$30)-IFERROR(VLOOKUP($A454,'Entry capacity'!$A$12:$I$30,5,FALSE),0))</f>
        <v>1338.8400406844562</v>
      </c>
      <c r="F454" s="52">
        <f t="array" ref="F454">SUMPRODUCT('Distance Matrix_ex'!$B189:$T189,TRANSPOSE('Entry capacity'!F$12:F$30))/(SUM('Entry capacity'!$F$12:$F$30)-IFERROR(VLOOKUP($A454,'Entry capacity'!$A$12:$I$30,6,FALSE),0))</f>
        <v>1347.668389658937</v>
      </c>
      <c r="G454" s="52">
        <f t="array" ref="G454">SUMPRODUCT('Distance Matrix_ex'!$B189:$T189,TRANSPOSE('Entry capacity'!G$12:G$30))/(SUM('Entry capacity'!$G$12:$G$30)-IFERROR(VLOOKUP($A454,'Entry capacity'!$A$12:$I$30,7,FALSE),0))</f>
        <v>1349.3339088800485</v>
      </c>
      <c r="H454" s="52">
        <f t="array" ref="H454">SUMPRODUCT('Distance Matrix_ex'!$B189:$T189,TRANSPOSE('Entry capacity'!H$12:H$30))/(SUM('Entry capacity'!$H$12:$H$30)-IFERROR(VLOOKUP($A454,'Entry capacity'!$A$12:$I$30,8,FALSE),0))</f>
        <v>1348.9741689285354</v>
      </c>
      <c r="I454" s="57">
        <f t="array" ref="I454">SUMPRODUCT('Distance Matrix_ex'!$B189:$T189,TRANSPOSE('Entry capacity'!I$12:I$30))/(SUM('Entry capacity'!$I$12:$I$30)-IFERROR(VLOOKUP($A454,'Entry capacity'!$A$12:$I$30,9,FALSE),0))</f>
        <v>1348.4390720860486</v>
      </c>
    </row>
    <row r="455" spans="1:9" s="5" customFormat="1" ht="15" customHeight="1" x14ac:dyDescent="0.25">
      <c r="A455" s="46" t="str">
        <f t="shared" ref="A455:B455" si="179">A190</f>
        <v>J01A_Quer</v>
      </c>
      <c r="B455" s="4" t="str">
        <f t="shared" si="179"/>
        <v>Salida Nacional / National exit</v>
      </c>
      <c r="C455" s="52">
        <f t="array" ref="C455">SUMPRODUCT('Distance Matrix_ex'!$B190:$T190,TRANSPOSE('Entry capacity'!C$12:C$30))/(SUM('Entry capacity'!$C$12:$C$30)-IFERROR(VLOOKUP($A455,'Entry capacity'!$A$12:$I$30,3,FALSE),0))</f>
        <v>613.68272501435501</v>
      </c>
      <c r="D455" s="52">
        <f t="array" ref="D455">SUMPRODUCT('Distance Matrix_ex'!$B190:$T190,TRANSPOSE('Entry capacity'!D$12:D$30))/(SUM('Entry capacity'!$D$12:$D$30)-IFERROR(VLOOKUP($A455,'Entry capacity'!$A$12:$I$30,4,FALSE),0))</f>
        <v>614.696462204515</v>
      </c>
      <c r="E455" s="52">
        <f t="array" ref="E455">SUMPRODUCT('Distance Matrix_ex'!$B190:$T190,TRANSPOSE('Entry capacity'!E$12:E$30))/(SUM('Entry capacity'!$E$12:$E$30)-IFERROR(VLOOKUP($A455,'Entry capacity'!$A$12:$I$30,5,FALSE),0))</f>
        <v>616.04941220081741</v>
      </c>
      <c r="F455" s="52">
        <f t="array" ref="F455">SUMPRODUCT('Distance Matrix_ex'!$B190:$T190,TRANSPOSE('Entry capacity'!F$12:F$30))/(SUM('Entry capacity'!$F$12:$F$30)-IFERROR(VLOOKUP($A455,'Entry capacity'!$A$12:$I$30,6,FALSE),0))</f>
        <v>617.30575977371143</v>
      </c>
      <c r="G455" s="52">
        <f t="array" ref="G455">SUMPRODUCT('Distance Matrix_ex'!$B190:$T190,TRANSPOSE('Entry capacity'!G$12:G$30))/(SUM('Entry capacity'!$G$12:$G$30)-IFERROR(VLOOKUP($A455,'Entry capacity'!$A$12:$I$30,7,FALSE),0))</f>
        <v>617.74076905668051</v>
      </c>
      <c r="H455" s="52">
        <f t="array" ref="H455">SUMPRODUCT('Distance Matrix_ex'!$B190:$T190,TRANSPOSE('Entry capacity'!H$12:H$30))/(SUM('Entry capacity'!$H$12:$H$30)-IFERROR(VLOOKUP($A455,'Entry capacity'!$A$12:$I$30,8,FALSE),0))</f>
        <v>617.99807587443456</v>
      </c>
      <c r="I455" s="57">
        <f t="array" ref="I455">SUMPRODUCT('Distance Matrix_ex'!$B190:$T190,TRANSPOSE('Entry capacity'!I$12:I$30))/(SUM('Entry capacity'!$I$12:$I$30)-IFERROR(VLOOKUP($A455,'Entry capacity'!$A$12:$I$30,9,FALSE),0))</f>
        <v>618.5868888256781</v>
      </c>
    </row>
    <row r="456" spans="1:9" s="5" customFormat="1" ht="15" customHeight="1" x14ac:dyDescent="0.25">
      <c r="A456" s="46" t="str">
        <f t="shared" ref="A456:B456" si="180">A191</f>
        <v>K02_Tarifa Oeste</v>
      </c>
      <c r="B456" s="4" t="str">
        <f t="shared" si="180"/>
        <v>Salida Nacional / National exit</v>
      </c>
      <c r="C456" s="52">
        <f t="array" ref="C456">SUMPRODUCT('Distance Matrix_ex'!$B191:$T191,TRANSPOSE('Entry capacity'!C$12:C$30))/(SUM('Entry capacity'!$C$12:$C$30)-IFERROR(VLOOKUP($A456,'Entry capacity'!$A$12:$I$30,3,FALSE),0))</f>
        <v>838.00261080224607</v>
      </c>
      <c r="D456" s="52">
        <f t="array" ref="D456">SUMPRODUCT('Distance Matrix_ex'!$B191:$T191,TRANSPOSE('Entry capacity'!D$12:D$30))/(SUM('Entry capacity'!$D$12:$D$30)-IFERROR(VLOOKUP($A456,'Entry capacity'!$A$12:$I$30,4,FALSE),0))</f>
        <v>837.45377512950836</v>
      </c>
      <c r="E456" s="52">
        <f t="array" ref="E456">SUMPRODUCT('Distance Matrix_ex'!$B191:$T191,TRANSPOSE('Entry capacity'!E$12:E$30))/(SUM('Entry capacity'!$E$12:$E$30)-IFERROR(VLOOKUP($A456,'Entry capacity'!$A$12:$I$30,5,FALSE),0))</f>
        <v>837.36012412121363</v>
      </c>
      <c r="F456" s="52">
        <f t="array" ref="F456">SUMPRODUCT('Distance Matrix_ex'!$B191:$T191,TRANSPOSE('Entry capacity'!F$12:F$30))/(SUM('Entry capacity'!$F$12:$F$30)-IFERROR(VLOOKUP($A456,'Entry capacity'!$A$12:$I$30,6,FALSE),0))</f>
        <v>837.45770443412232</v>
      </c>
      <c r="G456" s="52">
        <f t="array" ref="G456">SUMPRODUCT('Distance Matrix_ex'!$B191:$T191,TRANSPOSE('Entry capacity'!G$12:G$30))/(SUM('Entry capacity'!$G$12:$G$30)-IFERROR(VLOOKUP($A456,'Entry capacity'!$A$12:$I$30,7,FALSE),0))</f>
        <v>838.74077711575069</v>
      </c>
      <c r="H456" s="52">
        <f t="array" ref="H456">SUMPRODUCT('Distance Matrix_ex'!$B191:$T191,TRANSPOSE('Entry capacity'!H$12:H$30))/(SUM('Entry capacity'!$H$12:$H$30)-IFERROR(VLOOKUP($A456,'Entry capacity'!$A$12:$I$30,8,FALSE),0))</f>
        <v>839.95950066608214</v>
      </c>
      <c r="I456" s="57">
        <f t="array" ref="I456">SUMPRODUCT('Distance Matrix_ex'!$B191:$T191,TRANSPOSE('Entry capacity'!I$12:I$30))/(SUM('Entry capacity'!$I$12:$I$30)-IFERROR(VLOOKUP($A456,'Entry capacity'!$A$12:$I$30,9,FALSE),0))</f>
        <v>842.18651574411308</v>
      </c>
    </row>
    <row r="457" spans="1:9" s="5" customFormat="1" ht="15" customHeight="1" x14ac:dyDescent="0.25">
      <c r="A457" s="46" t="str">
        <f t="shared" ref="A457:B457" si="181">A192</f>
        <v>K05_Benalup</v>
      </c>
      <c r="B457" s="4" t="str">
        <f t="shared" si="181"/>
        <v>Salida Nacional / National exit</v>
      </c>
      <c r="C457" s="52">
        <f t="array" ref="C457">SUMPRODUCT('Distance Matrix_ex'!$B192:$T192,TRANSPOSE('Entry capacity'!C$12:C$30))/(SUM('Entry capacity'!$C$12:$C$30)-IFERROR(VLOOKUP($A457,'Entry capacity'!$A$12:$I$30,3,FALSE),0))</f>
        <v>825.43441101680423</v>
      </c>
      <c r="D457" s="52">
        <f t="array" ref="D457">SUMPRODUCT('Distance Matrix_ex'!$B192:$T192,TRANSPOSE('Entry capacity'!D$12:D$30))/(SUM('Entry capacity'!$D$12:$D$30)-IFERROR(VLOOKUP($A457,'Entry capacity'!$A$12:$I$30,4,FALSE),0))</f>
        <v>824.77507924778422</v>
      </c>
      <c r="E457" s="52">
        <f t="array" ref="E457">SUMPRODUCT('Distance Matrix_ex'!$B192:$T192,TRANSPOSE('Entry capacity'!E$12:E$30))/(SUM('Entry capacity'!$E$12:$E$30)-IFERROR(VLOOKUP($A457,'Entry capacity'!$A$12:$I$30,5,FALSE),0))</f>
        <v>824.4999581806976</v>
      </c>
      <c r="F457" s="52">
        <f t="array" ref="F457">SUMPRODUCT('Distance Matrix_ex'!$B192:$T192,TRANSPOSE('Entry capacity'!F$12:F$30))/(SUM('Entry capacity'!$F$12:$F$30)-IFERROR(VLOOKUP($A457,'Entry capacity'!$A$12:$I$30,6,FALSE),0))</f>
        <v>824.39917885814145</v>
      </c>
      <c r="G457" s="52">
        <f t="array" ref="G457">SUMPRODUCT('Distance Matrix_ex'!$B192:$T192,TRANSPOSE('Entry capacity'!G$12:G$30))/(SUM('Entry capacity'!$G$12:$G$30)-IFERROR(VLOOKUP($A457,'Entry capacity'!$A$12:$I$30,7,FALSE),0))</f>
        <v>825.57260539512583</v>
      </c>
      <c r="H457" s="52">
        <f t="array" ref="H457">SUMPRODUCT('Distance Matrix_ex'!$B192:$T192,TRANSPOSE('Entry capacity'!H$12:H$30))/(SUM('Entry capacity'!$H$12:$H$30)-IFERROR(VLOOKUP($A457,'Entry capacity'!$A$12:$I$30,8,FALSE),0))</f>
        <v>826.73157136984275</v>
      </c>
      <c r="I457" s="57">
        <f t="array" ref="I457">SUMPRODUCT('Distance Matrix_ex'!$B192:$T192,TRANSPOSE('Entry capacity'!I$12:I$30))/(SUM('Entry capacity'!$I$12:$I$30)-IFERROR(VLOOKUP($A457,'Entry capacity'!$A$12:$I$30,9,FALSE),0))</f>
        <v>828.8484414236076</v>
      </c>
    </row>
    <row r="458" spans="1:9" s="5" customFormat="1" ht="15" customHeight="1" x14ac:dyDescent="0.25">
      <c r="A458" s="46" t="str">
        <f t="shared" ref="A458:B458" si="182">A193</f>
        <v>K07_Medina Sidonia</v>
      </c>
      <c r="B458" s="4" t="str">
        <f t="shared" si="182"/>
        <v>Salida Nacional / National exit</v>
      </c>
      <c r="C458" s="52">
        <f t="array" ref="C458">SUMPRODUCT('Distance Matrix_ex'!$B193:$T193,TRANSPOSE('Entry capacity'!C$12:C$30))/(SUM('Entry capacity'!$C$12:$C$30)-IFERROR(VLOOKUP($A458,'Entry capacity'!$A$12:$I$30,3,FALSE),0))</f>
        <v>815.96141313225007</v>
      </c>
      <c r="D458" s="52">
        <f t="array" ref="D458">SUMPRODUCT('Distance Matrix_ex'!$B193:$T193,TRANSPOSE('Entry capacity'!D$12:D$30))/(SUM('Entry capacity'!$D$12:$D$30)-IFERROR(VLOOKUP($A458,'Entry capacity'!$A$12:$I$30,4,FALSE),0))</f>
        <v>815.21879741610883</v>
      </c>
      <c r="E458" s="52">
        <f t="array" ref="E458">SUMPRODUCT('Distance Matrix_ex'!$B193:$T193,TRANSPOSE('Entry capacity'!E$12:E$30))/(SUM('Entry capacity'!$E$12:$E$30)-IFERROR(VLOOKUP($A458,'Entry capacity'!$A$12:$I$30,5,FALSE),0))</f>
        <v>814.80689737411842</v>
      </c>
      <c r="F458" s="52">
        <f t="array" ref="F458">SUMPRODUCT('Distance Matrix_ex'!$B193:$T193,TRANSPOSE('Entry capacity'!F$12:F$30))/(SUM('Entry capacity'!$F$12:$F$30)-IFERROR(VLOOKUP($A458,'Entry capacity'!$A$12:$I$30,6,FALSE),0))</f>
        <v>814.55660893814752</v>
      </c>
      <c r="G458" s="52">
        <f t="array" ref="G458">SUMPRODUCT('Distance Matrix_ex'!$B193:$T193,TRANSPOSE('Entry capacity'!G$12:G$30))/(SUM('Entry capacity'!$G$12:$G$30)-IFERROR(VLOOKUP($A458,'Entry capacity'!$A$12:$I$30,7,FALSE),0))</f>
        <v>815.64739215993995</v>
      </c>
      <c r="H458" s="52">
        <f t="array" ref="H458">SUMPRODUCT('Distance Matrix_ex'!$B193:$T193,TRANSPOSE('Entry capacity'!H$12:H$30))/(SUM('Entry capacity'!$H$12:$H$30)-IFERROR(VLOOKUP($A458,'Entry capacity'!$A$12:$I$30,8,FALSE),0))</f>
        <v>816.76131720619878</v>
      </c>
      <c r="I458" s="57">
        <f t="array" ref="I458">SUMPRODUCT('Distance Matrix_ex'!$B193:$T193,TRANSPOSE('Entry capacity'!I$12:I$30))/(SUM('Entry capacity'!$I$12:$I$30)-IFERROR(VLOOKUP($A458,'Entry capacity'!$A$12:$I$30,9,FALSE),0))</f>
        <v>818.79516792547781</v>
      </c>
    </row>
    <row r="459" spans="1:9" s="5" customFormat="1" ht="15" customHeight="1" x14ac:dyDescent="0.25">
      <c r="A459" s="46" t="str">
        <f t="shared" ref="A459:B459" si="183">A194</f>
        <v>K11.01_Arcos</v>
      </c>
      <c r="B459" s="4" t="str">
        <f t="shared" si="183"/>
        <v>Salida Nacional / National exit</v>
      </c>
      <c r="C459" s="52">
        <f t="array" ref="C459">SUMPRODUCT('Distance Matrix_ex'!$B194:$T194,TRANSPOSE('Entry capacity'!C$12:C$30))/(SUM('Entry capacity'!$C$12:$C$30)-IFERROR(VLOOKUP($A459,'Entry capacity'!$A$12:$I$30,3,FALSE),0))</f>
        <v>796.64063299936004</v>
      </c>
      <c r="D459" s="52">
        <f t="array" ref="D459">SUMPRODUCT('Distance Matrix_ex'!$B194:$T194,TRANSPOSE('Entry capacity'!D$12:D$30))/(SUM('Entry capacity'!$D$12:$D$30)-IFERROR(VLOOKUP($A459,'Entry capacity'!$A$12:$I$30,4,FALSE),0))</f>
        <v>795.72815438970497</v>
      </c>
      <c r="E459" s="52">
        <f t="array" ref="E459">SUMPRODUCT('Distance Matrix_ex'!$B194:$T194,TRANSPOSE('Entry capacity'!E$12:E$30))/(SUM('Entry capacity'!$E$12:$E$30)-IFERROR(VLOOKUP($A459,'Entry capacity'!$A$12:$I$30,5,FALSE),0))</f>
        <v>795.03728495142309</v>
      </c>
      <c r="F459" s="52">
        <f t="array" ref="F459">SUMPRODUCT('Distance Matrix_ex'!$B194:$T194,TRANSPOSE('Entry capacity'!F$12:F$30))/(SUM('Entry capacity'!$F$12:$F$30)-IFERROR(VLOOKUP($A459,'Entry capacity'!$A$12:$I$30,6,FALSE),0))</f>
        <v>794.48206319409462</v>
      </c>
      <c r="G459" s="52">
        <f t="array" ref="G459">SUMPRODUCT('Distance Matrix_ex'!$B194:$T194,TRANSPOSE('Entry capacity'!G$12:G$30))/(SUM('Entry capacity'!$G$12:$G$30)-IFERROR(VLOOKUP($A459,'Entry capacity'!$A$12:$I$30,7,FALSE),0))</f>
        <v>795.40429013183257</v>
      </c>
      <c r="H459" s="52">
        <f t="array" ref="H459">SUMPRODUCT('Distance Matrix_ex'!$B194:$T194,TRANSPOSE('Entry capacity'!H$12:H$30))/(SUM('Entry capacity'!$H$12:$H$30)-IFERROR(VLOOKUP($A459,'Entry capacity'!$A$12:$I$30,8,FALSE),0))</f>
        <v>796.42635134719808</v>
      </c>
      <c r="I459" s="57">
        <f t="array" ref="I459">SUMPRODUCT('Distance Matrix_ex'!$B194:$T194,TRANSPOSE('Entry capacity'!I$12:I$30))/(SUM('Entry capacity'!$I$12:$I$30)-IFERROR(VLOOKUP($A459,'Entry capacity'!$A$12:$I$30,9,FALSE),0))</f>
        <v>798.29087886721959</v>
      </c>
    </row>
    <row r="460" spans="1:9" s="5" customFormat="1" ht="15" customHeight="1" x14ac:dyDescent="0.25">
      <c r="A460" s="46" t="str">
        <f t="shared" ref="A460:B460" si="184">A195</f>
        <v>K19_Moron de la Frontera</v>
      </c>
      <c r="B460" s="4" t="str">
        <f t="shared" si="184"/>
        <v>Salida Nacional / National exit</v>
      </c>
      <c r="C460" s="52">
        <f t="array" ref="C460">SUMPRODUCT('Distance Matrix_ex'!$B195:$T195,TRANSPOSE('Entry capacity'!C$12:C$30))/(SUM('Entry capacity'!$C$12:$C$30)-IFERROR(VLOOKUP($A460,'Entry capacity'!$A$12:$I$30,3,FALSE),0))</f>
        <v>757.15903881475856</v>
      </c>
      <c r="D460" s="52">
        <f t="array" ref="D460">SUMPRODUCT('Distance Matrix_ex'!$B195:$T195,TRANSPOSE('Entry capacity'!D$12:D$30))/(SUM('Entry capacity'!$D$12:$D$30)-IFERROR(VLOOKUP($A460,'Entry capacity'!$A$12:$I$30,4,FALSE),0))</f>
        <v>755.89944907487927</v>
      </c>
      <c r="E460" s="52">
        <f t="array" ref="E460">SUMPRODUCT('Distance Matrix_ex'!$B195:$T195,TRANSPOSE('Entry capacity'!E$12:E$30))/(SUM('Entry capacity'!$E$12:$E$30)-IFERROR(VLOOKUP($A460,'Entry capacity'!$A$12:$I$30,5,FALSE),0))</f>
        <v>754.63851173982732</v>
      </c>
      <c r="F460" s="52">
        <f t="array" ref="F460">SUMPRODUCT('Distance Matrix_ex'!$B195:$T195,TRANSPOSE('Entry capacity'!F$12:F$30))/(SUM('Entry capacity'!$F$12:$F$30)-IFERROR(VLOOKUP($A460,'Entry capacity'!$A$12:$I$30,6,FALSE),0))</f>
        <v>753.46016536929039</v>
      </c>
      <c r="G460" s="52">
        <f t="array" ref="G460">SUMPRODUCT('Distance Matrix_ex'!$B195:$T195,TRANSPOSE('Entry capacity'!G$12:G$30))/(SUM('Entry capacity'!$G$12:$G$30)-IFERROR(VLOOKUP($A460,'Entry capacity'!$A$12:$I$30,7,FALSE),0))</f>
        <v>754.03795120483051</v>
      </c>
      <c r="H460" s="52">
        <f t="array" ref="H460">SUMPRODUCT('Distance Matrix_ex'!$B195:$T195,TRANSPOSE('Entry capacity'!H$12:H$30))/(SUM('Entry capacity'!$H$12:$H$30)-IFERROR(VLOOKUP($A460,'Entry capacity'!$A$12:$I$30,8,FALSE),0))</f>
        <v>754.8722906788056</v>
      </c>
      <c r="I460" s="57">
        <f t="array" ref="I460">SUMPRODUCT('Distance Matrix_ex'!$B195:$T195,TRANSPOSE('Entry capacity'!I$12:I$30))/(SUM('Entry capacity'!$I$12:$I$30)-IFERROR(VLOOKUP($A460,'Entry capacity'!$A$12:$I$30,9,FALSE),0))</f>
        <v>756.39080992208289</v>
      </c>
    </row>
    <row r="461" spans="1:9" s="5" customFormat="1" ht="15" customHeight="1" x14ac:dyDescent="0.25">
      <c r="A461" s="46" t="str">
        <f t="shared" ref="A461:B461" si="185">A196</f>
        <v>K25_Osuna</v>
      </c>
      <c r="B461" s="4" t="str">
        <f t="shared" si="185"/>
        <v>Salida Nacional / National exit</v>
      </c>
      <c r="C461" s="52">
        <f t="array" ref="C461">SUMPRODUCT('Distance Matrix_ex'!$B196:$T196,TRANSPOSE('Entry capacity'!C$12:C$30))/(SUM('Entry capacity'!$C$12:$C$30)-IFERROR(VLOOKUP($A461,'Entry capacity'!$A$12:$I$30,3,FALSE),0))</f>
        <v>729.44115039334326</v>
      </c>
      <c r="D461" s="52">
        <f t="array" ref="D461">SUMPRODUCT('Distance Matrix_ex'!$B196:$T196,TRANSPOSE('Entry capacity'!D$12:D$30))/(SUM('Entry capacity'!$D$12:$D$30)-IFERROR(VLOOKUP($A461,'Entry capacity'!$A$12:$I$30,4,FALSE),0))</f>
        <v>727.93787273315331</v>
      </c>
      <c r="E461" s="52">
        <f t="array" ref="E461">SUMPRODUCT('Distance Matrix_ex'!$B196:$T196,TRANSPOSE('Entry capacity'!E$12:E$30))/(SUM('Entry capacity'!$E$12:$E$30)-IFERROR(VLOOKUP($A461,'Entry capacity'!$A$12:$I$30,5,FALSE),0))</f>
        <v>726.27672161034491</v>
      </c>
      <c r="F461" s="52">
        <f t="array" ref="F461">SUMPRODUCT('Distance Matrix_ex'!$B196:$T196,TRANSPOSE('Entry capacity'!F$12:F$30))/(SUM('Entry capacity'!$F$12:$F$30)-IFERROR(VLOOKUP($A461,'Entry capacity'!$A$12:$I$30,6,FALSE),0))</f>
        <v>724.66091320570649</v>
      </c>
      <c r="G461" s="52">
        <f t="array" ref="G461">SUMPRODUCT('Distance Matrix_ex'!$B196:$T196,TRANSPOSE('Entry capacity'!G$12:G$30))/(SUM('Entry capacity'!$G$12:$G$30)-IFERROR(VLOOKUP($A461,'Entry capacity'!$A$12:$I$30,7,FALSE),0))</f>
        <v>724.99688560296886</v>
      </c>
      <c r="H461" s="52">
        <f t="array" ref="H461">SUMPRODUCT('Distance Matrix_ex'!$B196:$T196,TRANSPOSE('Entry capacity'!H$12:H$30))/(SUM('Entry capacity'!$H$12:$H$30)-IFERROR(VLOOKUP($A461,'Entry capacity'!$A$12:$I$30,8,FALSE),0))</f>
        <v>725.69943581185464</v>
      </c>
      <c r="I461" s="57">
        <f t="array" ref="I461">SUMPRODUCT('Distance Matrix_ex'!$B196:$T196,TRANSPOSE('Entry capacity'!I$12:I$30))/(SUM('Entry capacity'!$I$12:$I$30)-IFERROR(VLOOKUP($A461,'Entry capacity'!$A$12:$I$30,9,FALSE),0))</f>
        <v>726.97504138850468</v>
      </c>
    </row>
    <row r="462" spans="1:9" s="5" customFormat="1" ht="15" customHeight="1" x14ac:dyDescent="0.25">
      <c r="A462" s="46" t="str">
        <f t="shared" ref="A462:B462" si="186">A197</f>
        <v>K29_Santaella_GN</v>
      </c>
      <c r="B462" s="4" t="str">
        <f t="shared" si="186"/>
        <v>Salida Nacional / National exit</v>
      </c>
      <c r="C462" s="52">
        <f t="array" ref="C462">SUMPRODUCT('Distance Matrix_ex'!$B197:$T197,TRANSPOSE('Entry capacity'!C$12:C$30))/(SUM('Entry capacity'!$C$12:$C$30)-IFERROR(VLOOKUP($A462,'Entry capacity'!$A$12:$I$30,3,FALSE),0))</f>
        <v>712.31092024876421</v>
      </c>
      <c r="D462" s="52">
        <f t="array" ref="D462">SUMPRODUCT('Distance Matrix_ex'!$B197:$T197,TRANSPOSE('Entry capacity'!D$12:D$30))/(SUM('Entry capacity'!$D$12:$D$30)-IFERROR(VLOOKUP($A462,'Entry capacity'!$A$12:$I$30,4,FALSE),0))</f>
        <v>710.65703839770265</v>
      </c>
      <c r="E462" s="52">
        <f t="array" ref="E462">SUMPRODUCT('Distance Matrix_ex'!$B197:$T197,TRANSPOSE('Entry capacity'!E$12:E$30))/(SUM('Entry capacity'!$E$12:$E$30)-IFERROR(VLOOKUP($A462,'Entry capacity'!$A$12:$I$30,5,FALSE),0))</f>
        <v>708.74854685028936</v>
      </c>
      <c r="F462" s="52">
        <f t="array" ref="F462">SUMPRODUCT('Distance Matrix_ex'!$B197:$T197,TRANSPOSE('Entry capacity'!F$12:F$30))/(SUM('Entry capacity'!$F$12:$F$30)-IFERROR(VLOOKUP($A462,'Entry capacity'!$A$12:$I$30,6,FALSE),0))</f>
        <v>706.86237783196577</v>
      </c>
      <c r="G462" s="52">
        <f t="array" ref="G462">SUMPRODUCT('Distance Matrix_ex'!$B197:$T197,TRANSPOSE('Entry capacity'!G$12:G$30))/(SUM('Entry capacity'!$G$12:$G$30)-IFERROR(VLOOKUP($A462,'Entry capacity'!$A$12:$I$30,7,FALSE),0))</f>
        <v>707.04890450714527</v>
      </c>
      <c r="H462" s="52">
        <f t="array" ref="H462">SUMPRODUCT('Distance Matrix_ex'!$B197:$T197,TRANSPOSE('Entry capacity'!H$12:H$30))/(SUM('Entry capacity'!$H$12:$H$30)-IFERROR(VLOOKUP($A462,'Entry capacity'!$A$12:$I$30,8,FALSE),0))</f>
        <v>707.67000621579768</v>
      </c>
      <c r="I462" s="57">
        <f t="array" ref="I462">SUMPRODUCT('Distance Matrix_ex'!$B197:$T197,TRANSPOSE('Entry capacity'!I$12:I$30))/(SUM('Entry capacity'!$I$12:$I$30)-IFERROR(VLOOKUP($A462,'Entry capacity'!$A$12:$I$30,9,FALSE),0))</f>
        <v>708.79548610641666</v>
      </c>
    </row>
    <row r="463" spans="1:9" s="5" customFormat="1" ht="15" customHeight="1" x14ac:dyDescent="0.25">
      <c r="A463" s="46" t="str">
        <f t="shared" ref="A463:B463" si="187">A198</f>
        <v>K31_Santaella</v>
      </c>
      <c r="B463" s="4" t="str">
        <f t="shared" si="187"/>
        <v>Salida Nacional / National exit</v>
      </c>
      <c r="C463" s="52">
        <f t="array" ref="C463">SUMPRODUCT('Distance Matrix_ex'!$B198:$T198,TRANSPOSE('Entry capacity'!C$12:C$30))/(SUM('Entry capacity'!$C$12:$C$30)-IFERROR(VLOOKUP($A463,'Entry capacity'!$A$12:$I$30,3,FALSE),0))</f>
        <v>703.43757734626104</v>
      </c>
      <c r="D463" s="52">
        <f t="array" ref="D463">SUMPRODUCT('Distance Matrix_ex'!$B198:$T198,TRANSPOSE('Entry capacity'!D$12:D$30))/(SUM('Entry capacity'!$D$12:$D$30)-IFERROR(VLOOKUP($A463,'Entry capacity'!$A$12:$I$30,4,FALSE),0))</f>
        <v>701.70568354691397</v>
      </c>
      <c r="E463" s="52">
        <f t="array" ref="E463">SUMPRODUCT('Distance Matrix_ex'!$B198:$T198,TRANSPOSE('Entry capacity'!E$12:E$30))/(SUM('Entry capacity'!$E$12:$E$30)-IFERROR(VLOOKUP($A463,'Entry capacity'!$A$12:$I$30,5,FALSE),0))</f>
        <v>699.66907133896984</v>
      </c>
      <c r="F463" s="52">
        <f t="array" ref="F463">SUMPRODUCT('Distance Matrix_ex'!$B198:$T198,TRANSPOSE('Entry capacity'!F$12:F$30))/(SUM('Entry capacity'!$F$12:$F$30)-IFERROR(VLOOKUP($A463,'Entry capacity'!$A$12:$I$30,6,FALSE),0))</f>
        <v>697.64285735847648</v>
      </c>
      <c r="G463" s="52">
        <f t="array" ref="G463">SUMPRODUCT('Distance Matrix_ex'!$B198:$T198,TRANSPOSE('Entry capacity'!G$12:G$30))/(SUM('Entry capacity'!$G$12:$G$30)-IFERROR(VLOOKUP($A463,'Entry capacity'!$A$12:$I$30,7,FALSE),0))</f>
        <v>697.75197216433685</v>
      </c>
      <c r="H463" s="52">
        <f t="array" ref="H463">SUMPRODUCT('Distance Matrix_ex'!$B198:$T198,TRANSPOSE('Entry capacity'!H$12:H$30))/(SUM('Entry capacity'!$H$12:$H$30)-IFERROR(VLOOKUP($A463,'Entry capacity'!$A$12:$I$30,8,FALSE),0))</f>
        <v>698.33088410289463</v>
      </c>
      <c r="I463" s="57">
        <f t="array" ref="I463">SUMPRODUCT('Distance Matrix_ex'!$B198:$T198,TRANSPOSE('Entry capacity'!I$12:I$30))/(SUM('Entry capacity'!$I$12:$I$30)-IFERROR(VLOOKUP($A463,'Entry capacity'!$A$12:$I$30,9,FALSE),0))</f>
        <v>699.37859990748677</v>
      </c>
    </row>
    <row r="464" spans="1:9" s="5" customFormat="1" ht="15" customHeight="1" x14ac:dyDescent="0.25">
      <c r="A464" s="46" t="str">
        <f t="shared" ref="A464:B464" si="188">A199</f>
        <v>K37_Azucarera</v>
      </c>
      <c r="B464" s="4" t="str">
        <f t="shared" si="188"/>
        <v>Salida Nacional / National exit</v>
      </c>
      <c r="C464" s="52">
        <f t="array" ref="C464">SUMPRODUCT('Distance Matrix_ex'!$B199:$T199,TRANSPOSE('Entry capacity'!C$12:C$30))/(SUM('Entry capacity'!$C$12:$C$30)-IFERROR(VLOOKUP($A464,'Entry capacity'!$A$12:$I$30,3,FALSE),0))</f>
        <v>676.15133712313229</v>
      </c>
      <c r="D464" s="52">
        <f t="array" ref="D464">SUMPRODUCT('Distance Matrix_ex'!$B199:$T199,TRANSPOSE('Entry capacity'!D$12:D$30))/(SUM('Entry capacity'!$D$12:$D$30)-IFERROR(VLOOKUP($A464,'Entry capacity'!$A$12:$I$30,4,FALSE),0))</f>
        <v>674.17955033367116</v>
      </c>
      <c r="E464" s="52">
        <f t="array" ref="E464">SUMPRODUCT('Distance Matrix_ex'!$B199:$T199,TRANSPOSE('Entry capacity'!E$12:E$30))/(SUM('Entry capacity'!$E$12:$E$30)-IFERROR(VLOOKUP($A464,'Entry capacity'!$A$12:$I$30,5,FALSE),0))</f>
        <v>671.74895683150612</v>
      </c>
      <c r="F464" s="52">
        <f t="array" ref="F464">SUMPRODUCT('Distance Matrix_ex'!$B199:$T199,TRANSPOSE('Entry capacity'!F$12:F$30))/(SUM('Entry capacity'!$F$12:$F$30)-IFERROR(VLOOKUP($A464,'Entry capacity'!$A$12:$I$30,6,FALSE),0))</f>
        <v>669.29209337405746</v>
      </c>
      <c r="G464" s="52">
        <f t="array" ref="G464">SUMPRODUCT('Distance Matrix_ex'!$B199:$T199,TRANSPOSE('Entry capacity'!G$12:G$30))/(SUM('Entry capacity'!$G$12:$G$30)-IFERROR(VLOOKUP($A464,'Entry capacity'!$A$12:$I$30,7,FALSE),0))</f>
        <v>669.16316048069507</v>
      </c>
      <c r="H464" s="52">
        <f t="array" ref="H464">SUMPRODUCT('Distance Matrix_ex'!$B199:$T199,TRANSPOSE('Entry capacity'!H$12:H$30))/(SUM('Entry capacity'!$H$12:$H$30)-IFERROR(VLOOKUP($A464,'Entry capacity'!$A$12:$I$30,8,FALSE),0))</f>
        <v>669.61233549660665</v>
      </c>
      <c r="I464" s="57">
        <f t="array" ref="I464">SUMPRODUCT('Distance Matrix_ex'!$B199:$T199,TRANSPOSE('Entry capacity'!I$12:I$30))/(SUM('Entry capacity'!$I$12:$I$30)-IFERROR(VLOOKUP($A464,'Entry capacity'!$A$12:$I$30,9,FALSE),0))</f>
        <v>670.42092050738404</v>
      </c>
    </row>
    <row r="465" spans="1:9" s="5" customFormat="1" ht="15" customHeight="1" x14ac:dyDescent="0.25">
      <c r="A465" s="46" t="str">
        <f t="shared" ref="A465:B465" si="189">A200</f>
        <v>K41_La Carolina</v>
      </c>
      <c r="B465" s="4" t="str">
        <f t="shared" si="189"/>
        <v>Salida Nacional / National exit</v>
      </c>
      <c r="C465" s="52">
        <f t="array" ref="C465">SUMPRODUCT('Distance Matrix_ex'!$B200:$T200,TRANSPOSE('Entry capacity'!C$12:C$30))/(SUM('Entry capacity'!$C$12:$C$30)-IFERROR(VLOOKUP($A465,'Entry capacity'!$A$12:$I$30,3,FALSE),0))</f>
        <v>631.13068480347056</v>
      </c>
      <c r="D465" s="52">
        <f t="array" ref="D465">SUMPRODUCT('Distance Matrix_ex'!$B200:$T200,TRANSPOSE('Entry capacity'!D$12:D$30))/(SUM('Entry capacity'!$D$12:$D$30)-IFERROR(VLOOKUP($A465,'Entry capacity'!$A$12:$I$30,4,FALSE),0))</f>
        <v>627.67423395115418</v>
      </c>
      <c r="E465" s="52">
        <f t="array" ref="E465">SUMPRODUCT('Distance Matrix_ex'!$B200:$T200,TRANSPOSE('Entry capacity'!E$12:E$30))/(SUM('Entry capacity'!$E$12:$E$30)-IFERROR(VLOOKUP($A465,'Entry capacity'!$A$12:$I$30,5,FALSE),0))</f>
        <v>623.14425497103389</v>
      </c>
      <c r="F465" s="52">
        <f t="array" ref="F465">SUMPRODUCT('Distance Matrix_ex'!$B200:$T200,TRANSPOSE('Entry capacity'!F$12:F$30))/(SUM('Entry capacity'!$F$12:$F$30)-IFERROR(VLOOKUP($A465,'Entry capacity'!$A$12:$I$30,6,FALSE),0))</f>
        <v>618.46110295845028</v>
      </c>
      <c r="G465" s="52">
        <f t="array" ref="G465">SUMPRODUCT('Distance Matrix_ex'!$B200:$T200,TRANSPOSE('Entry capacity'!G$12:G$30))/(SUM('Entry capacity'!$G$12:$G$30)-IFERROR(VLOOKUP($A465,'Entry capacity'!$A$12:$I$30,7,FALSE),0))</f>
        <v>617.64011273232313</v>
      </c>
      <c r="H465" s="52">
        <f t="array" ref="H465">SUMPRODUCT('Distance Matrix_ex'!$B200:$T200,TRANSPOSE('Entry capacity'!H$12:H$30))/(SUM('Entry capacity'!$H$12:$H$30)-IFERROR(VLOOKUP($A465,'Entry capacity'!$A$12:$I$30,8,FALSE),0))</f>
        <v>617.95348409113694</v>
      </c>
      <c r="I465" s="57">
        <f t="array" ref="I465">SUMPRODUCT('Distance Matrix_ex'!$B200:$T200,TRANSPOSE('Entry capacity'!I$12:I$30))/(SUM('Entry capacity'!$I$12:$I$30)-IFERROR(VLOOKUP($A465,'Entry capacity'!$A$12:$I$30,9,FALSE),0))</f>
        <v>618.51499838140603</v>
      </c>
    </row>
    <row r="466" spans="1:9" s="5" customFormat="1" ht="15" customHeight="1" x14ac:dyDescent="0.25">
      <c r="A466" s="46" t="str">
        <f t="shared" ref="A466:B466" si="190">A201</f>
        <v>K44_Torrenueva</v>
      </c>
      <c r="B466" s="4" t="str">
        <f t="shared" si="190"/>
        <v>Salida Nacional / National exit</v>
      </c>
      <c r="C466" s="52">
        <f t="array" ref="C466">SUMPRODUCT('Distance Matrix_ex'!$B201:$T201,TRANSPOSE('Entry capacity'!C$12:C$30))/(SUM('Entry capacity'!$C$12:$C$30)-IFERROR(VLOOKUP($A466,'Entry capacity'!$A$12:$I$30,3,FALSE),0))</f>
        <v>600.20188046866986</v>
      </c>
      <c r="D466" s="52">
        <f t="array" ref="D466">SUMPRODUCT('Distance Matrix_ex'!$B201:$T201,TRANSPOSE('Entry capacity'!D$12:D$30))/(SUM('Entry capacity'!$D$12:$D$30)-IFERROR(VLOOKUP($A466,'Entry capacity'!$A$12:$I$30,4,FALSE),0))</f>
        <v>596.51538161290307</v>
      </c>
      <c r="E466" s="52">
        <f t="array" ref="E466">SUMPRODUCT('Distance Matrix_ex'!$B201:$T201,TRANSPOSE('Entry capacity'!E$12:E$30))/(SUM('Entry capacity'!$E$12:$E$30)-IFERROR(VLOOKUP($A466,'Entry capacity'!$A$12:$I$30,5,FALSE),0))</f>
        <v>591.63033346116481</v>
      </c>
      <c r="F466" s="52">
        <f t="array" ref="F466">SUMPRODUCT('Distance Matrix_ex'!$B201:$T201,TRANSPOSE('Entry capacity'!F$12:F$30))/(SUM('Entry capacity'!$F$12:$F$30)-IFERROR(VLOOKUP($A466,'Entry capacity'!$A$12:$I$30,6,FALSE),0))</f>
        <v>586.55211134283002</v>
      </c>
      <c r="G466" s="52">
        <f t="array" ref="G466">SUMPRODUCT('Distance Matrix_ex'!$B201:$T201,TRANSPOSE('Entry capacity'!G$12:G$30))/(SUM('Entry capacity'!$G$12:$G$30)-IFERROR(VLOOKUP($A466,'Entry capacity'!$A$12:$I$30,7,FALSE),0))</f>
        <v>585.56599033992234</v>
      </c>
      <c r="H466" s="52">
        <f t="array" ref="H466">SUMPRODUCT('Distance Matrix_ex'!$B201:$T201,TRANSPOSE('Entry capacity'!H$12:H$30))/(SUM('Entry capacity'!$H$12:$H$30)-IFERROR(VLOOKUP($A466,'Entry capacity'!$A$12:$I$30,8,FALSE),0))</f>
        <v>585.82311667838246</v>
      </c>
      <c r="I466" s="57">
        <f t="array" ref="I466">SUMPRODUCT('Distance Matrix_ex'!$B201:$T201,TRANSPOSE('Entry capacity'!I$12:I$30))/(SUM('Entry capacity'!$I$12:$I$30)-IFERROR(VLOOKUP($A466,'Entry capacity'!$A$12:$I$30,9,FALSE),0))</f>
        <v>586.28968972966436</v>
      </c>
    </row>
    <row r="467" spans="1:9" s="5" customFormat="1" ht="15" customHeight="1" x14ac:dyDescent="0.25">
      <c r="A467" s="46" t="str">
        <f t="shared" ref="A467:B467" si="191">A202</f>
        <v>K45_Valdepeñas</v>
      </c>
      <c r="B467" s="4" t="str">
        <f t="shared" si="191"/>
        <v>Salida Nacional / National exit</v>
      </c>
      <c r="C467" s="52">
        <f t="array" ref="C467">SUMPRODUCT('Distance Matrix_ex'!$B202:$T202,TRANSPOSE('Entry capacity'!C$12:C$30))/(SUM('Entry capacity'!$C$12:$C$30)-IFERROR(VLOOKUP($A467,'Entry capacity'!$A$12:$I$30,3,FALSE),0))</f>
        <v>592.96518556470016</v>
      </c>
      <c r="D467" s="52">
        <f t="array" ref="D467">SUMPRODUCT('Distance Matrix_ex'!$B202:$T202,TRANSPOSE('Entry capacity'!D$12:D$30))/(SUM('Entry capacity'!$D$12:$D$30)-IFERROR(VLOOKUP($A467,'Entry capacity'!$A$12:$I$30,4,FALSE),0))</f>
        <v>589.22486027593504</v>
      </c>
      <c r="E467" s="52">
        <f t="array" ref="E467">SUMPRODUCT('Distance Matrix_ex'!$B202:$T202,TRANSPOSE('Entry capacity'!E$12:E$30))/(SUM('Entry capacity'!$E$12:$E$30)-IFERROR(VLOOKUP($A467,'Entry capacity'!$A$12:$I$30,5,FALSE),0))</f>
        <v>584.25673334633677</v>
      </c>
      <c r="F467" s="52">
        <f t="array" ref="F467">SUMPRODUCT('Distance Matrix_ex'!$B202:$T202,TRANSPOSE('Entry capacity'!F$12:F$30))/(SUM('Entry capacity'!$F$12:$F$30)-IFERROR(VLOOKUP($A467,'Entry capacity'!$A$12:$I$30,6,FALSE),0))</f>
        <v>579.08607306614999</v>
      </c>
      <c r="G467" s="52">
        <f t="array" ref="G467">SUMPRODUCT('Distance Matrix_ex'!$B202:$T202,TRANSPOSE('Entry capacity'!G$12:G$30))/(SUM('Entry capacity'!$G$12:$G$30)-IFERROR(VLOOKUP($A467,'Entry capacity'!$A$12:$I$30,7,FALSE),0))</f>
        <v>578.06131490682731</v>
      </c>
      <c r="H467" s="52">
        <f t="array" ref="H467">SUMPRODUCT('Distance Matrix_ex'!$B202:$T202,TRANSPOSE('Entry capacity'!H$12:H$30))/(SUM('Entry capacity'!$H$12:$H$30)-IFERROR(VLOOKUP($A467,'Entry capacity'!$A$12:$I$30,8,FALSE),0))</f>
        <v>578.30528108404201</v>
      </c>
      <c r="I467" s="57">
        <f t="array" ref="I467">SUMPRODUCT('Distance Matrix_ex'!$B202:$T202,TRANSPOSE('Entry capacity'!I$12:I$30))/(SUM('Entry capacity'!$I$12:$I$30)-IFERROR(VLOOKUP($A467,'Entry capacity'!$A$12:$I$30,9,FALSE),0))</f>
        <v>578.74963986629132</v>
      </c>
    </row>
    <row r="468" spans="1:9" s="5" customFormat="1" ht="15" customHeight="1" x14ac:dyDescent="0.25">
      <c r="A468" s="46" t="str">
        <f t="shared" ref="A468:B468" si="192">A203</f>
        <v>K46_Manzanares</v>
      </c>
      <c r="B468" s="4" t="str">
        <f t="shared" si="192"/>
        <v>Salida Nacional / National exit</v>
      </c>
      <c r="C468" s="52">
        <f t="array" ref="C468">SUMPRODUCT('Distance Matrix_ex'!$B203:$T203,TRANSPOSE('Entry capacity'!C$12:C$30))/(SUM('Entry capacity'!$C$12:$C$30)-IFERROR(VLOOKUP($A468,'Entry capacity'!$A$12:$I$30,3,FALSE),0))</f>
        <v>579.18319972847758</v>
      </c>
      <c r="D468" s="52">
        <f t="array" ref="D468">SUMPRODUCT('Distance Matrix_ex'!$B203:$T203,TRANSPOSE('Entry capacity'!D$12:D$30))/(SUM('Entry capacity'!$D$12:$D$30)-IFERROR(VLOOKUP($A468,'Entry capacity'!$A$12:$I$30,4,FALSE),0))</f>
        <v>575.34036422655049</v>
      </c>
      <c r="E468" s="52">
        <f t="array" ref="E468">SUMPRODUCT('Distance Matrix_ex'!$B203:$T203,TRANSPOSE('Entry capacity'!E$12:E$30))/(SUM('Entry capacity'!$E$12:$E$30)-IFERROR(VLOOKUP($A468,'Entry capacity'!$A$12:$I$30,5,FALSE),0))</f>
        <v>570.21401720408517</v>
      </c>
      <c r="F468" s="52">
        <f t="array" ref="F468">SUMPRODUCT('Distance Matrix_ex'!$B203:$T203,TRANSPOSE('Entry capacity'!F$12:F$30))/(SUM('Entry capacity'!$F$12:$F$30)-IFERROR(VLOOKUP($A468,'Entry capacity'!$A$12:$I$30,6,FALSE),0))</f>
        <v>564.86731227170822</v>
      </c>
      <c r="G468" s="52">
        <f t="array" ref="G468">SUMPRODUCT('Distance Matrix_ex'!$B203:$T203,TRANSPOSE('Entry capacity'!G$12:G$30))/(SUM('Entry capacity'!$G$12:$G$30)-IFERROR(VLOOKUP($A468,'Entry capacity'!$A$12:$I$30,7,FALSE),0))</f>
        <v>563.76897124762024</v>
      </c>
      <c r="H468" s="52">
        <f t="array" ref="H468">SUMPRODUCT('Distance Matrix_ex'!$B203:$T203,TRANSPOSE('Entry capacity'!H$12:H$30))/(SUM('Entry capacity'!$H$12:$H$30)-IFERROR(VLOOKUP($A468,'Entry capacity'!$A$12:$I$30,8,FALSE),0))</f>
        <v>563.98787444259119</v>
      </c>
      <c r="I468" s="57">
        <f t="array" ref="I468">SUMPRODUCT('Distance Matrix_ex'!$B203:$T203,TRANSPOSE('Entry capacity'!I$12:I$30))/(SUM('Entry capacity'!$I$12:$I$30)-IFERROR(VLOOKUP($A468,'Entry capacity'!$A$12:$I$30,9,FALSE),0))</f>
        <v>564.38992706916633</v>
      </c>
    </row>
    <row r="469" spans="1:9" s="5" customFormat="1" ht="15" customHeight="1" x14ac:dyDescent="0.25">
      <c r="A469" s="46" t="str">
        <f t="shared" ref="A469:B469" si="193">A204</f>
        <v>K47_Tomelloso</v>
      </c>
      <c r="B469" s="4" t="str">
        <f t="shared" si="193"/>
        <v>Salida Nacional / National exit</v>
      </c>
      <c r="C469" s="52">
        <f t="array" ref="C469">SUMPRODUCT('Distance Matrix_ex'!$B204:$T204,TRANSPOSE('Entry capacity'!C$12:C$30))/(SUM('Entry capacity'!$C$12:$C$30)-IFERROR(VLOOKUP($A469,'Entry capacity'!$A$12:$I$30,3,FALSE),0))</f>
        <v>571.16291365656195</v>
      </c>
      <c r="D469" s="52">
        <f t="array" ref="D469">SUMPRODUCT('Distance Matrix_ex'!$B204:$T204,TRANSPOSE('Entry capacity'!D$12:D$30))/(SUM('Entry capacity'!$D$12:$D$30)-IFERROR(VLOOKUP($A469,'Entry capacity'!$A$12:$I$30,4,FALSE),0))</f>
        <v>567.26042338175796</v>
      </c>
      <c r="E469" s="52">
        <f t="array" ref="E469">SUMPRODUCT('Distance Matrix_ex'!$B204:$T204,TRANSPOSE('Entry capacity'!E$12:E$30))/(SUM('Entry capacity'!$E$12:$E$30)-IFERROR(VLOOKUP($A469,'Entry capacity'!$A$12:$I$30,5,FALSE),0))</f>
        <v>562.04200179019972</v>
      </c>
      <c r="F469" s="52">
        <f t="array" ref="F469">SUMPRODUCT('Distance Matrix_ex'!$B204:$T204,TRANSPOSE('Entry capacity'!F$12:F$30))/(SUM('Entry capacity'!$F$12:$F$30)-IFERROR(VLOOKUP($A469,'Entry capacity'!$A$12:$I$30,6,FALSE),0))</f>
        <v>556.59284946825369</v>
      </c>
      <c r="G469" s="52">
        <f t="array" ref="G469">SUMPRODUCT('Distance Matrix_ex'!$B204:$T204,TRANSPOSE('Entry capacity'!G$12:G$30))/(SUM('Entry capacity'!$G$12:$G$30)-IFERROR(VLOOKUP($A469,'Entry capacity'!$A$12:$I$30,7,FALSE),0))</f>
        <v>555.45168764661037</v>
      </c>
      <c r="H469" s="52">
        <f t="array" ref="H469">SUMPRODUCT('Distance Matrix_ex'!$B204:$T204,TRANSPOSE('Entry capacity'!H$12:H$30))/(SUM('Entry capacity'!$H$12:$H$30)-IFERROR(VLOOKUP($A469,'Entry capacity'!$A$12:$I$30,8,FALSE),0))</f>
        <v>555.65600569472349</v>
      </c>
      <c r="I469" s="57">
        <f t="array" ref="I469">SUMPRODUCT('Distance Matrix_ex'!$B204:$T204,TRANSPOSE('Entry capacity'!I$12:I$30))/(SUM('Entry capacity'!$I$12:$I$30)-IFERROR(VLOOKUP($A469,'Entry capacity'!$A$12:$I$30,9,FALSE),0))</f>
        <v>556.03343868555544</v>
      </c>
    </row>
    <row r="470" spans="1:9" s="5" customFormat="1" ht="15" customHeight="1" x14ac:dyDescent="0.25">
      <c r="A470" s="46" t="str">
        <f t="shared" ref="A470:B470" si="194">A205</f>
        <v>K48.02_Socuellamos</v>
      </c>
      <c r="B470" s="4" t="str">
        <f t="shared" si="194"/>
        <v>Salida Nacional / National exit</v>
      </c>
      <c r="C470" s="52">
        <f t="array" ref="C470">SUMPRODUCT('Distance Matrix_ex'!$B205:$T205,TRANSPOSE('Entry capacity'!C$12:C$30))/(SUM('Entry capacity'!$C$12:$C$30)-IFERROR(VLOOKUP($A470,'Entry capacity'!$A$12:$I$30,3,FALSE),0))</f>
        <v>569.79206699497047</v>
      </c>
      <c r="D470" s="52">
        <f t="array" ref="D470">SUMPRODUCT('Distance Matrix_ex'!$B205:$T205,TRANSPOSE('Entry capacity'!D$12:D$30))/(SUM('Entry capacity'!$D$12:$D$30)-IFERROR(VLOOKUP($A470,'Entry capacity'!$A$12:$I$30,4,FALSE),0))</f>
        <v>564.49858139454989</v>
      </c>
      <c r="E470" s="52">
        <f t="array" ref="E470">SUMPRODUCT('Distance Matrix_ex'!$B205:$T205,TRANSPOSE('Entry capacity'!E$12:E$30))/(SUM('Entry capacity'!$E$12:$E$30)-IFERROR(VLOOKUP($A470,'Entry capacity'!$A$12:$I$30,5,FALSE),0))</f>
        <v>557.35768688548148</v>
      </c>
      <c r="F470" s="52">
        <f t="array" ref="F470">SUMPRODUCT('Distance Matrix_ex'!$B205:$T205,TRANSPOSE('Entry capacity'!F$12:F$30))/(SUM('Entry capacity'!$F$12:$F$30)-IFERROR(VLOOKUP($A470,'Entry capacity'!$A$12:$I$30,6,FALSE),0))</f>
        <v>549.92620904648015</v>
      </c>
      <c r="G470" s="52">
        <f t="array" ref="G470">SUMPRODUCT('Distance Matrix_ex'!$B205:$T205,TRANSPOSE('Entry capacity'!G$12:G$30))/(SUM('Entry capacity'!$G$12:$G$30)-IFERROR(VLOOKUP($A470,'Entry capacity'!$A$12:$I$30,7,FALSE),0))</f>
        <v>548.19649878035136</v>
      </c>
      <c r="H470" s="52">
        <f t="array" ref="H470">SUMPRODUCT('Distance Matrix_ex'!$B205:$T205,TRANSPOSE('Entry capacity'!H$12:H$30))/(SUM('Entry capacity'!$H$12:$H$30)-IFERROR(VLOOKUP($A470,'Entry capacity'!$A$12:$I$30,8,FALSE),0))</f>
        <v>548.26807250265676</v>
      </c>
      <c r="I470" s="57">
        <f t="array" ref="I470">SUMPRODUCT('Distance Matrix_ex'!$B205:$T205,TRANSPOSE('Entry capacity'!I$12:I$30))/(SUM('Entry capacity'!$I$12:$I$30)-IFERROR(VLOOKUP($A470,'Entry capacity'!$A$12:$I$30,9,FALSE),0))</f>
        <v>548.37045378896653</v>
      </c>
    </row>
    <row r="471" spans="1:9" s="5" customFormat="1" ht="15" customHeight="1" x14ac:dyDescent="0.25">
      <c r="A471" s="46" t="str">
        <f t="shared" ref="A471:B471" si="195">A206</f>
        <v>K48.03_Villarrobledo</v>
      </c>
      <c r="B471" s="4" t="str">
        <f t="shared" si="195"/>
        <v>Salida Nacional / National exit</v>
      </c>
      <c r="C471" s="52">
        <f t="array" ref="C471">SUMPRODUCT('Distance Matrix_ex'!$B206:$T206,TRANSPOSE('Entry capacity'!C$12:C$30))/(SUM('Entry capacity'!$C$12:$C$30)-IFERROR(VLOOKUP($A471,'Entry capacity'!$A$12:$I$30,3,FALSE),0))</f>
        <v>572.75738942823261</v>
      </c>
      <c r="D471" s="52">
        <f t="array" ref="D471">SUMPRODUCT('Distance Matrix_ex'!$B206:$T206,TRANSPOSE('Entry capacity'!D$12:D$30))/(SUM('Entry capacity'!$D$12:$D$30)-IFERROR(VLOOKUP($A471,'Entry capacity'!$A$12:$I$30,4,FALSE),0))</f>
        <v>566.97910897433121</v>
      </c>
      <c r="E471" s="52">
        <f t="array" ref="E471">SUMPRODUCT('Distance Matrix_ex'!$B206:$T206,TRANSPOSE('Entry capacity'!E$12:E$30))/(SUM('Entry capacity'!$E$12:$E$30)-IFERROR(VLOOKUP($A471,'Entry capacity'!$A$12:$I$30,5,FALSE),0))</f>
        <v>559.17235028589141</v>
      </c>
      <c r="F471" s="52">
        <f t="array" ref="F471">SUMPRODUCT('Distance Matrix_ex'!$B206:$T206,TRANSPOSE('Entry capacity'!F$12:F$30))/(SUM('Entry capacity'!$F$12:$F$30)-IFERROR(VLOOKUP($A471,'Entry capacity'!$A$12:$I$30,6,FALSE),0))</f>
        <v>551.05752404752411</v>
      </c>
      <c r="G471" s="52">
        <f t="array" ref="G471">SUMPRODUCT('Distance Matrix_ex'!$B206:$T206,TRANSPOSE('Entry capacity'!G$12:G$30))/(SUM('Entry capacity'!$G$12:$G$30)-IFERROR(VLOOKUP($A471,'Entry capacity'!$A$12:$I$30,7,FALSE),0))</f>
        <v>549.130293520701</v>
      </c>
      <c r="H471" s="52">
        <f t="array" ref="H471">SUMPRODUCT('Distance Matrix_ex'!$B206:$T206,TRANSPOSE('Entry capacity'!H$12:H$30))/(SUM('Entry capacity'!$H$12:$H$30)-IFERROR(VLOOKUP($A471,'Entry capacity'!$A$12:$I$30,8,FALSE),0))</f>
        <v>549.15944830249396</v>
      </c>
      <c r="I471" s="57">
        <f t="array" ref="I471">SUMPRODUCT('Distance Matrix_ex'!$B206:$T206,TRANSPOSE('Entry capacity'!I$12:I$30))/(SUM('Entry capacity'!$I$12:$I$30)-IFERROR(VLOOKUP($A471,'Entry capacity'!$A$12:$I$30,9,FALSE),0))</f>
        <v>549.17151337538883</v>
      </c>
    </row>
    <row r="472" spans="1:9" s="5" customFormat="1" ht="15" customHeight="1" x14ac:dyDescent="0.25">
      <c r="A472" s="46" t="str">
        <f t="shared" ref="A472:B472" si="196">A207</f>
        <v>K48.05_La Roda</v>
      </c>
      <c r="B472" s="4" t="str">
        <f t="shared" si="196"/>
        <v>Salida Nacional / National exit</v>
      </c>
      <c r="C472" s="52">
        <f t="array" ref="C472">SUMPRODUCT('Distance Matrix_ex'!$B207:$T207,TRANSPOSE('Entry capacity'!C$12:C$30))/(SUM('Entry capacity'!$C$12:$C$30)-IFERROR(VLOOKUP($A472,'Entry capacity'!$A$12:$I$30,3,FALSE),0))</f>
        <v>580.14597390549477</v>
      </c>
      <c r="D472" s="52">
        <f t="array" ref="D472">SUMPRODUCT('Distance Matrix_ex'!$B207:$T207,TRANSPOSE('Entry capacity'!D$12:D$30))/(SUM('Entry capacity'!$D$12:$D$30)-IFERROR(VLOOKUP($A472,'Entry capacity'!$A$12:$I$30,4,FALSE),0))</f>
        <v>573.06186939792258</v>
      </c>
      <c r="E472" s="52">
        <f t="array" ref="E472">SUMPRODUCT('Distance Matrix_ex'!$B207:$T207,TRANSPOSE('Entry capacity'!E$12:E$30))/(SUM('Entry capacity'!$E$12:$E$30)-IFERROR(VLOOKUP($A472,'Entry capacity'!$A$12:$I$30,5,FALSE),0))</f>
        <v>563.44740845733895</v>
      </c>
      <c r="F472" s="52">
        <f t="array" ref="F472">SUMPRODUCT('Distance Matrix_ex'!$B207:$T207,TRANSPOSE('Entry capacity'!F$12:F$30))/(SUM('Entry capacity'!$F$12:$F$30)-IFERROR(VLOOKUP($A472,'Entry capacity'!$A$12:$I$30,6,FALSE),0))</f>
        <v>553.45835915145608</v>
      </c>
      <c r="G472" s="52">
        <f t="array" ref="G472">SUMPRODUCT('Distance Matrix_ex'!$B207:$T207,TRANSPOSE('Entry capacity'!G$12:G$30))/(SUM('Entry capacity'!$G$12:$G$30)-IFERROR(VLOOKUP($A472,'Entry capacity'!$A$12:$I$30,7,FALSE),0))</f>
        <v>550.98062018339908</v>
      </c>
      <c r="H472" s="52">
        <f t="array" ref="H472">SUMPRODUCT('Distance Matrix_ex'!$B207:$T207,TRANSPOSE('Entry capacity'!H$12:H$30))/(SUM('Entry capacity'!$H$12:$H$30)-IFERROR(VLOOKUP($A472,'Entry capacity'!$A$12:$I$30,8,FALSE),0))</f>
        <v>550.89853766010799</v>
      </c>
      <c r="I472" s="57">
        <f t="array" ref="I472">SUMPRODUCT('Distance Matrix_ex'!$B207:$T207,TRANSPOSE('Entry capacity'!I$12:I$30))/(SUM('Entry capacity'!$I$12:$I$30)-IFERROR(VLOOKUP($A472,'Entry capacity'!$A$12:$I$30,9,FALSE),0))</f>
        <v>550.68399912615973</v>
      </c>
    </row>
    <row r="473" spans="1:9" s="5" customFormat="1" ht="15" customHeight="1" x14ac:dyDescent="0.25">
      <c r="A473" s="46" t="str">
        <f t="shared" ref="A473:B473" si="197">A208</f>
        <v>K48.07_Albacete</v>
      </c>
      <c r="B473" s="4" t="str">
        <f t="shared" si="197"/>
        <v>Salida Nacional / National exit</v>
      </c>
      <c r="C473" s="52">
        <f t="array" ref="C473">SUMPRODUCT('Distance Matrix_ex'!$B208:$T208,TRANSPOSE('Entry capacity'!C$12:C$30))/(SUM('Entry capacity'!$C$12:$C$30)-IFERROR(VLOOKUP($A473,'Entry capacity'!$A$12:$I$30,3,FALSE),0))</f>
        <v>584.79951555364016</v>
      </c>
      <c r="D473" s="52">
        <f t="array" ref="D473">SUMPRODUCT('Distance Matrix_ex'!$B208:$T208,TRANSPOSE('Entry capacity'!D$12:D$30))/(SUM('Entry capacity'!$D$12:$D$30)-IFERROR(VLOOKUP($A473,'Entry capacity'!$A$12:$I$30,4,FALSE),0))</f>
        <v>576.81922946640339</v>
      </c>
      <c r="E473" s="52">
        <f t="array" ref="E473">SUMPRODUCT('Distance Matrix_ex'!$B208:$T208,TRANSPOSE('Entry capacity'!E$12:E$30))/(SUM('Entry capacity'!$E$12:$E$30)-IFERROR(VLOOKUP($A473,'Entry capacity'!$A$12:$I$30,5,FALSE),0))</f>
        <v>565.95428428826108</v>
      </c>
      <c r="F473" s="52">
        <f t="array" ref="F473">SUMPRODUCT('Distance Matrix_ex'!$B208:$T208,TRANSPOSE('Entry capacity'!F$12:F$30))/(SUM('Entry capacity'!$F$12:$F$30)-IFERROR(VLOOKUP($A473,'Entry capacity'!$A$12:$I$30,6,FALSE),0))</f>
        <v>554.65556024428747</v>
      </c>
      <c r="G473" s="52">
        <f t="array" ref="G473">SUMPRODUCT('Distance Matrix_ex'!$B208:$T208,TRANSPOSE('Entry capacity'!G$12:G$30))/(SUM('Entry capacity'!$G$12:$G$30)-IFERROR(VLOOKUP($A473,'Entry capacity'!$A$12:$I$30,7,FALSE),0))</f>
        <v>551.78713431073845</v>
      </c>
      <c r="H473" s="52">
        <f t="array" ref="H473">SUMPRODUCT('Distance Matrix_ex'!$B208:$T208,TRANSPOSE('Entry capacity'!H$12:H$30))/(SUM('Entry capacity'!$H$12:$H$30)-IFERROR(VLOOKUP($A473,'Entry capacity'!$A$12:$I$30,8,FALSE),0))</f>
        <v>551.63081511809014</v>
      </c>
      <c r="I473" s="57">
        <f t="array" ref="I473">SUMPRODUCT('Distance Matrix_ex'!$B208:$T208,TRANSPOSE('Entry capacity'!I$12:I$30))/(SUM('Entry capacity'!$I$12:$I$30)-IFERROR(VLOOKUP($A473,'Entry capacity'!$A$12:$I$30,9,FALSE),0))</f>
        <v>551.27237539675366</v>
      </c>
    </row>
    <row r="474" spans="1:9" s="5" customFormat="1" ht="15" customHeight="1" x14ac:dyDescent="0.25">
      <c r="A474" s="46" t="str">
        <f t="shared" ref="A474:B474" si="198">A209</f>
        <v>K48.08_Chinchilla</v>
      </c>
      <c r="B474" s="4" t="str">
        <f t="shared" si="198"/>
        <v>Salida Nacional / National exit</v>
      </c>
      <c r="C474" s="52">
        <f t="array" ref="C474">SUMPRODUCT('Distance Matrix_ex'!$B209:$T209,TRANSPOSE('Entry capacity'!C$12:C$30))/(SUM('Entry capacity'!$C$12:$C$30)-IFERROR(VLOOKUP($A474,'Entry capacity'!$A$12:$I$30,3,FALSE),0))</f>
        <v>588.11746445757205</v>
      </c>
      <c r="D474" s="52">
        <f t="array" ref="D474">SUMPRODUCT('Distance Matrix_ex'!$B209:$T209,TRANSPOSE('Entry capacity'!D$12:D$30))/(SUM('Entry capacity'!$D$12:$D$30)-IFERROR(VLOOKUP($A474,'Entry capacity'!$A$12:$I$30,4,FALSE),0))</f>
        <v>579.49820596720679</v>
      </c>
      <c r="E474" s="52">
        <f t="array" ref="E474">SUMPRODUCT('Distance Matrix_ex'!$B209:$T209,TRANSPOSE('Entry capacity'!E$12:E$30))/(SUM('Entry capacity'!$E$12:$E$30)-IFERROR(VLOOKUP($A474,'Entry capacity'!$A$12:$I$30,5,FALSE),0))</f>
        <v>567.74167259256819</v>
      </c>
      <c r="F474" s="52">
        <f t="array" ref="F474">SUMPRODUCT('Distance Matrix_ex'!$B209:$T209,TRANSPOSE('Entry capacity'!F$12:F$30))/(SUM('Entry capacity'!$F$12:$F$30)-IFERROR(VLOOKUP($A474,'Entry capacity'!$A$12:$I$30,6,FALSE),0))</f>
        <v>555.50915785962832</v>
      </c>
      <c r="G474" s="52">
        <f t="array" ref="G474">SUMPRODUCT('Distance Matrix_ex'!$B209:$T209,TRANSPOSE('Entry capacity'!G$12:G$30))/(SUM('Entry capacity'!$G$12:$G$30)-IFERROR(VLOOKUP($A474,'Entry capacity'!$A$12:$I$30,7,FALSE),0))</f>
        <v>552.36217432695423</v>
      </c>
      <c r="H474" s="52">
        <f t="array" ref="H474">SUMPRODUCT('Distance Matrix_ex'!$B209:$T209,TRANSPOSE('Entry capacity'!H$12:H$30))/(SUM('Entry capacity'!$H$12:$H$30)-IFERROR(VLOOKUP($A474,'Entry capacity'!$A$12:$I$30,8,FALSE),0))</f>
        <v>552.15292480847017</v>
      </c>
      <c r="I474" s="57">
        <f t="array" ref="I474">SUMPRODUCT('Distance Matrix_ex'!$B209:$T209,TRANSPOSE('Entry capacity'!I$12:I$30))/(SUM('Entry capacity'!$I$12:$I$30)-IFERROR(VLOOKUP($A474,'Entry capacity'!$A$12:$I$30,9,FALSE),0))</f>
        <v>551.69188435352703</v>
      </c>
    </row>
    <row r="475" spans="1:9" s="5" customFormat="1" ht="15" customHeight="1" x14ac:dyDescent="0.25">
      <c r="A475" s="46" t="str">
        <f t="shared" ref="A475:B475" si="199">A210</f>
        <v>K48.10_Almansa</v>
      </c>
      <c r="B475" s="4" t="str">
        <f t="shared" si="199"/>
        <v>Salida Nacional / National exit</v>
      </c>
      <c r="C475" s="52">
        <f t="array" ref="C475">SUMPRODUCT('Distance Matrix_ex'!$B210:$T210,TRANSPOSE('Entry capacity'!C$12:C$30))/(SUM('Entry capacity'!$C$12:$C$30)-IFERROR(VLOOKUP($A475,'Entry capacity'!$A$12:$I$30,3,FALSE),0))</f>
        <v>620.57897223395912</v>
      </c>
      <c r="D475" s="52">
        <f t="array" ref="D475">SUMPRODUCT('Distance Matrix_ex'!$B210:$T210,TRANSPOSE('Entry capacity'!D$12:D$30))/(SUM('Entry capacity'!$D$12:$D$30)-IFERROR(VLOOKUP($A475,'Entry capacity'!$A$12:$I$30,4,FALSE),0))</f>
        <v>610.51893696890193</v>
      </c>
      <c r="E475" s="52">
        <f t="array" ref="E475">SUMPRODUCT('Distance Matrix_ex'!$B210:$T210,TRANSPOSE('Entry capacity'!E$12:E$30))/(SUM('Entry capacity'!$E$12:$E$30)-IFERROR(VLOOKUP($A475,'Entry capacity'!$A$12:$I$30,5,FALSE),0))</f>
        <v>596.66461998374973</v>
      </c>
      <c r="F475" s="52">
        <f t="array" ref="F475">SUMPRODUCT('Distance Matrix_ex'!$B210:$T210,TRANSPOSE('Entry capacity'!F$12:F$30))/(SUM('Entry capacity'!$F$12:$F$30)-IFERROR(VLOOKUP($A475,'Entry capacity'!$A$12:$I$30,6,FALSE),0))</f>
        <v>582.20686311108057</v>
      </c>
      <c r="G475" s="52">
        <f t="array" ref="G475">SUMPRODUCT('Distance Matrix_ex'!$B210:$T210,TRANSPOSE('Entry capacity'!G$12:G$30))/(SUM('Entry capacity'!$G$12:$G$30)-IFERROR(VLOOKUP($A475,'Entry capacity'!$A$12:$I$30,7,FALSE),0))</f>
        <v>578.23635801258069</v>
      </c>
      <c r="H475" s="52">
        <f t="array" ref="H475">SUMPRODUCT('Distance Matrix_ex'!$B210:$T210,TRANSPOSE('Entry capacity'!H$12:H$30))/(SUM('Entry capacity'!$H$12:$H$30)-IFERROR(VLOOKUP($A475,'Entry capacity'!$A$12:$I$30,8,FALSE),0))</f>
        <v>577.74889033208262</v>
      </c>
      <c r="I475" s="57">
        <f t="array" ref="I475">SUMPRODUCT('Distance Matrix_ex'!$B210:$T210,TRANSPOSE('Entry capacity'!I$12:I$30))/(SUM('Entry capacity'!$I$12:$I$30)-IFERROR(VLOOKUP($A475,'Entry capacity'!$A$12:$I$30,9,FALSE),0))</f>
        <v>576.76763071998539</v>
      </c>
    </row>
    <row r="476" spans="1:9" s="5" customFormat="1" ht="15" customHeight="1" x14ac:dyDescent="0.25">
      <c r="A476" s="46" t="str">
        <f t="shared" ref="A476:B476" si="200">A211</f>
        <v>K48_Alcazar de San Juan</v>
      </c>
      <c r="B476" s="4" t="str">
        <f t="shared" si="200"/>
        <v>Salida Nacional / National exit</v>
      </c>
      <c r="C476" s="52">
        <f t="array" ref="C476">SUMPRODUCT('Distance Matrix_ex'!$B211:$T211,TRANSPOSE('Entry capacity'!C$12:C$30))/(SUM('Entry capacity'!$C$12:$C$30)-IFERROR(VLOOKUP($A476,'Entry capacity'!$A$12:$I$30,3,FALSE),0))</f>
        <v>561.7137260430984</v>
      </c>
      <c r="D476" s="52">
        <f t="array" ref="D476">SUMPRODUCT('Distance Matrix_ex'!$B211:$T211,TRANSPOSE('Entry capacity'!D$12:D$30))/(SUM('Entry capacity'!$D$12:$D$30)-IFERROR(VLOOKUP($A476,'Entry capacity'!$A$12:$I$30,4,FALSE),0))</f>
        <v>557.74095284622672</v>
      </c>
      <c r="E476" s="52">
        <f t="array" ref="E476">SUMPRODUCT('Distance Matrix_ex'!$B211:$T211,TRANSPOSE('Entry capacity'!E$12:E$30))/(SUM('Entry capacity'!$E$12:$E$30)-IFERROR(VLOOKUP($A476,'Entry capacity'!$A$12:$I$30,5,FALSE),0))</f>
        <v>552.41405259567921</v>
      </c>
      <c r="F476" s="52">
        <f t="array" ref="F476">SUMPRODUCT('Distance Matrix_ex'!$B211:$T211,TRANSPOSE('Entry capacity'!F$12:F$30))/(SUM('Entry capacity'!$F$12:$F$30)-IFERROR(VLOOKUP($A476,'Entry capacity'!$A$12:$I$30,6,FALSE),0))</f>
        <v>546.84420076303456</v>
      </c>
      <c r="G476" s="52">
        <f t="array" ref="G476">SUMPRODUCT('Distance Matrix_ex'!$B211:$T211,TRANSPOSE('Entry capacity'!G$12:G$30))/(SUM('Entry capacity'!$G$12:$G$30)-IFERROR(VLOOKUP($A476,'Entry capacity'!$A$12:$I$30,7,FALSE),0))</f>
        <v>545.65258915116749</v>
      </c>
      <c r="H476" s="52">
        <f t="array" ref="H476">SUMPRODUCT('Distance Matrix_ex'!$B211:$T211,TRANSPOSE('Entry capacity'!H$12:H$30))/(SUM('Entry capacity'!$H$12:$H$30)-IFERROR(VLOOKUP($A476,'Entry capacity'!$A$12:$I$30,8,FALSE),0))</f>
        <v>545.83972354924697</v>
      </c>
      <c r="I476" s="57">
        <f t="array" ref="I476">SUMPRODUCT('Distance Matrix_ex'!$B211:$T211,TRANSPOSE('Entry capacity'!I$12:I$30))/(SUM('Entry capacity'!$I$12:$I$30)-IFERROR(VLOOKUP($A476,'Entry capacity'!$A$12:$I$30,9,FALSE),0))</f>
        <v>546.18815064739272</v>
      </c>
    </row>
    <row r="477" spans="1:9" s="5" customFormat="1" ht="15" customHeight="1" x14ac:dyDescent="0.25">
      <c r="A477" s="46" t="str">
        <f t="shared" ref="A477:B477" si="201">A212</f>
        <v>K50_Villacañas</v>
      </c>
      <c r="B477" s="4" t="str">
        <f t="shared" si="201"/>
        <v>Salida Nacional / National exit</v>
      </c>
      <c r="C477" s="52">
        <f t="array" ref="C477">SUMPRODUCT('Distance Matrix_ex'!$B212:$T212,TRANSPOSE('Entry capacity'!C$12:C$30))/(SUM('Entry capacity'!$C$12:$C$30)-IFERROR(VLOOKUP($A477,'Entry capacity'!$A$12:$I$30,3,FALSE),0))</f>
        <v>572.35433945459783</v>
      </c>
      <c r="D477" s="52">
        <f t="array" ref="D477">SUMPRODUCT('Distance Matrix_ex'!$B212:$T212,TRANSPOSE('Entry capacity'!D$12:D$30))/(SUM('Entry capacity'!$D$12:$D$30)-IFERROR(VLOOKUP($A477,'Entry capacity'!$A$12:$I$30,4,FALSE),0))</f>
        <v>569.14066490302503</v>
      </c>
      <c r="E477" s="52">
        <f t="array" ref="E477">SUMPRODUCT('Distance Matrix_ex'!$B212:$T212,TRANSPOSE('Entry capacity'!E$12:E$30))/(SUM('Entry capacity'!$E$12:$E$30)-IFERROR(VLOOKUP($A477,'Entry capacity'!$A$12:$I$30,5,FALSE),0))</f>
        <v>564.83919464743667</v>
      </c>
      <c r="F477" s="52">
        <f t="array" ref="F477">SUMPRODUCT('Distance Matrix_ex'!$B212:$T212,TRANSPOSE('Entry capacity'!F$12:F$30))/(SUM('Entry capacity'!$F$12:$F$30)-IFERROR(VLOOKUP($A477,'Entry capacity'!$A$12:$I$30,6,FALSE),0))</f>
        <v>560.30821133703853</v>
      </c>
      <c r="G477" s="52">
        <f t="array" ref="G477">SUMPRODUCT('Distance Matrix_ex'!$B212:$T212,TRANSPOSE('Entry capacity'!G$12:G$30))/(SUM('Entry capacity'!$G$12:$G$30)-IFERROR(VLOOKUP($A477,'Entry capacity'!$A$12:$I$30,7,FALSE),0))</f>
        <v>559.39448832568348</v>
      </c>
      <c r="H477" s="52">
        <f t="array" ref="H477">SUMPRODUCT('Distance Matrix_ex'!$B212:$T212,TRANSPOSE('Entry capacity'!H$12:H$30))/(SUM('Entry capacity'!$H$12:$H$30)-IFERROR(VLOOKUP($A477,'Entry capacity'!$A$12:$I$30,8,FALSE),0))</f>
        <v>559.63216473120553</v>
      </c>
      <c r="I477" s="57">
        <f t="array" ref="I477">SUMPRODUCT('Distance Matrix_ex'!$B212:$T212,TRANSPOSE('Entry capacity'!I$12:I$30))/(SUM('Entry capacity'!$I$12:$I$30)-IFERROR(VLOOKUP($A477,'Entry capacity'!$A$12:$I$30,9,FALSE),0))</f>
        <v>560.09911199093131</v>
      </c>
    </row>
    <row r="478" spans="1:9" s="5" customFormat="1" ht="15" customHeight="1" x14ac:dyDescent="0.25">
      <c r="A478" s="46" t="str">
        <f t="shared" ref="A478:B478" si="202">A213</f>
        <v>K54_Belmonte de Tajo</v>
      </c>
      <c r="B478" s="4" t="str">
        <f t="shared" si="202"/>
        <v>Salida Nacional / National exit</v>
      </c>
      <c r="C478" s="52">
        <f t="array" ref="C478">SUMPRODUCT('Distance Matrix_ex'!$B213:$T213,TRANSPOSE('Entry capacity'!C$12:C$30))/(SUM('Entry capacity'!$C$12:$C$30)-IFERROR(VLOOKUP($A478,'Entry capacity'!$A$12:$I$30,3,FALSE),0))</f>
        <v>601.05248076794237</v>
      </c>
      <c r="D478" s="52">
        <f t="array" ref="D478">SUMPRODUCT('Distance Matrix_ex'!$B213:$T213,TRANSPOSE('Entry capacity'!D$12:D$30))/(SUM('Entry capacity'!$D$12:$D$30)-IFERROR(VLOOKUP($A478,'Entry capacity'!$A$12:$I$30,4,FALSE),0))</f>
        <v>599.51918907753554</v>
      </c>
      <c r="E478" s="52">
        <f t="array" ref="E478">SUMPRODUCT('Distance Matrix_ex'!$B213:$T213,TRANSPOSE('Entry capacity'!E$12:E$30))/(SUM('Entry capacity'!$E$12:$E$30)-IFERROR(VLOOKUP($A478,'Entry capacity'!$A$12:$I$30,5,FALSE),0))</f>
        <v>597.48443072168141</v>
      </c>
      <c r="F478" s="52">
        <f t="array" ref="F478">SUMPRODUCT('Distance Matrix_ex'!$B213:$T213,TRANSPOSE('Entry capacity'!F$12:F$30))/(SUM('Entry capacity'!$F$12:$F$30)-IFERROR(VLOOKUP($A478,'Entry capacity'!$A$12:$I$30,6,FALSE),0))</f>
        <v>595.2662985985296</v>
      </c>
      <c r="G478" s="52">
        <f t="array" ref="G478">SUMPRODUCT('Distance Matrix_ex'!$B213:$T213,TRANSPOSE('Entry capacity'!G$12:G$30))/(SUM('Entry capacity'!$G$12:$G$30)-IFERROR(VLOOKUP($A478,'Entry capacity'!$A$12:$I$30,7,FALSE),0))</f>
        <v>594.94415929540287</v>
      </c>
      <c r="H478" s="52">
        <f t="array" ref="H478">SUMPRODUCT('Distance Matrix_ex'!$B213:$T213,TRANSPOSE('Entry capacity'!H$12:H$30))/(SUM('Entry capacity'!$H$12:$H$30)-IFERROR(VLOOKUP($A478,'Entry capacity'!$A$12:$I$30,8,FALSE),0))</f>
        <v>595.25220700983664</v>
      </c>
      <c r="I478" s="57">
        <f t="array" ref="I478">SUMPRODUCT('Distance Matrix_ex'!$B213:$T213,TRANSPOSE('Entry capacity'!I$12:I$30))/(SUM('Entry capacity'!$I$12:$I$30)-IFERROR(VLOOKUP($A478,'Entry capacity'!$A$12:$I$30,9,FALSE),0))</f>
        <v>595.89218955324225</v>
      </c>
    </row>
    <row r="479" spans="1:9" s="5" customFormat="1" ht="15" customHeight="1" x14ac:dyDescent="0.25">
      <c r="A479" s="46" t="str">
        <f t="shared" ref="A479:B479" si="203">A214</f>
        <v>M01_Almeria</v>
      </c>
      <c r="B479" s="4" t="str">
        <f t="shared" si="203"/>
        <v>Salida Nacional / National exit</v>
      </c>
      <c r="C479" s="52">
        <f t="array" ref="C479">SUMPRODUCT('Distance Matrix_ex'!$B214:$T214,TRANSPOSE('Entry capacity'!C$12:C$30))/(SUM('Entry capacity'!$C$12:$C$30)-IFERROR(VLOOKUP($A479,'Entry capacity'!$A$12:$I$30,3,FALSE),0))</f>
        <v>739.77559136588388</v>
      </c>
      <c r="D479" s="52">
        <f t="array" ref="D479">SUMPRODUCT('Distance Matrix_ex'!$B214:$T214,TRANSPOSE('Entry capacity'!D$12:D$30))/(SUM('Entry capacity'!$D$12:$D$30)-IFERROR(VLOOKUP($A479,'Entry capacity'!$A$12:$I$30,4,FALSE),0))</f>
        <v>729.42975947557215</v>
      </c>
      <c r="E479" s="52">
        <f t="array" ref="E479">SUMPRODUCT('Distance Matrix_ex'!$B214:$T214,TRANSPOSE('Entry capacity'!E$12:E$30))/(SUM('Entry capacity'!$E$12:$E$30)-IFERROR(VLOOKUP($A479,'Entry capacity'!$A$12:$I$30,5,FALSE),0))</f>
        <v>715.77230939022945</v>
      </c>
      <c r="F479" s="52">
        <f t="array" ref="F479">SUMPRODUCT('Distance Matrix_ex'!$B214:$T214,TRANSPOSE('Entry capacity'!F$12:F$30))/(SUM('Entry capacity'!$F$12:$F$30)-IFERROR(VLOOKUP($A479,'Entry capacity'!$A$12:$I$30,6,FALSE),0))</f>
        <v>701.71302802684124</v>
      </c>
      <c r="G479" s="52">
        <f t="array" ref="G479">SUMPRODUCT('Distance Matrix_ex'!$B214:$T214,TRANSPOSE('Entry capacity'!G$12:G$30))/(SUM('Entry capacity'!$G$12:$G$30)-IFERROR(VLOOKUP($A479,'Entry capacity'!$A$12:$I$30,7,FALSE),0))</f>
        <v>698.94943238988367</v>
      </c>
      <c r="H479" s="52">
        <f t="array" ref="H479">SUMPRODUCT('Distance Matrix_ex'!$B214:$T214,TRANSPOSE('Entry capacity'!H$12:H$30))/(SUM('Entry capacity'!$H$12:$H$30)-IFERROR(VLOOKUP($A479,'Entry capacity'!$A$12:$I$30,8,FALSE),0))</f>
        <v>699.5202906547222</v>
      </c>
      <c r="I479" s="57">
        <f t="array" ref="I479">SUMPRODUCT('Distance Matrix_ex'!$B214:$T214,TRANSPOSE('Entry capacity'!I$12:I$30))/(SUM('Entry capacity'!$I$12:$I$30)-IFERROR(VLOOKUP($A479,'Entry capacity'!$A$12:$I$30,9,FALSE),0))</f>
        <v>700.46025743343898</v>
      </c>
    </row>
    <row r="480" spans="1:9" s="5" customFormat="1" ht="15" customHeight="1" x14ac:dyDescent="0.25">
      <c r="A480" s="46" t="str">
        <f t="shared" ref="A480:B480" si="204">A215</f>
        <v>M05_Huercal-Overa</v>
      </c>
      <c r="B480" s="4" t="str">
        <f t="shared" si="204"/>
        <v>Salida Nacional / National exit</v>
      </c>
      <c r="C480" s="52">
        <f t="array" ref="C480">SUMPRODUCT('Distance Matrix_ex'!$B215:$T215,TRANSPOSE('Entry capacity'!C$12:C$30))/(SUM('Entry capacity'!$C$12:$C$30)-IFERROR(VLOOKUP($A480,'Entry capacity'!$A$12:$I$30,3,FALSE),0))</f>
        <v>682.749499544169</v>
      </c>
      <c r="D480" s="52">
        <f t="array" ref="D480">SUMPRODUCT('Distance Matrix_ex'!$B215:$T215,TRANSPOSE('Entry capacity'!D$12:D$30))/(SUM('Entry capacity'!$D$12:$D$30)-IFERROR(VLOOKUP($A480,'Entry capacity'!$A$12:$I$30,4,FALSE),0))</f>
        <v>671.68415520561769</v>
      </c>
      <c r="E480" s="52">
        <f t="array" ref="E480">SUMPRODUCT('Distance Matrix_ex'!$B215:$T215,TRANSPOSE('Entry capacity'!E$12:E$30))/(SUM('Entry capacity'!$E$12:$E$30)-IFERROR(VLOOKUP($A480,'Entry capacity'!$A$12:$I$30,5,FALSE),0))</f>
        <v>656.84503472035908</v>
      </c>
      <c r="F480" s="52">
        <f t="array" ref="F480">SUMPRODUCT('Distance Matrix_ex'!$B215:$T215,TRANSPOSE('Entry capacity'!F$12:F$30))/(SUM('Entry capacity'!$F$12:$F$30)-IFERROR(VLOOKUP($A480,'Entry capacity'!$A$12:$I$30,6,FALSE),0))</f>
        <v>641.49410386212912</v>
      </c>
      <c r="G480" s="52">
        <f t="array" ref="G480">SUMPRODUCT('Distance Matrix_ex'!$B215:$T215,TRANSPOSE('Entry capacity'!G$12:G$30))/(SUM('Entry capacity'!$G$12:$G$30)-IFERROR(VLOOKUP($A480,'Entry capacity'!$A$12:$I$30,7,FALSE),0))</f>
        <v>638.01653036869493</v>
      </c>
      <c r="H480" s="52">
        <f t="array" ref="H480">SUMPRODUCT('Distance Matrix_ex'!$B215:$T215,TRANSPOSE('Entry capacity'!H$12:H$30))/(SUM('Entry capacity'!$H$12:$H$30)-IFERROR(VLOOKUP($A480,'Entry capacity'!$A$12:$I$30,8,FALSE),0))</f>
        <v>638.19826792268668</v>
      </c>
      <c r="I480" s="57">
        <f t="array" ref="I480">SUMPRODUCT('Distance Matrix_ex'!$B215:$T215,TRANSPOSE('Entry capacity'!I$12:I$30))/(SUM('Entry capacity'!$I$12:$I$30)-IFERROR(VLOOKUP($A480,'Entry capacity'!$A$12:$I$30,9,FALSE),0))</f>
        <v>638.4210083129833</v>
      </c>
    </row>
    <row r="481" spans="1:9" s="5" customFormat="1" ht="15" customHeight="1" x14ac:dyDescent="0.25">
      <c r="A481" s="46" t="str">
        <f t="shared" ref="A481:B481" si="205">A216</f>
        <v>M09_Moratalla</v>
      </c>
      <c r="B481" s="4" t="str">
        <f t="shared" si="205"/>
        <v>Salida Nacional / National exit</v>
      </c>
      <c r="C481" s="52">
        <f t="array" ref="C481">SUMPRODUCT('Distance Matrix_ex'!$B216:$T216,TRANSPOSE('Entry capacity'!C$12:C$30))/(SUM('Entry capacity'!$C$12:$C$30)-IFERROR(VLOOKUP($A481,'Entry capacity'!$A$12:$I$30,3,FALSE),0))</f>
        <v>633.36029268343691</v>
      </c>
      <c r="D481" s="52">
        <f t="array" ref="D481">SUMPRODUCT('Distance Matrix_ex'!$B216:$T216,TRANSPOSE('Entry capacity'!D$12:D$30))/(SUM('Entry capacity'!$D$12:$D$30)-IFERROR(VLOOKUP($A481,'Entry capacity'!$A$12:$I$30,4,FALSE),0))</f>
        <v>623.33416357635895</v>
      </c>
      <c r="E481" s="52">
        <f t="array" ref="E481">SUMPRODUCT('Distance Matrix_ex'!$B216:$T216,TRANSPOSE('Entry capacity'!E$12:E$30))/(SUM('Entry capacity'!$E$12:$E$30)-IFERROR(VLOOKUP($A481,'Entry capacity'!$A$12:$I$30,5,FALSE),0))</f>
        <v>609.77727310335104</v>
      </c>
      <c r="F481" s="52">
        <f t="array" ref="F481">SUMPRODUCT('Distance Matrix_ex'!$B216:$T216,TRANSPOSE('Entry capacity'!F$12:F$30))/(SUM('Entry capacity'!$F$12:$F$30)-IFERROR(VLOOKUP($A481,'Entry capacity'!$A$12:$I$30,6,FALSE),0))</f>
        <v>595.71410650178063</v>
      </c>
      <c r="G481" s="52">
        <f t="array" ref="G481">SUMPRODUCT('Distance Matrix_ex'!$B216:$T216,TRANSPOSE('Entry capacity'!G$12:G$30))/(SUM('Entry capacity'!$G$12:$G$30)-IFERROR(VLOOKUP($A481,'Entry capacity'!$A$12:$I$30,7,FALSE),0))</f>
        <v>592.31530814983546</v>
      </c>
      <c r="H481" s="52">
        <f t="array" ref="H481">SUMPRODUCT('Distance Matrix_ex'!$B216:$T216,TRANSPOSE('Entry capacity'!H$12:H$30))/(SUM('Entry capacity'!$H$12:$H$30)-IFERROR(VLOOKUP($A481,'Entry capacity'!$A$12:$I$30,8,FALSE),0))</f>
        <v>592.28023828960681</v>
      </c>
      <c r="I481" s="57">
        <f t="array" ref="I481">SUMPRODUCT('Distance Matrix_ex'!$B216:$T216,TRANSPOSE('Entry capacity'!I$12:I$30))/(SUM('Entry capacity'!$I$12:$I$30)-IFERROR(VLOOKUP($A481,'Entry capacity'!$A$12:$I$30,9,FALSE),0))</f>
        <v>592.11994740651926</v>
      </c>
    </row>
    <row r="482" spans="1:9" s="5" customFormat="1" ht="15" customHeight="1" x14ac:dyDescent="0.25">
      <c r="A482" s="46" t="str">
        <f t="shared" ref="A482:B482" si="206">A217</f>
        <v>Manzaneque (Yebenes Norte)</v>
      </c>
      <c r="B482" s="4" t="str">
        <f t="shared" si="206"/>
        <v>Salida Nacional / National exit</v>
      </c>
      <c r="C482" s="52">
        <f t="array" ref="C482">SUMPRODUCT('Distance Matrix_ex'!$B217:$T217,TRANSPOSE('Entry capacity'!C$12:C$30))/(SUM('Entry capacity'!$C$12:$C$30)-IFERROR(VLOOKUP($A482,'Entry capacity'!$A$12:$I$30,3,FALSE),0))</f>
        <v>658.49816714316944</v>
      </c>
      <c r="D482" s="52">
        <f t="array" ref="D482">SUMPRODUCT('Distance Matrix_ex'!$B217:$T217,TRANSPOSE('Entry capacity'!D$12:D$30))/(SUM('Entry capacity'!$D$12:$D$30)-IFERROR(VLOOKUP($A482,'Entry capacity'!$A$12:$I$30,4,FALSE),0))</f>
        <v>658.65342266217385</v>
      </c>
      <c r="E482" s="52">
        <f t="array" ref="E482">SUMPRODUCT('Distance Matrix_ex'!$B217:$T217,TRANSPOSE('Entry capacity'!E$12:E$30))/(SUM('Entry capacity'!$E$12:$E$30)-IFERROR(VLOOKUP($A482,'Entry capacity'!$A$12:$I$30,5,FALSE),0))</f>
        <v>658.99798547928776</v>
      </c>
      <c r="F482" s="52">
        <f t="array" ref="F482">SUMPRODUCT('Distance Matrix_ex'!$B217:$T217,TRANSPOSE('Entry capacity'!F$12:F$30))/(SUM('Entry capacity'!$F$12:$F$30)-IFERROR(VLOOKUP($A482,'Entry capacity'!$A$12:$I$30,6,FALSE),0))</f>
        <v>659.3046439997629</v>
      </c>
      <c r="G482" s="52">
        <f t="array" ref="G482">SUMPRODUCT('Distance Matrix_ex'!$B217:$T217,TRANSPOSE('Entry capacity'!G$12:G$30))/(SUM('Entry capacity'!$G$12:$G$30)-IFERROR(VLOOKUP($A482,'Entry capacity'!$A$12:$I$30,7,FALSE),0))</f>
        <v>659.74696882049795</v>
      </c>
      <c r="H482" s="52">
        <f t="array" ref="H482">SUMPRODUCT('Distance Matrix_ex'!$B217:$T217,TRANSPOSE('Entry capacity'!H$12:H$30))/(SUM('Entry capacity'!$H$12:$H$30)-IFERROR(VLOOKUP($A482,'Entry capacity'!$A$12:$I$30,8,FALSE),0))</f>
        <v>660.18569475085701</v>
      </c>
      <c r="I482" s="57">
        <f t="array" ref="I482">SUMPRODUCT('Distance Matrix_ex'!$B217:$T217,TRANSPOSE('Entry capacity'!I$12:I$30))/(SUM('Entry capacity'!$I$12:$I$30)-IFERROR(VLOOKUP($A482,'Entry capacity'!$A$12:$I$30,9,FALSE),0))</f>
        <v>661.06011655852103</v>
      </c>
    </row>
    <row r="483" spans="1:9" s="5" customFormat="1" ht="15" customHeight="1" x14ac:dyDescent="0.25">
      <c r="A483" s="46" t="str">
        <f t="shared" ref="A483:B483" si="207">A218</f>
        <v>N07_Almendralejo</v>
      </c>
      <c r="B483" s="4" t="str">
        <f t="shared" si="207"/>
        <v>Salida Nacional / National exit</v>
      </c>
      <c r="C483" s="52">
        <f t="array" ref="C483">SUMPRODUCT('Distance Matrix_ex'!$B218:$T218,TRANSPOSE('Entry capacity'!C$12:C$30))/(SUM('Entry capacity'!$C$12:$C$30)-IFERROR(VLOOKUP($A483,'Entry capacity'!$A$12:$I$30,3,FALSE),0))</f>
        <v>852.18840151138352</v>
      </c>
      <c r="D483" s="52">
        <f t="array" ref="D483">SUMPRODUCT('Distance Matrix_ex'!$B218:$T218,TRANSPOSE('Entry capacity'!D$12:D$30))/(SUM('Entry capacity'!$D$12:$D$30)-IFERROR(VLOOKUP($A483,'Entry capacity'!$A$12:$I$30,4,FALSE),0))</f>
        <v>850.10669240999584</v>
      </c>
      <c r="E483" s="52">
        <f t="array" ref="E483">SUMPRODUCT('Distance Matrix_ex'!$B218:$T218,TRANSPOSE('Entry capacity'!E$12:E$30))/(SUM('Entry capacity'!$E$12:$E$30)-IFERROR(VLOOKUP($A483,'Entry capacity'!$A$12:$I$30,5,FALSE),0))</f>
        <v>847.49557118713381</v>
      </c>
      <c r="F483" s="52">
        <f t="array" ref="F483">SUMPRODUCT('Distance Matrix_ex'!$B218:$T218,TRANSPOSE('Entry capacity'!F$12:F$30))/(SUM('Entry capacity'!$F$12:$F$30)-IFERROR(VLOOKUP($A483,'Entry capacity'!$A$12:$I$30,6,FALSE),0))</f>
        <v>844.84137813654286</v>
      </c>
      <c r="G483" s="52">
        <f t="array" ref="G483">SUMPRODUCT('Distance Matrix_ex'!$B218:$T218,TRANSPOSE('Entry capacity'!G$12:G$30))/(SUM('Entry capacity'!$G$12:$G$30)-IFERROR(VLOOKUP($A483,'Entry capacity'!$A$12:$I$30,7,FALSE),0))</f>
        <v>844.60336846926214</v>
      </c>
      <c r="H483" s="52">
        <f t="array" ref="H483">SUMPRODUCT('Distance Matrix_ex'!$B218:$T218,TRANSPOSE('Entry capacity'!H$12:H$30))/(SUM('Entry capacity'!$H$12:$H$30)-IFERROR(VLOOKUP($A483,'Entry capacity'!$A$12:$I$30,8,FALSE),0))</f>
        <v>844.99309621882026</v>
      </c>
      <c r="I483" s="57">
        <f t="array" ref="I483">SUMPRODUCT('Distance Matrix_ex'!$B218:$T218,TRANSPOSE('Entry capacity'!I$12:I$30))/(SUM('Entry capacity'!$I$12:$I$30)-IFERROR(VLOOKUP($A483,'Entry capacity'!$A$12:$I$30,9,FALSE),0))</f>
        <v>845.69210816664008</v>
      </c>
    </row>
    <row r="484" spans="1:9" s="5" customFormat="1" ht="15" customHeight="1" x14ac:dyDescent="0.25">
      <c r="A484" s="46" t="str">
        <f t="shared" ref="A484:B484" si="208">A219</f>
        <v>N08_Badajoz Montijo</v>
      </c>
      <c r="B484" s="4" t="str">
        <f t="shared" si="208"/>
        <v>Salida Nacional / National exit</v>
      </c>
      <c r="C484" s="52">
        <f t="array" ref="C484">SUMPRODUCT('Distance Matrix_ex'!$B219:$T219,TRANSPOSE('Entry capacity'!C$12:C$30))/(SUM('Entry capacity'!$C$12:$C$30)-IFERROR(VLOOKUP($A484,'Entry capacity'!$A$12:$I$30,3,FALSE),0))</f>
        <v>802.7007523958423</v>
      </c>
      <c r="D484" s="52">
        <f t="array" ref="D484">SUMPRODUCT('Distance Matrix_ex'!$B219:$T219,TRANSPOSE('Entry capacity'!D$12:D$30))/(SUM('Entry capacity'!$D$12:$D$30)-IFERROR(VLOOKUP($A484,'Entry capacity'!$A$12:$I$30,4,FALSE),0))</f>
        <v>803.09318717099256</v>
      </c>
      <c r="E484" s="52">
        <f t="array" ref="E484">SUMPRODUCT('Distance Matrix_ex'!$B219:$T219,TRANSPOSE('Entry capacity'!E$12:E$30))/(SUM('Entry capacity'!$E$12:$E$30)-IFERROR(VLOOKUP($A484,'Entry capacity'!$A$12:$I$30,5,FALSE),0))</f>
        <v>803.89393248997521</v>
      </c>
      <c r="F484" s="52">
        <f t="array" ref="F484">SUMPRODUCT('Distance Matrix_ex'!$B219:$T219,TRANSPOSE('Entry capacity'!F$12:F$30))/(SUM('Entry capacity'!$F$12:$F$30)-IFERROR(VLOOKUP($A484,'Entry capacity'!$A$12:$I$30,6,FALSE),0))</f>
        <v>804.7776038712052</v>
      </c>
      <c r="G484" s="52">
        <f t="array" ref="G484">SUMPRODUCT('Distance Matrix_ex'!$B219:$T219,TRANSPOSE('Entry capacity'!G$12:G$30))/(SUM('Entry capacity'!$G$12:$G$30)-IFERROR(VLOOKUP($A484,'Entry capacity'!$A$12:$I$30,7,FALSE),0))</f>
        <v>805.54867230532375</v>
      </c>
      <c r="H484" s="52">
        <f t="array" ref="H484">SUMPRODUCT('Distance Matrix_ex'!$B219:$T219,TRANSPOSE('Entry capacity'!H$12:H$30))/(SUM('Entry capacity'!$H$12:$H$30)-IFERROR(VLOOKUP($A484,'Entry capacity'!$A$12:$I$30,8,FALSE),0))</f>
        <v>806.1154015599908</v>
      </c>
      <c r="I484" s="57">
        <f t="array" ref="I484">SUMPRODUCT('Distance Matrix_ex'!$B219:$T219,TRANSPOSE('Entry capacity'!I$12:I$30))/(SUM('Entry capacity'!$I$12:$I$30)-IFERROR(VLOOKUP($A484,'Entry capacity'!$A$12:$I$30,9,FALSE),0))</f>
        <v>807.178567978704</v>
      </c>
    </row>
    <row r="485" spans="1:9" s="5" customFormat="1" ht="15" customHeight="1" x14ac:dyDescent="0.25">
      <c r="A485" s="46" t="str">
        <f t="shared" ref="A485:B485" si="209">A220</f>
        <v>N09_Agraz</v>
      </c>
      <c r="B485" s="4" t="str">
        <f t="shared" si="209"/>
        <v>Salida Nacional / National exit</v>
      </c>
      <c r="C485" s="52">
        <f t="array" ref="C485">SUMPRODUCT('Distance Matrix_ex'!$B220:$T220,TRANSPOSE('Entry capacity'!C$12:C$30))/(SUM('Entry capacity'!$C$12:$C$30)-IFERROR(VLOOKUP($A485,'Entry capacity'!$A$12:$I$30,3,FALSE),0))</f>
        <v>825.35767511344466</v>
      </c>
      <c r="D485" s="52">
        <f t="array" ref="D485">SUMPRODUCT('Distance Matrix_ex'!$B220:$T220,TRANSPOSE('Entry capacity'!D$12:D$30))/(SUM('Entry capacity'!$D$12:$D$30)-IFERROR(VLOOKUP($A485,'Entry capacity'!$A$12:$I$30,4,FALSE),0))</f>
        <v>825.76364657168131</v>
      </c>
      <c r="E485" s="52">
        <f t="array" ref="E485">SUMPRODUCT('Distance Matrix_ex'!$B220:$T220,TRANSPOSE('Entry capacity'!E$12:E$30))/(SUM('Entry capacity'!$E$12:$E$30)-IFERROR(VLOOKUP($A485,'Entry capacity'!$A$12:$I$30,5,FALSE),0))</f>
        <v>826.58662346950007</v>
      </c>
      <c r="F485" s="52">
        <f t="array" ref="F485">SUMPRODUCT('Distance Matrix_ex'!$B220:$T220,TRANSPOSE('Entry capacity'!F$12:F$30))/(SUM('Entry capacity'!$F$12:$F$30)-IFERROR(VLOOKUP($A485,'Entry capacity'!$A$12:$I$30,6,FALSE),0))</f>
        <v>827.49459554200132</v>
      </c>
      <c r="G485" s="52">
        <f t="array" ref="G485">SUMPRODUCT('Distance Matrix_ex'!$B220:$T220,TRANSPOSE('Entry capacity'!G$12:G$30))/(SUM('Entry capacity'!$G$12:$G$30)-IFERROR(VLOOKUP($A485,'Entry capacity'!$A$12:$I$30,7,FALSE),0))</f>
        <v>828.27909653312122</v>
      </c>
      <c r="H485" s="52">
        <f t="array" ref="H485">SUMPRODUCT('Distance Matrix_ex'!$B220:$T220,TRANSPOSE('Entry capacity'!H$12:H$30))/(SUM('Entry capacity'!$H$12:$H$30)-IFERROR(VLOOKUP($A485,'Entry capacity'!$A$12:$I$30,8,FALSE),0))</f>
        <v>828.85314658363791</v>
      </c>
      <c r="I485" s="57">
        <f t="array" ref="I485">SUMPRODUCT('Distance Matrix_ex'!$B220:$T220,TRANSPOSE('Entry capacity'!I$12:I$30))/(SUM('Entry capacity'!$I$12:$I$30)-IFERROR(VLOOKUP($A485,'Entry capacity'!$A$12:$I$30,9,FALSE),0))</f>
        <v>829.92980667622055</v>
      </c>
    </row>
    <row r="486" spans="1:9" s="5" customFormat="1" ht="15" customHeight="1" x14ac:dyDescent="0.25">
      <c r="A486" s="46" t="str">
        <f t="shared" ref="A486:B486" si="210">A221</f>
        <v>N10.1_Badajoz</v>
      </c>
      <c r="B486" s="4" t="str">
        <f t="shared" si="210"/>
        <v>Salida Nacional / National exit</v>
      </c>
      <c r="C486" s="52">
        <f t="array" ref="C486">SUMPRODUCT('Distance Matrix_ex'!$B221:$T221,TRANSPOSE('Entry capacity'!C$12:C$30))/(SUM('Entry capacity'!$C$12:$C$30)-IFERROR(VLOOKUP($A486,'Entry capacity'!$A$12:$I$30,3,FALSE),0))</f>
        <v>839.37604346722924</v>
      </c>
      <c r="D486" s="52">
        <f t="array" ref="D486">SUMPRODUCT('Distance Matrix_ex'!$B221:$T221,TRANSPOSE('Entry capacity'!D$12:D$30))/(SUM('Entry capacity'!$D$12:$D$30)-IFERROR(VLOOKUP($A486,'Entry capacity'!$A$12:$I$30,4,FALSE),0))</f>
        <v>839.79039038810777</v>
      </c>
      <c r="E486" s="52">
        <f t="array" ref="E486">SUMPRODUCT('Distance Matrix_ex'!$B221:$T221,TRANSPOSE('Entry capacity'!E$12:E$30))/(SUM('Entry capacity'!$E$12:$E$30)-IFERROR(VLOOKUP($A486,'Entry capacity'!$A$12:$I$30,5,FALSE),0))</f>
        <v>840.62712248406558</v>
      </c>
      <c r="F486" s="52">
        <f t="array" ref="F486">SUMPRODUCT('Distance Matrix_ex'!$B221:$T221,TRANSPOSE('Entry capacity'!F$12:F$30))/(SUM('Entry capacity'!$F$12:$F$30)-IFERROR(VLOOKUP($A486,'Entry capacity'!$A$12:$I$30,6,FALSE),0))</f>
        <v>841.55012996299627</v>
      </c>
      <c r="G486" s="52">
        <f t="array" ref="G486">SUMPRODUCT('Distance Matrix_ex'!$B221:$T221,TRANSPOSE('Entry capacity'!G$12:G$30))/(SUM('Entry capacity'!$G$12:$G$30)-IFERROR(VLOOKUP($A486,'Entry capacity'!$A$12:$I$30,7,FALSE),0))</f>
        <v>842.34294199151157</v>
      </c>
      <c r="H486" s="52">
        <f t="array" ref="H486">SUMPRODUCT('Distance Matrix_ex'!$B221:$T221,TRANSPOSE('Entry capacity'!H$12:H$30))/(SUM('Entry capacity'!$H$12:$H$30)-IFERROR(VLOOKUP($A486,'Entry capacity'!$A$12:$I$30,8,FALSE),0))</f>
        <v>842.92152158975853</v>
      </c>
      <c r="I486" s="57">
        <f t="array" ref="I486">SUMPRODUCT('Distance Matrix_ex'!$B221:$T221,TRANSPOSE('Entry capacity'!I$12:I$30))/(SUM('Entry capacity'!$I$12:$I$30)-IFERROR(VLOOKUP($A486,'Entry capacity'!$A$12:$I$30,9,FALSE),0))</f>
        <v>844.00653053417329</v>
      </c>
    </row>
    <row r="487" spans="1:9" s="5" customFormat="1" ht="15" customHeight="1" x14ac:dyDescent="0.25">
      <c r="A487" s="46" t="str">
        <f t="shared" ref="A487:B487" si="211">A222</f>
        <v>O01_Oviedo</v>
      </c>
      <c r="B487" s="4" t="str">
        <f t="shared" si="211"/>
        <v>Salida Nacional / National exit</v>
      </c>
      <c r="C487" s="52">
        <f t="array" ref="C487">SUMPRODUCT('Distance Matrix_ex'!$B222:$T222,TRANSPOSE('Entry capacity'!C$12:C$30))/(SUM('Entry capacity'!$C$12:$C$30)-IFERROR(VLOOKUP($A487,'Entry capacity'!$A$12:$I$30,3,FALSE),0))</f>
        <v>885.30182199466981</v>
      </c>
      <c r="D487" s="52">
        <f t="array" ref="D487">SUMPRODUCT('Distance Matrix_ex'!$B222:$T222,TRANSPOSE('Entry capacity'!D$12:D$30))/(SUM('Entry capacity'!$D$12:$D$30)-IFERROR(VLOOKUP($A487,'Entry capacity'!$A$12:$I$30,4,FALSE),0))</f>
        <v>891.73231139644827</v>
      </c>
      <c r="E487" s="52">
        <f t="array" ref="E487">SUMPRODUCT('Distance Matrix_ex'!$B222:$T222,TRANSPOSE('Entry capacity'!E$12:E$30))/(SUM('Entry capacity'!$E$12:$E$30)-IFERROR(VLOOKUP($A487,'Entry capacity'!$A$12:$I$30,5,FALSE),0))</f>
        <v>900.20184848196664</v>
      </c>
      <c r="F487" s="52">
        <f t="array" ref="F487">SUMPRODUCT('Distance Matrix_ex'!$B222:$T222,TRANSPOSE('Entry capacity'!F$12:F$30))/(SUM('Entry capacity'!$F$12:$F$30)-IFERROR(VLOOKUP($A487,'Entry capacity'!$A$12:$I$30,6,FALSE),0))</f>
        <v>908.81520506898801</v>
      </c>
      <c r="G487" s="52">
        <f t="array" ref="G487">SUMPRODUCT('Distance Matrix_ex'!$B222:$T222,TRANSPOSE('Entry capacity'!G$12:G$30))/(SUM('Entry capacity'!$G$12:$G$30)-IFERROR(VLOOKUP($A487,'Entry capacity'!$A$12:$I$30,7,FALSE),0))</f>
        <v>910.58151002107172</v>
      </c>
      <c r="H487" s="52">
        <f t="array" ref="H487">SUMPRODUCT('Distance Matrix_ex'!$B222:$T222,TRANSPOSE('Entry capacity'!H$12:H$30))/(SUM('Entry capacity'!$H$12:$H$30)-IFERROR(VLOOKUP($A487,'Entry capacity'!$A$12:$I$30,8,FALSE),0))</f>
        <v>910.39176967522121</v>
      </c>
      <c r="I487" s="57">
        <f t="array" ref="I487">SUMPRODUCT('Distance Matrix_ex'!$B222:$T222,TRANSPOSE('Entry capacity'!I$12:I$30))/(SUM('Entry capacity'!$I$12:$I$30)-IFERROR(VLOOKUP($A487,'Entry capacity'!$A$12:$I$30,9,FALSE),0))</f>
        <v>910.18549026559208</v>
      </c>
    </row>
    <row r="488" spans="1:9" s="5" customFormat="1" ht="15" customHeight="1" x14ac:dyDescent="0.25">
      <c r="A488" s="46" t="str">
        <f t="shared" ref="A488:B488" si="212">A223</f>
        <v>O01A_Soto de Ribera</v>
      </c>
      <c r="B488" s="4" t="str">
        <f t="shared" si="212"/>
        <v>Salida Nacional / National exit</v>
      </c>
      <c r="C488" s="52">
        <f t="array" ref="C488">SUMPRODUCT('Distance Matrix_ex'!$B223:$T223,TRANSPOSE('Entry capacity'!C$12:C$30))/(SUM('Entry capacity'!$C$12:$C$30)-IFERROR(VLOOKUP($A488,'Entry capacity'!$A$12:$I$30,3,FALSE),0))</f>
        <v>883.7291725847067</v>
      </c>
      <c r="D488" s="52">
        <f t="array" ref="D488">SUMPRODUCT('Distance Matrix_ex'!$B223:$T223,TRANSPOSE('Entry capacity'!D$12:D$30))/(SUM('Entry capacity'!$D$12:$D$30)-IFERROR(VLOOKUP($A488,'Entry capacity'!$A$12:$I$30,4,FALSE),0))</f>
        <v>889.95330538672761</v>
      </c>
      <c r="E488" s="52">
        <f t="array" ref="E488">SUMPRODUCT('Distance Matrix_ex'!$B223:$T223,TRANSPOSE('Entry capacity'!E$12:E$30))/(SUM('Entry capacity'!$E$12:$E$30)-IFERROR(VLOOKUP($A488,'Entry capacity'!$A$12:$I$30,5,FALSE),0))</f>
        <v>898.17372493853497</v>
      </c>
      <c r="F488" s="52">
        <f t="array" ref="F488">SUMPRODUCT('Distance Matrix_ex'!$B223:$T223,TRANSPOSE('Entry capacity'!F$12:F$30))/(SUM('Entry capacity'!$F$12:$F$30)-IFERROR(VLOOKUP($A488,'Entry capacity'!$A$12:$I$30,6,FALSE),0))</f>
        <v>906.53868404072841</v>
      </c>
      <c r="G488" s="52">
        <f t="array" ref="G488">SUMPRODUCT('Distance Matrix_ex'!$B223:$T223,TRANSPOSE('Entry capacity'!G$12:G$30))/(SUM('Entry capacity'!$G$12:$G$30)-IFERROR(VLOOKUP($A488,'Entry capacity'!$A$12:$I$30,7,FALSE),0))</f>
        <v>908.3018281394227</v>
      </c>
      <c r="H488" s="52">
        <f t="array" ref="H488">SUMPRODUCT('Distance Matrix_ex'!$B223:$T223,TRANSPOSE('Entry capacity'!H$12:H$30))/(SUM('Entry capacity'!$H$12:$H$30)-IFERROR(VLOOKUP($A488,'Entry capacity'!$A$12:$I$30,8,FALSE),0))</f>
        <v>908.16555493809733</v>
      </c>
      <c r="I488" s="57">
        <f t="array" ref="I488">SUMPRODUCT('Distance Matrix_ex'!$B223:$T223,TRANSPOSE('Entry capacity'!I$12:I$30))/(SUM('Entry capacity'!$I$12:$I$30)-IFERROR(VLOOKUP($A488,'Entry capacity'!$A$12:$I$30,9,FALSE),0))</f>
        <v>908.05443943163925</v>
      </c>
    </row>
    <row r="489" spans="1:9" s="5" customFormat="1" ht="15" customHeight="1" x14ac:dyDescent="0.25">
      <c r="A489" s="46" t="str">
        <f t="shared" ref="A489:B489" si="213">A224</f>
        <v>O02_Mieres</v>
      </c>
      <c r="B489" s="4" t="str">
        <f t="shared" si="213"/>
        <v>Salida Nacional / National exit</v>
      </c>
      <c r="C489" s="52">
        <f t="array" ref="C489">SUMPRODUCT('Distance Matrix_ex'!$B224:$T224,TRANSPOSE('Entry capacity'!C$12:C$30))/(SUM('Entry capacity'!$C$12:$C$30)-IFERROR(VLOOKUP($A489,'Entry capacity'!$A$12:$I$30,3,FALSE),0))</f>
        <v>883.11922690484801</v>
      </c>
      <c r="D489" s="52">
        <f t="array" ref="D489">SUMPRODUCT('Distance Matrix_ex'!$B224:$T224,TRANSPOSE('Entry capacity'!D$12:D$30))/(SUM('Entry capacity'!$D$12:$D$30)-IFERROR(VLOOKUP($A489,'Entry capacity'!$A$12:$I$30,4,FALSE),0))</f>
        <v>889.26332513862076</v>
      </c>
      <c r="E489" s="52">
        <f t="array" ref="E489">SUMPRODUCT('Distance Matrix_ex'!$B224:$T224,TRANSPOSE('Entry capacity'!E$12:E$30))/(SUM('Entry capacity'!$E$12:$E$30)-IFERROR(VLOOKUP($A489,'Entry capacity'!$A$12:$I$30,5,FALSE),0))</f>
        <v>897.38712546779607</v>
      </c>
      <c r="F489" s="52">
        <f t="array" ref="F489">SUMPRODUCT('Distance Matrix_ex'!$B224:$T224,TRANSPOSE('Entry capacity'!F$12:F$30))/(SUM('Entry capacity'!$F$12:$F$30)-IFERROR(VLOOKUP($A489,'Entry capacity'!$A$12:$I$30,6,FALSE),0))</f>
        <v>905.65574461538858</v>
      </c>
      <c r="G489" s="52">
        <f t="array" ref="G489">SUMPRODUCT('Distance Matrix_ex'!$B224:$T224,TRANSPOSE('Entry capacity'!G$12:G$30))/(SUM('Entry capacity'!$G$12:$G$30)-IFERROR(VLOOKUP($A489,'Entry capacity'!$A$12:$I$30,7,FALSE),0))</f>
        <v>907.41766278994612</v>
      </c>
      <c r="H489" s="52">
        <f t="array" ref="H489">SUMPRODUCT('Distance Matrix_ex'!$B224:$T224,TRANSPOSE('Entry capacity'!H$12:H$30))/(SUM('Entry capacity'!$H$12:$H$30)-IFERROR(VLOOKUP($A489,'Entry capacity'!$A$12:$I$30,8,FALSE),0))</f>
        <v>907.30212660324798</v>
      </c>
      <c r="I489" s="57">
        <f t="array" ref="I489">SUMPRODUCT('Distance Matrix_ex'!$B224:$T224,TRANSPOSE('Entry capacity'!I$12:I$30))/(SUM('Entry capacity'!$I$12:$I$30)-IFERROR(VLOOKUP($A489,'Entry capacity'!$A$12:$I$30,9,FALSE),0))</f>
        <v>907.22792002973461</v>
      </c>
    </row>
    <row r="490" spans="1:9" s="5" customFormat="1" ht="15" customHeight="1" x14ac:dyDescent="0.25">
      <c r="A490" s="46" t="str">
        <f t="shared" ref="A490:B490" si="214">A225</f>
        <v>O03_Pola de Lena</v>
      </c>
      <c r="B490" s="4" t="str">
        <f t="shared" si="214"/>
        <v>Salida Nacional / National exit</v>
      </c>
      <c r="C490" s="52">
        <f t="array" ref="C490">SUMPRODUCT('Distance Matrix_ex'!$B225:$T225,TRANSPOSE('Entry capacity'!C$12:C$30))/(SUM('Entry capacity'!$C$12:$C$30)-IFERROR(VLOOKUP($A490,'Entry capacity'!$A$12:$I$30,3,FALSE),0))</f>
        <v>882.16244584869821</v>
      </c>
      <c r="D490" s="52">
        <f t="array" ref="D490">SUMPRODUCT('Distance Matrix_ex'!$B225:$T225,TRANSPOSE('Entry capacity'!D$12:D$30))/(SUM('Entry capacity'!$D$12:$D$30)-IFERROR(VLOOKUP($A490,'Entry capacity'!$A$12:$I$30,4,FALSE),0))</f>
        <v>888.18099919992505</v>
      </c>
      <c r="E490" s="52">
        <f t="array" ref="E490">SUMPRODUCT('Distance Matrix_ex'!$B225:$T225,TRANSPOSE('Entry capacity'!E$12:E$30))/(SUM('Entry capacity'!$E$12:$E$30)-IFERROR(VLOOKUP($A490,'Entry capacity'!$A$12:$I$30,5,FALSE),0))</f>
        <v>896.15323940673659</v>
      </c>
      <c r="F490" s="52">
        <f t="array" ref="F490">SUMPRODUCT('Distance Matrix_ex'!$B225:$T225,TRANSPOSE('Entry capacity'!F$12:F$30))/(SUM('Entry capacity'!$F$12:$F$30)-IFERROR(VLOOKUP($A490,'Entry capacity'!$A$12:$I$30,6,FALSE),0))</f>
        <v>904.27073650107775</v>
      </c>
      <c r="G490" s="52">
        <f t="array" ref="G490">SUMPRODUCT('Distance Matrix_ex'!$B225:$T225,TRANSPOSE('Entry capacity'!G$12:G$30))/(SUM('Entry capacity'!$G$12:$G$30)-IFERROR(VLOOKUP($A490,'Entry capacity'!$A$12:$I$30,7,FALSE),0))</f>
        <v>906.03073165030855</v>
      </c>
      <c r="H490" s="52">
        <f t="array" ref="H490">SUMPRODUCT('Distance Matrix_ex'!$B225:$T225,TRANSPOSE('Entry capacity'!H$12:H$30))/(SUM('Entry capacity'!$H$12:$H$30)-IFERROR(VLOOKUP($A490,'Entry capacity'!$A$12:$I$30,8,FALSE),0))</f>
        <v>905.94772423364975</v>
      </c>
      <c r="I490" s="57">
        <f t="array" ref="I490">SUMPRODUCT('Distance Matrix_ex'!$B225:$T225,TRANSPOSE('Entry capacity'!I$12:I$30))/(SUM('Entry capacity'!$I$12:$I$30)-IFERROR(VLOOKUP($A490,'Entry capacity'!$A$12:$I$30,9,FALSE),0))</f>
        <v>905.93141423848783</v>
      </c>
    </row>
    <row r="491" spans="1:9" s="5" customFormat="1" ht="15" customHeight="1" x14ac:dyDescent="0.25">
      <c r="A491" s="46" t="str">
        <f t="shared" ref="A491:B491" si="215">A226</f>
        <v>O04A_Pola de Gordon</v>
      </c>
      <c r="B491" s="4" t="str">
        <f t="shared" si="215"/>
        <v>Salida Nacional / National exit</v>
      </c>
      <c r="C491" s="52">
        <f t="array" ref="C491">SUMPRODUCT('Distance Matrix_ex'!$B226:$T226,TRANSPOSE('Entry capacity'!C$12:C$30))/(SUM('Entry capacity'!$C$12:$C$30)-IFERROR(VLOOKUP($A491,'Entry capacity'!$A$12:$I$30,3,FALSE),0))</f>
        <v>878.9350372307623</v>
      </c>
      <c r="D491" s="52">
        <f t="array" ref="D491">SUMPRODUCT('Distance Matrix_ex'!$B226:$T226,TRANSPOSE('Entry capacity'!D$12:D$30))/(SUM('Entry capacity'!$D$12:$D$30)-IFERROR(VLOOKUP($A491,'Entry capacity'!$A$12:$I$30,4,FALSE),0))</f>
        <v>884.53010327184518</v>
      </c>
      <c r="E491" s="52">
        <f t="array" ref="E491">SUMPRODUCT('Distance Matrix_ex'!$B226:$T226,TRANSPOSE('Entry capacity'!E$12:E$30))/(SUM('Entry capacity'!$E$12:$E$30)-IFERROR(VLOOKUP($A491,'Entry capacity'!$A$12:$I$30,5,FALSE),0))</f>
        <v>891.9911017040539</v>
      </c>
      <c r="F491" s="52">
        <f t="array" ref="F491">SUMPRODUCT('Distance Matrix_ex'!$B226:$T226,TRANSPOSE('Entry capacity'!F$12:F$30))/(SUM('Entry capacity'!$F$12:$F$30)-IFERROR(VLOOKUP($A491,'Entry capacity'!$A$12:$I$30,6,FALSE),0))</f>
        <v>899.5988347161225</v>
      </c>
      <c r="G491" s="52">
        <f t="array" ref="G491">SUMPRODUCT('Distance Matrix_ex'!$B226:$T226,TRANSPOSE('Entry capacity'!G$12:G$30))/(SUM('Entry capacity'!$G$12:$G$30)-IFERROR(VLOOKUP($A491,'Entry capacity'!$A$12:$I$30,7,FALSE),0))</f>
        <v>901.35234312685589</v>
      </c>
      <c r="H491" s="52">
        <f t="array" ref="H491">SUMPRODUCT('Distance Matrix_ex'!$B226:$T226,TRANSPOSE('Entry capacity'!H$12:H$30))/(SUM('Entry capacity'!$H$12:$H$30)-IFERROR(VLOOKUP($A491,'Entry capacity'!$A$12:$I$30,8,FALSE),0))</f>
        <v>901.37906157911891</v>
      </c>
      <c r="I491" s="57">
        <f t="array" ref="I491">SUMPRODUCT('Distance Matrix_ex'!$B226:$T226,TRANSPOSE('Entry capacity'!I$12:I$30))/(SUM('Entry capacity'!$I$12:$I$30)-IFERROR(VLOOKUP($A491,'Entry capacity'!$A$12:$I$30,9,FALSE),0))</f>
        <v>901.55804800493024</v>
      </c>
    </row>
    <row r="492" spans="1:9" s="5" customFormat="1" ht="15" customHeight="1" x14ac:dyDescent="0.25">
      <c r="A492" s="46" t="str">
        <f t="shared" ref="A492:B492" si="216">A227</f>
        <v>O05_La Robla</v>
      </c>
      <c r="B492" s="4" t="str">
        <f t="shared" si="216"/>
        <v>Salida Nacional / National exit</v>
      </c>
      <c r="C492" s="52">
        <f t="array" ref="C492">SUMPRODUCT('Distance Matrix_ex'!$B227:$T227,TRANSPOSE('Entry capacity'!C$12:C$30))/(SUM('Entry capacity'!$C$12:$C$30)-IFERROR(VLOOKUP($A492,'Entry capacity'!$A$12:$I$30,3,FALSE),0))</f>
        <v>878.13009199781675</v>
      </c>
      <c r="D492" s="52">
        <f t="array" ref="D492">SUMPRODUCT('Distance Matrix_ex'!$B227:$T227,TRANSPOSE('Entry capacity'!D$12:D$30))/(SUM('Entry capacity'!$D$12:$D$30)-IFERROR(VLOOKUP($A492,'Entry capacity'!$A$12:$I$30,4,FALSE),0))</f>
        <v>883.61953642977994</v>
      </c>
      <c r="E492" s="52">
        <f t="array" ref="E492">SUMPRODUCT('Distance Matrix_ex'!$B227:$T227,TRANSPOSE('Entry capacity'!E$12:E$30))/(SUM('Entry capacity'!$E$12:$E$30)-IFERROR(VLOOKUP($A492,'Entry capacity'!$A$12:$I$30,5,FALSE),0))</f>
        <v>890.95302648667393</v>
      </c>
      <c r="F492" s="52">
        <f t="array" ref="F492">SUMPRODUCT('Distance Matrix_ex'!$B227:$T227,TRANSPOSE('Entry capacity'!F$12:F$30))/(SUM('Entry capacity'!$F$12:$F$30)-IFERROR(VLOOKUP($A492,'Entry capacity'!$A$12:$I$30,6,FALSE),0))</f>
        <v>898.43361967341241</v>
      </c>
      <c r="G492" s="52">
        <f t="array" ref="G492">SUMPRODUCT('Distance Matrix_ex'!$B227:$T227,TRANSPOSE('Entry capacity'!G$12:G$30))/(SUM('Entry capacity'!$G$12:$G$30)-IFERROR(VLOOKUP($A492,'Entry capacity'!$A$12:$I$30,7,FALSE),0))</f>
        <v>900.18551023222562</v>
      </c>
      <c r="H492" s="52">
        <f t="array" ref="H492">SUMPRODUCT('Distance Matrix_ex'!$B227:$T227,TRANSPOSE('Entry capacity'!H$12:H$30))/(SUM('Entry capacity'!$H$12:$H$30)-IFERROR(VLOOKUP($A492,'Entry capacity'!$A$12:$I$30,8,FALSE),0))</f>
        <v>900.23959531994615</v>
      </c>
      <c r="I492" s="57">
        <f t="array" ref="I492">SUMPRODUCT('Distance Matrix_ex'!$B227:$T227,TRANSPOSE('Entry capacity'!I$12:I$30))/(SUM('Entry capacity'!$I$12:$I$30)-IFERROR(VLOOKUP($A492,'Entry capacity'!$A$12:$I$30,9,FALSE),0))</f>
        <v>900.46729045967709</v>
      </c>
    </row>
    <row r="493" spans="1:9" s="5" customFormat="1" ht="15" customHeight="1" x14ac:dyDescent="0.25">
      <c r="A493" s="46" t="str">
        <f t="shared" ref="A493:B493" si="217">A228</f>
        <v>O06_ Leon</v>
      </c>
      <c r="B493" s="4" t="str">
        <f t="shared" si="217"/>
        <v>Salida Nacional / National exit</v>
      </c>
      <c r="C493" s="52">
        <f t="array" ref="C493">SUMPRODUCT('Distance Matrix_ex'!$B228:$T228,TRANSPOSE('Entry capacity'!C$12:C$30))/(SUM('Entry capacity'!$C$12:$C$30)-IFERROR(VLOOKUP($A493,'Entry capacity'!$A$12:$I$30,3,FALSE),0))</f>
        <v>858.4337460434931</v>
      </c>
      <c r="D493" s="52">
        <f t="array" ref="D493">SUMPRODUCT('Distance Matrix_ex'!$B228:$T228,TRANSPOSE('Entry capacity'!D$12:D$30))/(SUM('Entry capacity'!$D$12:$D$30)-IFERROR(VLOOKUP($A493,'Entry capacity'!$A$12:$I$30,4,FALSE),0))</f>
        <v>863.59994018122404</v>
      </c>
      <c r="E493" s="52">
        <f t="array" ref="E493">SUMPRODUCT('Distance Matrix_ex'!$B228:$T228,TRANSPOSE('Entry capacity'!E$12:E$30))/(SUM('Entry capacity'!$E$12:$E$30)-IFERROR(VLOOKUP($A493,'Entry capacity'!$A$12:$I$30,5,FALSE),0))</f>
        <v>870.50970923640057</v>
      </c>
      <c r="F493" s="52">
        <f t="array" ref="F493">SUMPRODUCT('Distance Matrix_ex'!$B228:$T228,TRANSPOSE('Entry capacity'!F$12:F$30))/(SUM('Entry capacity'!$F$12:$F$30)-IFERROR(VLOOKUP($A493,'Entry capacity'!$A$12:$I$30,6,FALSE),0))</f>
        <v>877.55379115912933</v>
      </c>
      <c r="G493" s="52">
        <f t="array" ref="G493">SUMPRODUCT('Distance Matrix_ex'!$B228:$T228,TRANSPOSE('Entry capacity'!G$12:G$30))/(SUM('Entry capacity'!$G$12:$G$30)-IFERROR(VLOOKUP($A493,'Entry capacity'!$A$12:$I$30,7,FALSE),0))</f>
        <v>879.22728784368019</v>
      </c>
      <c r="H493" s="52">
        <f t="array" ref="H493">SUMPRODUCT('Distance Matrix_ex'!$B228:$T228,TRANSPOSE('Entry capacity'!H$12:H$30))/(SUM('Entry capacity'!$H$12:$H$30)-IFERROR(VLOOKUP($A493,'Entry capacity'!$A$12:$I$30,8,FALSE),0))</f>
        <v>879.30738248801981</v>
      </c>
      <c r="I493" s="57">
        <f t="array" ref="I493">SUMPRODUCT('Distance Matrix_ex'!$B228:$T228,TRANSPOSE('Entry capacity'!I$12:I$30))/(SUM('Entry capacity'!$I$12:$I$30)-IFERROR(VLOOKUP($A493,'Entry capacity'!$A$12:$I$30,9,FALSE),0))</f>
        <v>879.58036595759586</v>
      </c>
    </row>
    <row r="494" spans="1:9" s="5" customFormat="1" ht="15" customHeight="1" x14ac:dyDescent="0.25">
      <c r="A494" s="46" t="str">
        <f t="shared" ref="A494:B494" si="218">A229</f>
        <v>O07_Villamañan</v>
      </c>
      <c r="B494" s="4" t="str">
        <f t="shared" si="218"/>
        <v>Salida Nacional / National exit</v>
      </c>
      <c r="C494" s="52">
        <f t="array" ref="C494">SUMPRODUCT('Distance Matrix_ex'!$B229:$T229,TRANSPOSE('Entry capacity'!C$12:C$30))/(SUM('Entry capacity'!$C$12:$C$30)-IFERROR(VLOOKUP($A494,'Entry capacity'!$A$12:$I$30,3,FALSE),0))</f>
        <v>830.09464489331219</v>
      </c>
      <c r="D494" s="52">
        <f t="array" ref="D494">SUMPRODUCT('Distance Matrix_ex'!$B229:$T229,TRANSPOSE('Entry capacity'!D$12:D$30))/(SUM('Entry capacity'!$D$12:$D$30)-IFERROR(VLOOKUP($A494,'Entry capacity'!$A$12:$I$30,4,FALSE),0))</f>
        <v>835.23873889024469</v>
      </c>
      <c r="E494" s="52">
        <f t="array" ref="E494">SUMPRODUCT('Distance Matrix_ex'!$B229:$T229,TRANSPOSE('Entry capacity'!E$12:E$30))/(SUM('Entry capacity'!$E$12:$E$30)-IFERROR(VLOOKUP($A494,'Entry capacity'!$A$12:$I$30,5,FALSE),0))</f>
        <v>842.12455200549891</v>
      </c>
      <c r="F494" s="52">
        <f t="array" ref="F494">SUMPRODUCT('Distance Matrix_ex'!$B229:$T229,TRANSPOSE('Entry capacity'!F$12:F$30))/(SUM('Entry capacity'!$F$12:$F$30)-IFERROR(VLOOKUP($A494,'Entry capacity'!$A$12:$I$30,6,FALSE),0))</f>
        <v>849.14237858114257</v>
      </c>
      <c r="G494" s="52">
        <f t="array" ref="G494">SUMPRODUCT('Distance Matrix_ex'!$B229:$T229,TRANSPOSE('Entry capacity'!G$12:G$30))/(SUM('Entry capacity'!$G$12:$G$30)-IFERROR(VLOOKUP($A494,'Entry capacity'!$A$12:$I$30,7,FALSE),0))</f>
        <v>850.8247678824888</v>
      </c>
      <c r="H494" s="52">
        <f t="array" ref="H494">SUMPRODUCT('Distance Matrix_ex'!$B229:$T229,TRANSPOSE('Entry capacity'!H$12:H$30))/(SUM('Entry capacity'!$H$12:$H$30)-IFERROR(VLOOKUP($A494,'Entry capacity'!$A$12:$I$30,8,FALSE),0))</f>
        <v>850.92239311374703</v>
      </c>
      <c r="I494" s="57">
        <f t="array" ref="I494">SUMPRODUCT('Distance Matrix_ex'!$B229:$T229,TRANSPOSE('Entry capacity'!I$12:I$30))/(SUM('Entry capacity'!$I$12:$I$30)-IFERROR(VLOOKUP($A494,'Entry capacity'!$A$12:$I$30,9,FALSE),0))</f>
        <v>851.22969605384174</v>
      </c>
    </row>
    <row r="495" spans="1:9" s="5" customFormat="1" ht="15" customHeight="1" x14ac:dyDescent="0.25">
      <c r="A495" s="46" t="str">
        <f t="shared" ref="A495:B495" si="219">A230</f>
        <v>O09_Benavente</v>
      </c>
      <c r="B495" s="4" t="str">
        <f t="shared" si="219"/>
        <v>Salida Nacional / National exit</v>
      </c>
      <c r="C495" s="52">
        <f t="array" ref="C495">SUMPRODUCT('Distance Matrix_ex'!$B230:$T230,TRANSPOSE('Entry capacity'!C$12:C$30))/(SUM('Entry capacity'!$C$12:$C$30)-IFERROR(VLOOKUP($A495,'Entry capacity'!$A$12:$I$30,3,FALSE),0))</f>
        <v>792.64349984617672</v>
      </c>
      <c r="D495" s="52">
        <f t="array" ref="D495">SUMPRODUCT('Distance Matrix_ex'!$B230:$T230,TRANSPOSE('Entry capacity'!D$12:D$30))/(SUM('Entry capacity'!$D$12:$D$30)-IFERROR(VLOOKUP($A495,'Entry capacity'!$A$12:$I$30,4,FALSE),0))</f>
        <v>797.75838770935741</v>
      </c>
      <c r="E495" s="52">
        <f t="array" ref="E495">SUMPRODUCT('Distance Matrix_ex'!$B230:$T230,TRANSPOSE('Entry capacity'!E$12:E$30))/(SUM('Entry capacity'!$E$12:$E$30)-IFERROR(VLOOKUP($A495,'Entry capacity'!$A$12:$I$30,5,FALSE),0))</f>
        <v>804.61254218533395</v>
      </c>
      <c r="F495" s="52">
        <f t="array" ref="F495">SUMPRODUCT('Distance Matrix_ex'!$B230:$T230,TRANSPOSE('Entry capacity'!F$12:F$30))/(SUM('Entry capacity'!$F$12:$F$30)-IFERROR(VLOOKUP($A495,'Entry capacity'!$A$12:$I$30,6,FALSE),0))</f>
        <v>811.59567137213867</v>
      </c>
      <c r="G495" s="52">
        <f t="array" ref="G495">SUMPRODUCT('Distance Matrix_ex'!$B230:$T230,TRANSPOSE('Entry capacity'!G$12:G$30))/(SUM('Entry capacity'!$G$12:$G$30)-IFERROR(VLOOKUP($A495,'Entry capacity'!$A$12:$I$30,7,FALSE),0))</f>
        <v>813.28981258755198</v>
      </c>
      <c r="H495" s="52">
        <f t="array" ref="H495">SUMPRODUCT('Distance Matrix_ex'!$B230:$T230,TRANSPOSE('Entry capacity'!H$12:H$30))/(SUM('Entry capacity'!$H$12:$H$30)-IFERROR(VLOOKUP($A495,'Entry capacity'!$A$12:$I$30,8,FALSE),0))</f>
        <v>813.41060512217587</v>
      </c>
      <c r="I495" s="57">
        <f t="array" ref="I495">SUMPRODUCT('Distance Matrix_ex'!$B230:$T230,TRANSPOSE('Entry capacity'!I$12:I$30))/(SUM('Entry capacity'!$I$12:$I$30)-IFERROR(VLOOKUP($A495,'Entry capacity'!$A$12:$I$30,9,FALSE),0))</f>
        <v>813.76326248129521</v>
      </c>
    </row>
    <row r="496" spans="1:9" s="5" customFormat="1" ht="15" customHeight="1" x14ac:dyDescent="0.25">
      <c r="A496" s="46" t="str">
        <f t="shared" ref="A496:B496" si="220">A231</f>
        <v>O11_Coreses</v>
      </c>
      <c r="B496" s="4" t="str">
        <f t="shared" si="220"/>
        <v>Salida Nacional / National exit</v>
      </c>
      <c r="C496" s="52">
        <f t="array" ref="C496">SUMPRODUCT('Distance Matrix_ex'!$B231:$T231,TRANSPOSE('Entry capacity'!C$12:C$30))/(SUM('Entry capacity'!$C$12:$C$30)-IFERROR(VLOOKUP($A496,'Entry capacity'!$A$12:$I$30,3,FALSE),0))</f>
        <v>741.8314365006994</v>
      </c>
      <c r="D496" s="52">
        <f t="array" ref="D496">SUMPRODUCT('Distance Matrix_ex'!$B231:$T231,TRANSPOSE('Entry capacity'!D$12:D$30))/(SUM('Entry capacity'!$D$12:$D$30)-IFERROR(VLOOKUP($A496,'Entry capacity'!$A$12:$I$30,4,FALSE),0))</f>
        <v>746.90669876854952</v>
      </c>
      <c r="E496" s="52">
        <f t="array" ref="E496">SUMPRODUCT('Distance Matrix_ex'!$B231:$T231,TRANSPOSE('Entry capacity'!E$12:E$30))/(SUM('Entry capacity'!$E$12:$E$30)-IFERROR(VLOOKUP($A496,'Entry capacity'!$A$12:$I$30,5,FALSE),0))</f>
        <v>753.71790019776688</v>
      </c>
      <c r="F496" s="52">
        <f t="array" ref="F496">SUMPRODUCT('Distance Matrix_ex'!$B231:$T231,TRANSPOSE('Entry capacity'!F$12:F$30))/(SUM('Entry capacity'!$F$12:$F$30)-IFERROR(VLOOKUP($A496,'Entry capacity'!$A$12:$I$30,6,FALSE),0))</f>
        <v>760.65395349630739</v>
      </c>
      <c r="G496" s="52">
        <f t="array" ref="G496">SUMPRODUCT('Distance Matrix_ex'!$B231:$T231,TRANSPOSE('Entry capacity'!G$12:G$30))/(SUM('Entry capacity'!$G$12:$G$30)-IFERROR(VLOOKUP($A496,'Entry capacity'!$A$12:$I$30,7,FALSE),0))</f>
        <v>762.36403919088764</v>
      </c>
      <c r="H496" s="52">
        <f t="array" ref="H496">SUMPRODUCT('Distance Matrix_ex'!$B231:$T231,TRANSPOSE('Entry capacity'!H$12:H$30))/(SUM('Entry capacity'!$H$12:$H$30)-IFERROR(VLOOKUP($A496,'Entry capacity'!$A$12:$I$30,8,FALSE),0))</f>
        <v>762.51626410186987</v>
      </c>
      <c r="I496" s="57">
        <f t="array" ref="I496">SUMPRODUCT('Distance Matrix_ex'!$B231:$T231,TRANSPOSE('Entry capacity'!I$12:I$30))/(SUM('Entry capacity'!$I$12:$I$30)-IFERROR(VLOOKUP($A496,'Entry capacity'!$A$12:$I$30,9,FALSE),0))</f>
        <v>762.93045633821566</v>
      </c>
    </row>
    <row r="497" spans="1:9" s="5" customFormat="1" ht="15" customHeight="1" x14ac:dyDescent="0.25">
      <c r="A497" s="46" t="str">
        <f t="shared" ref="A497:B497" si="221">A232</f>
        <v>O12_Santa Clara de Avedino</v>
      </c>
      <c r="B497" s="4" t="str">
        <f t="shared" si="221"/>
        <v>Salida Nacional / National exit</v>
      </c>
      <c r="C497" s="52">
        <f t="array" ref="C497">SUMPRODUCT('Distance Matrix_ex'!$B232:$T232,TRANSPOSE('Entry capacity'!C$12:C$30))/(SUM('Entry capacity'!$C$12:$C$30)-IFERROR(VLOOKUP($A497,'Entry capacity'!$A$12:$I$30,3,FALSE),0))</f>
        <v>752.51277808878035</v>
      </c>
      <c r="D497" s="52">
        <f t="array" ref="D497">SUMPRODUCT('Distance Matrix_ex'!$B232:$T232,TRANSPOSE('Entry capacity'!D$12:D$30))/(SUM('Entry capacity'!$D$12:$D$30)-IFERROR(VLOOKUP($A497,'Entry capacity'!$A$12:$I$30,4,FALSE),0))</f>
        <v>757.68866853978216</v>
      </c>
      <c r="E497" s="52">
        <f t="array" ref="E497">SUMPRODUCT('Distance Matrix_ex'!$B232:$T232,TRANSPOSE('Entry capacity'!E$12:E$30))/(SUM('Entry capacity'!$E$12:$E$30)-IFERROR(VLOOKUP($A497,'Entry capacity'!$A$12:$I$30,5,FALSE),0))</f>
        <v>764.65661629131262</v>
      </c>
      <c r="F497" s="52">
        <f t="array" ref="F497">SUMPRODUCT('Distance Matrix_ex'!$B232:$T232,TRANSPOSE('Entry capacity'!F$12:F$30))/(SUM('Entry capacity'!$F$12:$F$30)-IFERROR(VLOOKUP($A497,'Entry capacity'!$A$12:$I$30,6,FALSE),0))</f>
        <v>771.76660883335478</v>
      </c>
      <c r="G497" s="52">
        <f t="array" ref="G497">SUMPRODUCT('Distance Matrix_ex'!$B232:$T232,TRANSPOSE('Entry capacity'!G$12:G$30))/(SUM('Entry capacity'!$G$12:$G$30)-IFERROR(VLOOKUP($A497,'Entry capacity'!$A$12:$I$30,7,FALSE),0))</f>
        <v>773.55289981730823</v>
      </c>
      <c r="H497" s="52">
        <f t="array" ref="H497">SUMPRODUCT('Distance Matrix_ex'!$B232:$T232,TRANSPOSE('Entry capacity'!H$12:H$30))/(SUM('Entry capacity'!$H$12:$H$30)-IFERROR(VLOOKUP($A497,'Entry capacity'!$A$12:$I$30,8,FALSE),0))</f>
        <v>773.73401679751214</v>
      </c>
      <c r="I497" s="57">
        <f t="array" ref="I497">SUMPRODUCT('Distance Matrix_ex'!$B232:$T232,TRANSPOSE('Entry capacity'!I$12:I$30))/(SUM('Entry capacity'!$I$12:$I$30)-IFERROR(VLOOKUP($A497,'Entry capacity'!$A$12:$I$30,9,FALSE),0))</f>
        <v>774.19819364246246</v>
      </c>
    </row>
    <row r="498" spans="1:9" s="5" customFormat="1" ht="15" customHeight="1" x14ac:dyDescent="0.25">
      <c r="A498" s="46" t="str">
        <f t="shared" ref="A498:B498" si="222">A233</f>
        <v>O14_Doñinos de Salamanca</v>
      </c>
      <c r="B498" s="4" t="str">
        <f t="shared" si="222"/>
        <v>Salida Nacional / National exit</v>
      </c>
      <c r="C498" s="52">
        <f t="array" ref="C498">SUMPRODUCT('Distance Matrix_ex'!$B233:$T233,TRANSPOSE('Entry capacity'!C$12:C$30))/(SUM('Entry capacity'!$C$12:$C$30)-IFERROR(VLOOKUP($A498,'Entry capacity'!$A$12:$I$30,3,FALSE),0))</f>
        <v>770.25692248746077</v>
      </c>
      <c r="D498" s="52">
        <f t="array" ref="D498">SUMPRODUCT('Distance Matrix_ex'!$B233:$T233,TRANSPOSE('Entry capacity'!D$12:D$30))/(SUM('Entry capacity'!$D$12:$D$30)-IFERROR(VLOOKUP($A498,'Entry capacity'!$A$12:$I$30,4,FALSE),0))</f>
        <v>775.59997930026236</v>
      </c>
      <c r="E498" s="52">
        <f t="array" ref="E498">SUMPRODUCT('Distance Matrix_ex'!$B233:$T233,TRANSPOSE('Entry capacity'!E$12:E$30))/(SUM('Entry capacity'!$E$12:$E$30)-IFERROR(VLOOKUP($A498,'Entry capacity'!$A$12:$I$30,5,FALSE),0))</f>
        <v>782.82831844122188</v>
      </c>
      <c r="F498" s="52">
        <f t="array" ref="F498">SUMPRODUCT('Distance Matrix_ex'!$B233:$T233,TRANSPOSE('Entry capacity'!F$12:F$30))/(SUM('Entry capacity'!$F$12:$F$30)-IFERROR(VLOOKUP($A498,'Entry capacity'!$A$12:$I$30,6,FALSE),0))</f>
        <v>790.22726373585999</v>
      </c>
      <c r="G498" s="52">
        <f t="array" ref="G498">SUMPRODUCT('Distance Matrix_ex'!$B233:$T233,TRANSPOSE('Entry capacity'!G$12:G$30))/(SUM('Entry capacity'!$G$12:$G$30)-IFERROR(VLOOKUP($A498,'Entry capacity'!$A$12:$I$30,7,FALSE),0))</f>
        <v>792.14014908508341</v>
      </c>
      <c r="H498" s="52">
        <f t="array" ref="H498">SUMPRODUCT('Distance Matrix_ex'!$B233:$T233,TRANSPOSE('Entry capacity'!H$12:H$30))/(SUM('Entry capacity'!$H$12:$H$30)-IFERROR(VLOOKUP($A498,'Entry capacity'!$A$12:$I$30,8,FALSE),0))</f>
        <v>792.36926238148226</v>
      </c>
      <c r="I498" s="57">
        <f t="array" ref="I498">SUMPRODUCT('Distance Matrix_ex'!$B233:$T233,TRANSPOSE('Entry capacity'!I$12:I$30))/(SUM('Entry capacity'!$I$12:$I$30)-IFERROR(VLOOKUP($A498,'Entry capacity'!$A$12:$I$30,9,FALSE),0))</f>
        <v>792.91647506097411</v>
      </c>
    </row>
    <row r="499" spans="1:9" s="5" customFormat="1" ht="15" customHeight="1" x14ac:dyDescent="0.25">
      <c r="A499" s="46" t="str">
        <f t="shared" ref="A499:B499" si="223">A234</f>
        <v>O14A_Barbadillo</v>
      </c>
      <c r="B499" s="4" t="str">
        <f t="shared" si="223"/>
        <v>Salida Nacional / National exit</v>
      </c>
      <c r="C499" s="52">
        <f t="array" ref="C499">SUMPRODUCT('Distance Matrix_ex'!$B234:$T234,TRANSPOSE('Entry capacity'!C$12:C$30))/(SUM('Entry capacity'!$C$12:$C$30)-IFERROR(VLOOKUP($A499,'Entry capacity'!$A$12:$I$30,3,FALSE),0))</f>
        <v>775.7295745208304</v>
      </c>
      <c r="D499" s="52">
        <f t="array" ref="D499">SUMPRODUCT('Distance Matrix_ex'!$B234:$T234,TRANSPOSE('Entry capacity'!D$12:D$30))/(SUM('Entry capacity'!$D$12:$D$30)-IFERROR(VLOOKUP($A499,'Entry capacity'!$A$12:$I$30,4,FALSE),0))</f>
        <v>781.12418881136978</v>
      </c>
      <c r="E499" s="52">
        <f t="array" ref="E499">SUMPRODUCT('Distance Matrix_ex'!$B234:$T234,TRANSPOSE('Entry capacity'!E$12:E$30))/(SUM('Entry capacity'!$E$12:$E$30)-IFERROR(VLOOKUP($A499,'Entry capacity'!$A$12:$I$30,5,FALSE),0))</f>
        <v>788.43283790894452</v>
      </c>
      <c r="F499" s="52">
        <f t="array" ref="F499">SUMPRODUCT('Distance Matrix_ex'!$B234:$T234,TRANSPOSE('Entry capacity'!F$12:F$30))/(SUM('Entry capacity'!$F$12:$F$30)-IFERROR(VLOOKUP($A499,'Entry capacity'!$A$12:$I$30,6,FALSE),0))</f>
        <v>795.9209020606836</v>
      </c>
      <c r="G499" s="52">
        <f t="array" ref="G499">SUMPRODUCT('Distance Matrix_ex'!$B234:$T234,TRANSPOSE('Entry capacity'!G$12:G$30))/(SUM('Entry capacity'!$G$12:$G$30)-IFERROR(VLOOKUP($A499,'Entry capacity'!$A$12:$I$30,7,FALSE),0))</f>
        <v>797.87283166557472</v>
      </c>
      <c r="H499" s="52">
        <f t="array" ref="H499">SUMPRODUCT('Distance Matrix_ex'!$B234:$T234,TRANSPOSE('Entry capacity'!H$12:H$30))/(SUM('Entry capacity'!$H$12:$H$30)-IFERROR(VLOOKUP($A499,'Entry capacity'!$A$12:$I$30,8,FALSE),0))</f>
        <v>798.11674799397758</v>
      </c>
      <c r="I499" s="57">
        <f t="array" ref="I499">SUMPRODUCT('Distance Matrix_ex'!$B234:$T234,TRANSPOSE('Entry capacity'!I$12:I$30))/(SUM('Entry capacity'!$I$12:$I$30)-IFERROR(VLOOKUP($A499,'Entry capacity'!$A$12:$I$30,9,FALSE),0))</f>
        <v>798.68957059968159</v>
      </c>
    </row>
    <row r="500" spans="1:9" s="5" customFormat="1" ht="15" customHeight="1" x14ac:dyDescent="0.25">
      <c r="A500" s="46" t="str">
        <f t="shared" ref="A500:B500" si="224">A235</f>
        <v>O16_Monleon</v>
      </c>
      <c r="B500" s="4" t="str">
        <f t="shared" si="224"/>
        <v>Salida Nacional / National exit</v>
      </c>
      <c r="C500" s="52">
        <f t="array" ref="C500">SUMPRODUCT('Distance Matrix_ex'!$B235:$T235,TRANSPOSE('Entry capacity'!C$12:C$30))/(SUM('Entry capacity'!$C$12:$C$30)-IFERROR(VLOOKUP($A500,'Entry capacity'!$A$12:$I$30,3,FALSE),0))</f>
        <v>789.94061727280268</v>
      </c>
      <c r="D500" s="52">
        <f t="array" ref="D500">SUMPRODUCT('Distance Matrix_ex'!$B235:$T235,TRANSPOSE('Entry capacity'!D$12:D$30))/(SUM('Entry capacity'!$D$12:$D$30)-IFERROR(VLOOKUP($A500,'Entry capacity'!$A$12:$I$30,4,FALSE),0))</f>
        <v>795.46911281796042</v>
      </c>
      <c r="E500" s="52">
        <f t="array" ref="E500">SUMPRODUCT('Distance Matrix_ex'!$B235:$T235,TRANSPOSE('Entry capacity'!E$12:E$30))/(SUM('Entry capacity'!$E$12:$E$30)-IFERROR(VLOOKUP($A500,'Entry capacity'!$A$12:$I$30,5,FALSE),0))</f>
        <v>802.98630582074065</v>
      </c>
      <c r="F500" s="52">
        <f t="array" ref="F500">SUMPRODUCT('Distance Matrix_ex'!$B235:$T235,TRANSPOSE('Entry capacity'!F$12:F$30))/(SUM('Entry capacity'!$F$12:$F$30)-IFERROR(VLOOKUP($A500,'Entry capacity'!$A$12:$I$30,6,FALSE),0))</f>
        <v>810.70578828311591</v>
      </c>
      <c r="G500" s="52">
        <f t="array" ref="G500">SUMPRODUCT('Distance Matrix_ex'!$B235:$T235,TRANSPOSE('Entry capacity'!G$12:G$30))/(SUM('Entry capacity'!$G$12:$G$30)-IFERROR(VLOOKUP($A500,'Entry capacity'!$A$12:$I$30,7,FALSE),0))</f>
        <v>812.75910558507474</v>
      </c>
      <c r="H500" s="52">
        <f t="array" ref="H500">SUMPRODUCT('Distance Matrix_ex'!$B235:$T235,TRANSPOSE('Entry capacity'!H$12:H$30))/(SUM('Entry capacity'!$H$12:$H$30)-IFERROR(VLOOKUP($A500,'Entry capacity'!$A$12:$I$30,8,FALSE),0))</f>
        <v>813.04146150718566</v>
      </c>
      <c r="I500" s="57">
        <f t="array" ref="I500">SUMPRODUCT('Distance Matrix_ex'!$B235:$T235,TRANSPOSE('Entry capacity'!I$12:I$30))/(SUM('Entry capacity'!$I$12:$I$30)-IFERROR(VLOOKUP($A500,'Entry capacity'!$A$12:$I$30,9,FALSE),0))</f>
        <v>813.68078637798089</v>
      </c>
    </row>
    <row r="501" spans="1:9" s="5" customFormat="1" ht="15" customHeight="1" x14ac:dyDescent="0.25">
      <c r="A501" s="46" t="str">
        <f t="shared" ref="A501:B501" si="225">A236</f>
        <v>O17_Valdehijaderos</v>
      </c>
      <c r="B501" s="4" t="str">
        <f t="shared" si="225"/>
        <v>Salida Nacional / National exit</v>
      </c>
      <c r="C501" s="52">
        <f t="array" ref="C501">SUMPRODUCT('Distance Matrix_ex'!$B236:$T236,TRANSPOSE('Entry capacity'!C$12:C$30))/(SUM('Entry capacity'!$C$12:$C$30)-IFERROR(VLOOKUP($A501,'Entry capacity'!$A$12:$I$30,3,FALSE),0))</f>
        <v>798.42609708190218</v>
      </c>
      <c r="D501" s="52">
        <f t="array" ref="D501">SUMPRODUCT('Distance Matrix_ex'!$B236:$T236,TRANSPOSE('Entry capacity'!D$12:D$30))/(SUM('Entry capacity'!$D$12:$D$30)-IFERROR(VLOOKUP($A501,'Entry capacity'!$A$12:$I$30,4,FALSE),0))</f>
        <v>804.03453374768765</v>
      </c>
      <c r="E501" s="52">
        <f t="array" ref="E501">SUMPRODUCT('Distance Matrix_ex'!$B236:$T236,TRANSPOSE('Entry capacity'!E$12:E$30))/(SUM('Entry capacity'!$E$12:$E$30)-IFERROR(VLOOKUP($A501,'Entry capacity'!$A$12:$I$30,5,FALSE),0))</f>
        <v>811.67624928747023</v>
      </c>
      <c r="F501" s="52">
        <f t="array" ref="F501">SUMPRODUCT('Distance Matrix_ex'!$B236:$T236,TRANSPOSE('Entry capacity'!F$12:F$30))/(SUM('Entry capacity'!$F$12:$F$30)-IFERROR(VLOOKUP($A501,'Entry capacity'!$A$12:$I$30,6,FALSE),0))</f>
        <v>819.53391270085933</v>
      </c>
      <c r="G501" s="52">
        <f t="array" ref="G501">SUMPRODUCT('Distance Matrix_ex'!$B236:$T236,TRANSPOSE('Entry capacity'!G$12:G$30))/(SUM('Entry capacity'!$G$12:$G$30)-IFERROR(VLOOKUP($A501,'Entry capacity'!$A$12:$I$30,7,FALSE),0))</f>
        <v>821.64776906890722</v>
      </c>
      <c r="H501" s="52">
        <f t="array" ref="H501">SUMPRODUCT('Distance Matrix_ex'!$B236:$T236,TRANSPOSE('Entry capacity'!H$12:H$30))/(SUM('Entry capacity'!$H$12:$H$30)-IFERROR(VLOOKUP($A501,'Entry capacity'!$A$12:$I$30,8,FALSE),0))</f>
        <v>821.95307745143748</v>
      </c>
      <c r="I501" s="57">
        <f t="array" ref="I501">SUMPRODUCT('Distance Matrix_ex'!$B236:$T236,TRANSPOSE('Entry capacity'!I$12:I$30))/(SUM('Entry capacity'!$I$12:$I$30)-IFERROR(VLOOKUP($A501,'Entry capacity'!$A$12:$I$30,9,FALSE),0))</f>
        <v>822.63211113442446</v>
      </c>
    </row>
    <row r="502" spans="1:9" s="5" customFormat="1" ht="15" customHeight="1" x14ac:dyDescent="0.25">
      <c r="A502" s="46" t="str">
        <f t="shared" ref="A502:B502" si="226">A237</f>
        <v>O19_Plasencia</v>
      </c>
      <c r="B502" s="4" t="str">
        <f t="shared" si="226"/>
        <v>Salida Nacional / National exit</v>
      </c>
      <c r="C502" s="52">
        <f t="array" ref="C502">SUMPRODUCT('Distance Matrix_ex'!$B237:$T237,TRANSPOSE('Entry capacity'!C$12:C$30))/(SUM('Entry capacity'!$C$12:$C$30)-IFERROR(VLOOKUP($A502,'Entry capacity'!$A$12:$I$30,3,FALSE),0))</f>
        <v>805.63617855642417</v>
      </c>
      <c r="D502" s="52">
        <f t="array" ref="D502">SUMPRODUCT('Distance Matrix_ex'!$B237:$T237,TRANSPOSE('Entry capacity'!D$12:D$30))/(SUM('Entry capacity'!$D$12:$D$30)-IFERROR(VLOOKUP($A502,'Entry capacity'!$A$12:$I$30,4,FALSE),0))</f>
        <v>810.57518818136873</v>
      </c>
      <c r="E502" s="52">
        <f t="array" ref="E502">SUMPRODUCT('Distance Matrix_ex'!$B237:$T237,TRANSPOSE('Entry capacity'!E$12:E$30))/(SUM('Entry capacity'!$E$12:$E$30)-IFERROR(VLOOKUP($A502,'Entry capacity'!$A$12:$I$30,5,FALSE),0))</f>
        <v>817.36329011079783</v>
      </c>
      <c r="F502" s="52">
        <f t="array" ref="F502">SUMPRODUCT('Distance Matrix_ex'!$B237:$T237,TRANSPOSE('Entry capacity'!F$12:F$30))/(SUM('Entry capacity'!$F$12:$F$30)-IFERROR(VLOOKUP($A502,'Entry capacity'!$A$12:$I$30,6,FALSE),0))</f>
        <v>824.36454847253594</v>
      </c>
      <c r="G502" s="52">
        <f t="array" ref="G502">SUMPRODUCT('Distance Matrix_ex'!$B237:$T237,TRANSPOSE('Entry capacity'!G$12:G$30))/(SUM('Entry capacity'!$G$12:$G$30)-IFERROR(VLOOKUP($A502,'Entry capacity'!$A$12:$I$30,7,FALSE),0))</f>
        <v>826.35564568427276</v>
      </c>
      <c r="H502" s="52">
        <f t="array" ref="H502">SUMPRODUCT('Distance Matrix_ex'!$B237:$T237,TRANSPOSE('Entry capacity'!H$12:H$30))/(SUM('Entry capacity'!$H$12:$H$30)-IFERROR(VLOOKUP($A502,'Entry capacity'!$A$12:$I$30,8,FALSE),0))</f>
        <v>826.72810095783871</v>
      </c>
      <c r="I502" s="57">
        <f t="array" ref="I502">SUMPRODUCT('Distance Matrix_ex'!$B237:$T237,TRANSPOSE('Entry capacity'!I$12:I$30))/(SUM('Entry capacity'!$I$12:$I$30)-IFERROR(VLOOKUP($A502,'Entry capacity'!$A$12:$I$30,9,FALSE),0))</f>
        <v>827.51336694992767</v>
      </c>
    </row>
    <row r="503" spans="1:9" s="5" customFormat="1" ht="15" customHeight="1" x14ac:dyDescent="0.25">
      <c r="A503" s="46" t="str">
        <f t="shared" ref="A503:B503" si="227">A238</f>
        <v>O22_Caceres</v>
      </c>
      <c r="B503" s="4" t="str">
        <f t="shared" si="227"/>
        <v>Salida Nacional / National exit</v>
      </c>
      <c r="C503" s="52">
        <f t="array" ref="C503">SUMPRODUCT('Distance Matrix_ex'!$B238:$T238,TRANSPOSE('Entry capacity'!C$12:C$30))/(SUM('Entry capacity'!$C$12:$C$30)-IFERROR(VLOOKUP($A503,'Entry capacity'!$A$12:$I$30,3,FALSE),0))</f>
        <v>795.23911353053836</v>
      </c>
      <c r="D503" s="52">
        <f t="array" ref="D503">SUMPRODUCT('Distance Matrix_ex'!$B238:$T238,TRANSPOSE('Entry capacity'!D$12:D$30))/(SUM('Entry capacity'!$D$12:$D$30)-IFERROR(VLOOKUP($A503,'Entry capacity'!$A$12:$I$30,4,FALSE),0))</f>
        <v>798.06257891716689</v>
      </c>
      <c r="E503" s="52">
        <f t="array" ref="E503">SUMPRODUCT('Distance Matrix_ex'!$B238:$T238,TRANSPOSE('Entry capacity'!E$12:E$30))/(SUM('Entry capacity'!$E$12:$E$30)-IFERROR(VLOOKUP($A503,'Entry capacity'!$A$12:$I$30,5,FALSE),0))</f>
        <v>802.07287667476464</v>
      </c>
      <c r="F503" s="52">
        <f t="array" ref="F503">SUMPRODUCT('Distance Matrix_ex'!$B238:$T238,TRANSPOSE('Entry capacity'!F$12:F$30))/(SUM('Entry capacity'!$F$12:$F$30)-IFERROR(VLOOKUP($A503,'Entry capacity'!$A$12:$I$30,6,FALSE),0))</f>
        <v>806.24020162679756</v>
      </c>
      <c r="G503" s="52">
        <f t="array" ref="G503">SUMPRODUCT('Distance Matrix_ex'!$B238:$T238,TRANSPOSE('Entry capacity'!G$12:G$30))/(SUM('Entry capacity'!$G$12:$G$30)-IFERROR(VLOOKUP($A503,'Entry capacity'!$A$12:$I$30,7,FALSE),0))</f>
        <v>807.68046670830051</v>
      </c>
      <c r="H503" s="52">
        <f t="array" ref="H503">SUMPRODUCT('Distance Matrix_ex'!$B238:$T238,TRANSPOSE('Entry capacity'!H$12:H$30))/(SUM('Entry capacity'!$H$12:$H$30)-IFERROR(VLOOKUP($A503,'Entry capacity'!$A$12:$I$30,8,FALSE),0))</f>
        <v>808.15516631331263</v>
      </c>
      <c r="I503" s="57">
        <f t="array" ref="I503">SUMPRODUCT('Distance Matrix_ex'!$B238:$T238,TRANSPOSE('Entry capacity'!I$12:I$30))/(SUM('Entry capacity'!$I$12:$I$30)-IFERROR(VLOOKUP($A503,'Entry capacity'!$A$12:$I$30,9,FALSE),0))</f>
        <v>809.09013515656034</v>
      </c>
    </row>
    <row r="504" spans="1:9" s="5" customFormat="1" ht="15" customHeight="1" x14ac:dyDescent="0.25">
      <c r="A504" s="46" t="str">
        <f t="shared" ref="A504:B504" si="228">A239</f>
        <v>O24_Merida</v>
      </c>
      <c r="B504" s="4" t="str">
        <f t="shared" si="228"/>
        <v>Salida Nacional / National exit</v>
      </c>
      <c r="C504" s="52">
        <f t="array" ref="C504">SUMPRODUCT('Distance Matrix_ex'!$B239:$T239,TRANSPOSE('Entry capacity'!C$12:C$30))/(SUM('Entry capacity'!$C$12:$C$30)-IFERROR(VLOOKUP($A504,'Entry capacity'!$A$12:$I$30,3,FALSE),0))</f>
        <v>786.58666922245914</v>
      </c>
      <c r="D504" s="52">
        <f t="array" ref="D504">SUMPRODUCT('Distance Matrix_ex'!$B239:$T239,TRANSPOSE('Entry capacity'!D$12:D$30))/(SUM('Entry capacity'!$D$12:$D$30)-IFERROR(VLOOKUP($A504,'Entry capacity'!$A$12:$I$30,4,FALSE),0))</f>
        <v>787.67485933799423</v>
      </c>
      <c r="E504" s="52">
        <f t="array" ref="E504">SUMPRODUCT('Distance Matrix_ex'!$B239:$T239,TRANSPOSE('Entry capacity'!E$12:E$30))/(SUM('Entry capacity'!$E$12:$E$30)-IFERROR(VLOOKUP($A504,'Entry capacity'!$A$12:$I$30,5,FALSE),0))</f>
        <v>789.40070447342202</v>
      </c>
      <c r="F504" s="52">
        <f t="array" ref="F504">SUMPRODUCT('Distance Matrix_ex'!$B239:$T239,TRANSPOSE('Entry capacity'!F$12:F$30))/(SUM('Entry capacity'!$F$12:$F$30)-IFERROR(VLOOKUP($A504,'Entry capacity'!$A$12:$I$30,6,FALSE),0))</f>
        <v>791.23010413807981</v>
      </c>
      <c r="G504" s="52">
        <f t="array" ref="G504">SUMPRODUCT('Distance Matrix_ex'!$B239:$T239,TRANSPOSE('Entry capacity'!G$12:G$30))/(SUM('Entry capacity'!$G$12:$G$30)-IFERROR(VLOOKUP($A504,'Entry capacity'!$A$12:$I$30,7,FALSE),0))</f>
        <v>792.21008245359053</v>
      </c>
      <c r="H504" s="52">
        <f t="array" ref="H504">SUMPRODUCT('Distance Matrix_ex'!$B239:$T239,TRANSPOSE('Entry capacity'!H$12:H$30))/(SUM('Entry capacity'!$H$12:$H$30)-IFERROR(VLOOKUP($A504,'Entry capacity'!$A$12:$I$30,8,FALSE),0))</f>
        <v>792.76841298433408</v>
      </c>
      <c r="I504" s="57">
        <f t="array" ref="I504">SUMPRODUCT('Distance Matrix_ex'!$B239:$T239,TRANSPOSE('Entry capacity'!I$12:I$30))/(SUM('Entry capacity'!$I$12:$I$30)-IFERROR(VLOOKUP($A504,'Entry capacity'!$A$12:$I$30,9,FALSE),0))</f>
        <v>793.82986674666654</v>
      </c>
    </row>
    <row r="505" spans="1:9" s="5" customFormat="1" ht="15" customHeight="1" x14ac:dyDescent="0.25">
      <c r="A505" s="46" t="str">
        <f t="shared" ref="A505:B505" si="229">A240</f>
        <v>P01_Toro</v>
      </c>
      <c r="B505" s="4" t="str">
        <f t="shared" si="229"/>
        <v>Salida Nacional / National exit</v>
      </c>
      <c r="C505" s="52">
        <f t="array" ref="C505">SUMPRODUCT('Distance Matrix_ex'!$B240:$T240,TRANSPOSE('Entry capacity'!C$12:C$30))/(SUM('Entry capacity'!$C$12:$C$30)-IFERROR(VLOOKUP($A505,'Entry capacity'!$A$12:$I$30,3,FALSE),0))</f>
        <v>733.4114014990754</v>
      </c>
      <c r="D505" s="52">
        <f t="array" ref="D505">SUMPRODUCT('Distance Matrix_ex'!$B240:$T240,TRANSPOSE('Entry capacity'!D$12:D$30))/(SUM('Entry capacity'!$D$12:$D$30)-IFERROR(VLOOKUP($A505,'Entry capacity'!$A$12:$I$30,4,FALSE),0))</f>
        <v>738.37959263566404</v>
      </c>
      <c r="E505" s="52">
        <f t="array" ref="E505">SUMPRODUCT('Distance Matrix_ex'!$B240:$T240,TRANSPOSE('Entry capacity'!E$12:E$30))/(SUM('Entry capacity'!$E$12:$E$30)-IFERROR(VLOOKUP($A505,'Entry capacity'!$A$12:$I$30,5,FALSE),0))</f>
        <v>745.03191613351498</v>
      </c>
      <c r="F505" s="52">
        <f t="array" ref="F505">SUMPRODUCT('Distance Matrix_ex'!$B240:$T240,TRANSPOSE('Entry capacity'!F$12:F$30))/(SUM('Entry capacity'!$F$12:$F$30)-IFERROR(VLOOKUP($A505,'Entry capacity'!$A$12:$I$30,6,FALSE),0))</f>
        <v>751.79191259679408</v>
      </c>
      <c r="G505" s="52">
        <f t="array" ref="G505">SUMPRODUCT('Distance Matrix_ex'!$B240:$T240,TRANSPOSE('Entry capacity'!G$12:G$30))/(SUM('Entry capacity'!$G$12:$G$30)-IFERROR(VLOOKUP($A505,'Entry capacity'!$A$12:$I$30,7,FALSE),0))</f>
        <v>753.44026453163099</v>
      </c>
      <c r="H505" s="52">
        <f t="array" ref="H505">SUMPRODUCT('Distance Matrix_ex'!$B240:$T240,TRANSPOSE('Entry capacity'!H$12:H$30))/(SUM('Entry capacity'!$H$12:$H$30)-IFERROR(VLOOKUP($A505,'Entry capacity'!$A$12:$I$30,8,FALSE),0))</f>
        <v>753.57977463118266</v>
      </c>
      <c r="I505" s="57">
        <f t="array" ref="I505">SUMPRODUCT('Distance Matrix_ex'!$B240:$T240,TRANSPOSE('Entry capacity'!I$12:I$30))/(SUM('Entry capacity'!$I$12:$I$30)-IFERROR(VLOOKUP($A505,'Entry capacity'!$A$12:$I$30,9,FALSE),0))</f>
        <v>753.97498281183948</v>
      </c>
    </row>
    <row r="506" spans="1:9" s="5" customFormat="1" ht="15" customHeight="1" x14ac:dyDescent="0.25">
      <c r="A506" s="46" t="str">
        <f t="shared" ref="A506:B506" si="230">A241</f>
        <v>P03_Tordesillas</v>
      </c>
      <c r="B506" s="4" t="str">
        <f t="shared" si="230"/>
        <v>Salida Nacional / National exit</v>
      </c>
      <c r="C506" s="52">
        <f t="array" ref="C506">SUMPRODUCT('Distance Matrix_ex'!$B241:$T241,TRANSPOSE('Entry capacity'!C$12:C$30))/(SUM('Entry capacity'!$C$12:$C$30)-IFERROR(VLOOKUP($A506,'Entry capacity'!$A$12:$I$30,3,FALSE),0))</f>
        <v>714.58337564391252</v>
      </c>
      <c r="D506" s="52">
        <f t="array" ref="D506">SUMPRODUCT('Distance Matrix_ex'!$B241:$T241,TRANSPOSE('Entry capacity'!D$12:D$30))/(SUM('Entry capacity'!$D$12:$D$30)-IFERROR(VLOOKUP($A506,'Entry capacity'!$A$12:$I$30,4,FALSE),0))</f>
        <v>719.38714387929917</v>
      </c>
      <c r="E506" s="52">
        <f t="array" ref="E506">SUMPRODUCT('Distance Matrix_ex'!$B241:$T241,TRANSPOSE('Entry capacity'!E$12:E$30))/(SUM('Entry capacity'!$E$12:$E$30)-IFERROR(VLOOKUP($A506,'Entry capacity'!$A$12:$I$30,5,FALSE),0))</f>
        <v>725.7969781248753</v>
      </c>
      <c r="F506" s="52">
        <f t="array" ref="F506">SUMPRODUCT('Distance Matrix_ex'!$B241:$T241,TRANSPOSE('Entry capacity'!F$12:F$30))/(SUM('Entry capacity'!$F$12:$F$30)-IFERROR(VLOOKUP($A506,'Entry capacity'!$A$12:$I$30,6,FALSE),0))</f>
        <v>732.28844067739578</v>
      </c>
      <c r="G506" s="52">
        <f t="array" ref="G506">SUMPRODUCT('Distance Matrix_ex'!$B241:$T241,TRANSPOSE('Entry capacity'!G$12:G$30))/(SUM('Entry capacity'!$G$12:$G$30)-IFERROR(VLOOKUP($A506,'Entry capacity'!$A$12:$I$30,7,FALSE),0))</f>
        <v>733.84552335750982</v>
      </c>
      <c r="H506" s="52">
        <f t="array" ref="H506">SUMPRODUCT('Distance Matrix_ex'!$B241:$T241,TRANSPOSE('Entry capacity'!H$12:H$30))/(SUM('Entry capacity'!$H$12:$H$30)-IFERROR(VLOOKUP($A506,'Entry capacity'!$A$12:$I$30,8,FALSE),0))</f>
        <v>733.96865215598586</v>
      </c>
      <c r="I506" s="57">
        <f t="array" ref="I506">SUMPRODUCT('Distance Matrix_ex'!$B241:$T241,TRANSPOSE('Entry capacity'!I$12:I$30))/(SUM('Entry capacity'!$I$12:$I$30)-IFERROR(VLOOKUP($A506,'Entry capacity'!$A$12:$I$30,9,FALSE),0))</f>
        <v>734.3405936380592</v>
      </c>
    </row>
    <row r="507" spans="1:9" s="5" customFormat="1" ht="15" customHeight="1" x14ac:dyDescent="0.25">
      <c r="A507" s="46" t="str">
        <f t="shared" ref="A507:B507" si="231">A242</f>
        <v>P04_Boecillo</v>
      </c>
      <c r="B507" s="4" t="str">
        <f t="shared" si="231"/>
        <v>Salida Nacional / National exit</v>
      </c>
      <c r="C507" s="52">
        <f t="array" ref="C507">SUMPRODUCT('Distance Matrix_ex'!$B242:$T242,TRANSPOSE('Entry capacity'!C$12:C$30))/(SUM('Entry capacity'!$C$12:$C$30)-IFERROR(VLOOKUP($A507,'Entry capacity'!$A$12:$I$30,3,FALSE),0))</f>
        <v>699.71506030654643</v>
      </c>
      <c r="D507" s="52">
        <f t="array" ref="D507">SUMPRODUCT('Distance Matrix_ex'!$B242:$T242,TRANSPOSE('Entry capacity'!D$12:D$30))/(SUM('Entry capacity'!$D$12:$D$30)-IFERROR(VLOOKUP($A507,'Entry capacity'!$A$12:$I$30,4,FALSE),0))</f>
        <v>704.49738763185223</v>
      </c>
      <c r="E507" s="52">
        <f t="array" ref="E507">SUMPRODUCT('Distance Matrix_ex'!$B242:$T242,TRANSPOSE('Entry capacity'!E$12:E$30))/(SUM('Entry capacity'!$E$12:$E$30)-IFERROR(VLOOKUP($A507,'Entry capacity'!$A$12:$I$30,5,FALSE),0))</f>
        <v>710.87873771470379</v>
      </c>
      <c r="F507" s="52">
        <f t="array" ref="F507">SUMPRODUCT('Distance Matrix_ex'!$B242:$T242,TRANSPOSE('Entry capacity'!F$12:F$30))/(SUM('Entry capacity'!$F$12:$F$30)-IFERROR(VLOOKUP($A507,'Entry capacity'!$A$12:$I$30,6,FALSE),0))</f>
        <v>717.33902699336761</v>
      </c>
      <c r="G507" s="52">
        <f t="array" ref="G507">SUMPRODUCT('Distance Matrix_ex'!$B242:$T242,TRANSPOSE('Entry capacity'!G$12:G$30))/(SUM('Entry capacity'!$G$12:$G$30)-IFERROR(VLOOKUP($A507,'Entry capacity'!$A$12:$I$30,7,FALSE),0))</f>
        <v>718.89164113668778</v>
      </c>
      <c r="H507" s="52">
        <f t="array" ref="H507">SUMPRODUCT('Distance Matrix_ex'!$B242:$T242,TRANSPOSE('Entry capacity'!H$12:H$30))/(SUM('Entry capacity'!$H$12:$H$30)-IFERROR(VLOOKUP($A507,'Entry capacity'!$A$12:$I$30,8,FALSE),0))</f>
        <v>719.01925110784725</v>
      </c>
      <c r="I507" s="57">
        <f t="array" ref="I507">SUMPRODUCT('Distance Matrix_ex'!$B242:$T242,TRANSPOSE('Entry capacity'!I$12:I$30))/(SUM('Entry capacity'!$I$12:$I$30)-IFERROR(VLOOKUP($A507,'Entry capacity'!$A$12:$I$30,9,FALSE),0))</f>
        <v>719.40054675357908</v>
      </c>
    </row>
    <row r="508" spans="1:9" s="5" customFormat="1" ht="15" customHeight="1" x14ac:dyDescent="0.25">
      <c r="A508" s="46" t="str">
        <f t="shared" ref="A508:B508" si="232">A243</f>
        <v>P04A_La Parrilla</v>
      </c>
      <c r="B508" s="4" t="str">
        <f t="shared" si="232"/>
        <v>Salida Nacional / National exit</v>
      </c>
      <c r="C508" s="52">
        <f t="array" ref="C508">SUMPRODUCT('Distance Matrix_ex'!$B243:$T243,TRANSPOSE('Entry capacity'!C$12:C$30))/(SUM('Entry capacity'!$C$12:$C$30)-IFERROR(VLOOKUP($A508,'Entry capacity'!$A$12:$I$30,3,FALSE),0))</f>
        <v>686.01789501477128</v>
      </c>
      <c r="D508" s="52">
        <f t="array" ref="D508">SUMPRODUCT('Distance Matrix_ex'!$B243:$T243,TRANSPOSE('Entry capacity'!D$12:D$30))/(SUM('Entry capacity'!$D$12:$D$30)-IFERROR(VLOOKUP($A508,'Entry capacity'!$A$12:$I$30,4,FALSE),0))</f>
        <v>690.78047029132608</v>
      </c>
      <c r="E508" s="52">
        <f t="array" ref="E508">SUMPRODUCT('Distance Matrix_ex'!$B243:$T243,TRANSPOSE('Entry capacity'!E$12:E$30))/(SUM('Entry capacity'!$E$12:$E$30)-IFERROR(VLOOKUP($A508,'Entry capacity'!$A$12:$I$30,5,FALSE),0))</f>
        <v>697.13557985693149</v>
      </c>
      <c r="F508" s="52">
        <f t="array" ref="F508">SUMPRODUCT('Distance Matrix_ex'!$B243:$T243,TRANSPOSE('Entry capacity'!F$12:F$30))/(SUM('Entry capacity'!$F$12:$F$30)-IFERROR(VLOOKUP($A508,'Entry capacity'!$A$12:$I$30,6,FALSE),0))</f>
        <v>703.56715132358943</v>
      </c>
      <c r="G508" s="52">
        <f t="array" ref="G508">SUMPRODUCT('Distance Matrix_ex'!$B243:$T243,TRANSPOSE('Entry capacity'!G$12:G$30))/(SUM('Entry capacity'!$G$12:$G$30)-IFERROR(VLOOKUP($A508,'Entry capacity'!$A$12:$I$30,7,FALSE),0))</f>
        <v>705.11564890859859</v>
      </c>
      <c r="H508" s="52">
        <f t="array" ref="H508">SUMPRODUCT('Distance Matrix_ex'!$B243:$T243,TRANSPOSE('Entry capacity'!H$12:H$30))/(SUM('Entry capacity'!$H$12:$H$30)-IFERROR(VLOOKUP($A508,'Entry capacity'!$A$12:$I$30,8,FALSE),0))</f>
        <v>705.24738707865276</v>
      </c>
      <c r="I508" s="57">
        <f t="array" ref="I508">SUMPRODUCT('Distance Matrix_ex'!$B243:$T243,TRANSPOSE('Entry capacity'!I$12:I$30))/(SUM('Entry capacity'!$I$12:$I$30)-IFERROR(VLOOKUP($A508,'Entry capacity'!$A$12:$I$30,9,FALSE),0))</f>
        <v>705.63730007765503</v>
      </c>
    </row>
    <row r="509" spans="1:9" s="5" customFormat="1" ht="15" customHeight="1" x14ac:dyDescent="0.25">
      <c r="A509" s="46" t="str">
        <f t="shared" ref="A509:B509" si="233">A244</f>
        <v>P06_Peñafiel</v>
      </c>
      <c r="B509" s="4" t="str">
        <f t="shared" si="233"/>
        <v>Salida Nacional / National exit</v>
      </c>
      <c r="C509" s="52">
        <f t="array" ref="C509">SUMPRODUCT('Distance Matrix_ex'!$B244:$T244,TRANSPOSE('Entry capacity'!C$12:C$30))/(SUM('Entry capacity'!$C$12:$C$30)-IFERROR(VLOOKUP($A509,'Entry capacity'!$A$12:$I$30,3,FALSE),0))</f>
        <v>653.76566322964993</v>
      </c>
      <c r="D509" s="52">
        <f t="array" ref="D509">SUMPRODUCT('Distance Matrix_ex'!$B244:$T244,TRANSPOSE('Entry capacity'!D$12:D$30))/(SUM('Entry capacity'!$D$12:$D$30)-IFERROR(VLOOKUP($A509,'Entry capacity'!$A$12:$I$30,4,FALSE),0))</f>
        <v>658.48172905399588</v>
      </c>
      <c r="E509" s="52">
        <f t="array" ref="E509">SUMPRODUCT('Distance Matrix_ex'!$B244:$T244,TRANSPOSE('Entry capacity'!E$12:E$30))/(SUM('Entry capacity'!$E$12:$E$30)-IFERROR(VLOOKUP($A509,'Entry capacity'!$A$12:$I$30,5,FALSE),0))</f>
        <v>664.77505099958159</v>
      </c>
      <c r="F509" s="52">
        <f t="array" ref="F509">SUMPRODUCT('Distance Matrix_ex'!$B244:$T244,TRANSPOSE('Entry capacity'!F$12:F$30))/(SUM('Entry capacity'!$F$12:$F$30)-IFERROR(VLOOKUP($A509,'Entry capacity'!$A$12:$I$30,6,FALSE),0))</f>
        <v>671.13900164766551</v>
      </c>
      <c r="G509" s="52">
        <f t="array" ref="G509">SUMPRODUCT('Distance Matrix_ex'!$B244:$T244,TRANSPOSE('Entry capacity'!G$12:G$30))/(SUM('Entry capacity'!$G$12:$G$30)-IFERROR(VLOOKUP($A509,'Entry capacity'!$A$12:$I$30,7,FALSE),0))</f>
        <v>672.67780611807837</v>
      </c>
      <c r="H509" s="52">
        <f t="array" ref="H509">SUMPRODUCT('Distance Matrix_ex'!$B244:$T244,TRANSPOSE('Entry capacity'!H$12:H$30))/(SUM('Entry capacity'!$H$12:$H$30)-IFERROR(VLOOKUP($A509,'Entry capacity'!$A$12:$I$30,8,FALSE),0))</f>
        <v>672.81926481239998</v>
      </c>
      <c r="I509" s="57">
        <f t="array" ref="I509">SUMPRODUCT('Distance Matrix_ex'!$B244:$T244,TRANSPOSE('Entry capacity'!I$12:I$30))/(SUM('Entry capacity'!$I$12:$I$30)-IFERROR(VLOOKUP($A509,'Entry capacity'!$A$12:$I$30,9,FALSE),0))</f>
        <v>673.22946878907021</v>
      </c>
    </row>
    <row r="510" spans="1:9" s="5" customFormat="1" ht="15" customHeight="1" x14ac:dyDescent="0.25">
      <c r="A510" s="46" t="str">
        <f t="shared" ref="A510:B510" si="234">A245</f>
        <v>Q03B_Brihuega</v>
      </c>
      <c r="B510" s="4" t="str">
        <f t="shared" si="234"/>
        <v>Salida Nacional / National exit</v>
      </c>
      <c r="C510" s="52">
        <f t="array" ref="C510">SUMPRODUCT('Distance Matrix_ex'!$B245:$T245,TRANSPOSE('Entry capacity'!C$12:C$30))/(SUM('Entry capacity'!$C$12:$C$30)-IFERROR(VLOOKUP($A510,'Entry capacity'!$A$12:$I$30,3,FALSE),0))</f>
        <v>610.32448068301323</v>
      </c>
      <c r="D510" s="52">
        <f t="array" ref="D510">SUMPRODUCT('Distance Matrix_ex'!$B245:$T245,TRANSPOSE('Entry capacity'!D$12:D$30))/(SUM('Entry capacity'!$D$12:$D$30)-IFERROR(VLOOKUP($A510,'Entry capacity'!$A$12:$I$30,4,FALSE),0))</f>
        <v>610.73083020670049</v>
      </c>
      <c r="E510" s="52">
        <f t="array" ref="E510">SUMPRODUCT('Distance Matrix_ex'!$B245:$T245,TRANSPOSE('Entry capacity'!E$12:E$30))/(SUM('Entry capacity'!$E$12:$E$30)-IFERROR(VLOOKUP($A510,'Entry capacity'!$A$12:$I$30,5,FALSE),0))</f>
        <v>611.23482392710332</v>
      </c>
      <c r="F510" s="52">
        <f t="array" ref="F510">SUMPRODUCT('Distance Matrix_ex'!$B245:$T245,TRANSPOSE('Entry capacity'!F$12:F$30))/(SUM('Entry capacity'!$F$12:$F$30)-IFERROR(VLOOKUP($A510,'Entry capacity'!$A$12:$I$30,6,FALSE),0))</f>
        <v>611.58736802167448</v>
      </c>
      <c r="G510" s="52">
        <f t="array" ref="G510">SUMPRODUCT('Distance Matrix_ex'!$B245:$T245,TRANSPOSE('Entry capacity'!G$12:G$30))/(SUM('Entry capacity'!$G$12:$G$30)-IFERROR(VLOOKUP($A510,'Entry capacity'!$A$12:$I$30,7,FALSE),0))</f>
        <v>611.76755245607308</v>
      </c>
      <c r="H510" s="52">
        <f t="array" ref="H510">SUMPRODUCT('Distance Matrix_ex'!$B245:$T245,TRANSPOSE('Entry capacity'!H$12:H$30))/(SUM('Entry capacity'!$H$12:$H$30)-IFERROR(VLOOKUP($A510,'Entry capacity'!$A$12:$I$30,8,FALSE),0))</f>
        <v>612.00069170378151</v>
      </c>
      <c r="I510" s="57">
        <f t="array" ref="I510">SUMPRODUCT('Distance Matrix_ex'!$B245:$T245,TRANSPOSE('Entry capacity'!I$12:I$30))/(SUM('Entry capacity'!$I$12:$I$30)-IFERROR(VLOOKUP($A510,'Entry capacity'!$A$12:$I$30,9,FALSE),0))</f>
        <v>612.55069710626162</v>
      </c>
    </row>
    <row r="511" spans="1:9" s="5" customFormat="1" ht="15" customHeight="1" x14ac:dyDescent="0.25">
      <c r="A511" s="46" t="str">
        <f t="shared" ref="A511:B511" si="235">A246</f>
        <v>Ribadeo</v>
      </c>
      <c r="B511" s="4" t="str">
        <f t="shared" si="235"/>
        <v>Salida Nacional / National exit</v>
      </c>
      <c r="C511" s="52">
        <f t="array" ref="C511">SUMPRODUCT('Distance Matrix_ex'!$B246:$T246,TRANSPOSE('Entry capacity'!C$12:C$30))/(SUM('Entry capacity'!$C$12:$C$30)-IFERROR(VLOOKUP($A511,'Entry capacity'!$A$12:$I$30,3,FALSE),0))</f>
        <v>1055.2958393310566</v>
      </c>
      <c r="D511" s="52">
        <f t="array" ref="D511">SUMPRODUCT('Distance Matrix_ex'!$B246:$T246,TRANSPOSE('Entry capacity'!D$12:D$30))/(SUM('Entry capacity'!$D$12:$D$30)-IFERROR(VLOOKUP($A511,'Entry capacity'!$A$12:$I$30,4,FALSE),0))</f>
        <v>1061.8675854831738</v>
      </c>
      <c r="E511" s="52">
        <f t="array" ref="E511">SUMPRODUCT('Distance Matrix_ex'!$B246:$T246,TRANSPOSE('Entry capacity'!E$12:E$30))/(SUM('Entry capacity'!$E$12:$E$30)-IFERROR(VLOOKUP($A511,'Entry capacity'!$A$12:$I$30,5,FALSE),0))</f>
        <v>1070.4793496122818</v>
      </c>
      <c r="F511" s="52">
        <f t="array" ref="F511">SUMPRODUCT('Distance Matrix_ex'!$B246:$T246,TRANSPOSE('Entry capacity'!F$12:F$30))/(SUM('Entry capacity'!$F$12:$F$30)-IFERROR(VLOOKUP($A511,'Entry capacity'!$A$12:$I$30,6,FALSE),0))</f>
        <v>1079.2431703668631</v>
      </c>
      <c r="G511" s="52">
        <f t="array" ref="G511">SUMPRODUCT('Distance Matrix_ex'!$B246:$T246,TRANSPOSE('Entry capacity'!G$12:G$30))/(SUM('Entry capacity'!$G$12:$G$30)-IFERROR(VLOOKUP($A511,'Entry capacity'!$A$12:$I$30,7,FALSE),0))</f>
        <v>1080.930545125826</v>
      </c>
      <c r="H511" s="52">
        <f t="array" ref="H511">SUMPRODUCT('Distance Matrix_ex'!$B246:$T246,TRANSPOSE('Entry capacity'!H$12:H$30))/(SUM('Entry capacity'!$H$12:$H$30)-IFERROR(VLOOKUP($A511,'Entry capacity'!$A$12:$I$30,8,FALSE),0))</f>
        <v>1080.6138904004961</v>
      </c>
      <c r="I511" s="57">
        <f t="array" ref="I511">SUMPRODUCT('Distance Matrix_ex'!$B246:$T246,TRANSPOSE('Entry capacity'!I$12:I$30))/(SUM('Entry capacity'!$I$12:$I$30)-IFERROR(VLOOKUP($A511,'Entry capacity'!$A$12:$I$30,9,FALSE),0))</f>
        <v>1080.163141113321</v>
      </c>
    </row>
    <row r="512" spans="1:9" s="5" customFormat="1" ht="15" customHeight="1" x14ac:dyDescent="0.25">
      <c r="A512" s="46" t="str">
        <f t="shared" ref="A512:B512" si="236">A247</f>
        <v>RibaRojaTuria</v>
      </c>
      <c r="B512" s="4" t="str">
        <f t="shared" si="236"/>
        <v>Salida Nacional / National exit</v>
      </c>
      <c r="C512" s="52">
        <f t="array" ref="C512">SUMPRODUCT('Distance Matrix_ex'!$B247:$T247,TRANSPOSE('Entry capacity'!C$12:C$30))/(SUM('Entry capacity'!$C$12:$C$30)-IFERROR(VLOOKUP($A512,'Entry capacity'!$A$12:$I$30,3,FALSE),0))</f>
        <v>636.95934913325959</v>
      </c>
      <c r="D512" s="52">
        <f t="array" ref="D512">SUMPRODUCT('Distance Matrix_ex'!$B247:$T247,TRANSPOSE('Entry capacity'!D$12:D$30))/(SUM('Entry capacity'!$D$12:$D$30)-IFERROR(VLOOKUP($A512,'Entry capacity'!$A$12:$I$30,4,FALSE),0))</f>
        <v>626.80532672221193</v>
      </c>
      <c r="E512" s="52">
        <f t="array" ref="E512">SUMPRODUCT('Distance Matrix_ex'!$B247:$T247,TRANSPOSE('Entry capacity'!E$12:E$30))/(SUM('Entry capacity'!$E$12:$E$30)-IFERROR(VLOOKUP($A512,'Entry capacity'!$A$12:$I$30,5,FALSE),0))</f>
        <v>612.57232191881587</v>
      </c>
      <c r="F512" s="52">
        <f t="array" ref="F512">SUMPRODUCT('Distance Matrix_ex'!$B247:$T247,TRANSPOSE('Entry capacity'!F$12:F$30))/(SUM('Entry capacity'!$F$12:$F$30)-IFERROR(VLOOKUP($A512,'Entry capacity'!$A$12:$I$30,6,FALSE),0))</f>
        <v>597.63243093637448</v>
      </c>
      <c r="G512" s="52">
        <f t="array" ref="G512">SUMPRODUCT('Distance Matrix_ex'!$B247:$T247,TRANSPOSE('Entry capacity'!G$12:G$30))/(SUM('Entry capacity'!$G$12:$G$30)-IFERROR(VLOOKUP($A512,'Entry capacity'!$A$12:$I$30,7,FALSE),0))</f>
        <v>593.07281034649861</v>
      </c>
      <c r="H512" s="52">
        <f t="array" ref="H512">SUMPRODUCT('Distance Matrix_ex'!$B247:$T247,TRANSPOSE('Entry capacity'!H$12:H$30))/(SUM('Entry capacity'!$H$12:$H$30)-IFERROR(VLOOKUP($A512,'Entry capacity'!$A$12:$I$30,8,FALSE),0))</f>
        <v>592.13925824381863</v>
      </c>
      <c r="I512" s="57">
        <f t="array" ref="I512">SUMPRODUCT('Distance Matrix_ex'!$B247:$T247,TRANSPOSE('Entry capacity'!I$12:I$30))/(SUM('Entry capacity'!$I$12:$I$30)-IFERROR(VLOOKUP($A512,'Entry capacity'!$A$12:$I$30,9,FALSE),0))</f>
        <v>590.35048253387652</v>
      </c>
    </row>
    <row r="513" spans="1:9" s="5" customFormat="1" ht="15" customHeight="1" x14ac:dyDescent="0.25">
      <c r="A513" s="46" t="str">
        <f t="shared" ref="A513:B513" si="237">A248</f>
        <v>Sant Adria del Besos</v>
      </c>
      <c r="B513" s="4" t="str">
        <f t="shared" si="237"/>
        <v>Salida Nacional / National exit</v>
      </c>
      <c r="C513" s="52">
        <f t="array" ref="C513">SUMPRODUCT('Distance Matrix_ex'!$B248:$T248,TRANSPOSE('Entry capacity'!C$12:C$30))/(SUM('Entry capacity'!$C$12:$C$30)-IFERROR(VLOOKUP($A513,'Entry capacity'!$A$12:$I$30,3,FALSE),0))</f>
        <v>791.61152798738374</v>
      </c>
      <c r="D513" s="52">
        <f t="array" ref="D513">SUMPRODUCT('Distance Matrix_ex'!$B248:$T248,TRANSPOSE('Entry capacity'!D$12:D$30))/(SUM('Entry capacity'!$D$12:$D$30)-IFERROR(VLOOKUP($A513,'Entry capacity'!$A$12:$I$30,4,FALSE),0))</f>
        <v>787.97342033821371</v>
      </c>
      <c r="E513" s="52">
        <f t="array" ref="E513">SUMPRODUCT('Distance Matrix_ex'!$B248:$T248,TRANSPOSE('Entry capacity'!E$12:E$30))/(SUM('Entry capacity'!$E$12:$E$30)-IFERROR(VLOOKUP($A513,'Entry capacity'!$A$12:$I$30,5,FALSE),0))</f>
        <v>782.17845580267954</v>
      </c>
      <c r="F513" s="52">
        <f t="array" ref="F513">SUMPRODUCT('Distance Matrix_ex'!$B248:$T248,TRANSPOSE('Entry capacity'!F$12:F$30))/(SUM('Entry capacity'!$F$12:$F$30)-IFERROR(VLOOKUP($A513,'Entry capacity'!$A$12:$I$30,6,FALSE),0))</f>
        <v>775.91951917256551</v>
      </c>
      <c r="G513" s="52">
        <f t="array" ref="G513">SUMPRODUCT('Distance Matrix_ex'!$B248:$T248,TRANSPOSE('Entry capacity'!G$12:G$30))/(SUM('Entry capacity'!$G$12:$G$30)-IFERROR(VLOOKUP($A513,'Entry capacity'!$A$12:$I$30,7,FALSE),0))</f>
        <v>772.68803221330859</v>
      </c>
      <c r="H513" s="52">
        <f t="array" ref="H513">SUMPRODUCT('Distance Matrix_ex'!$B248:$T248,TRANSPOSE('Entry capacity'!H$12:H$30))/(SUM('Entry capacity'!$H$12:$H$30)-IFERROR(VLOOKUP($A513,'Entry capacity'!$A$12:$I$30,8,FALSE),0))</f>
        <v>770.99576681141764</v>
      </c>
      <c r="I513" s="57">
        <f t="array" ref="I513">SUMPRODUCT('Distance Matrix_ex'!$B248:$T248,TRANSPOSE('Entry capacity'!I$12:I$30))/(SUM('Entry capacity'!$I$12:$I$30)-IFERROR(VLOOKUP($A513,'Entry capacity'!$A$12:$I$30,9,FALSE),0))</f>
        <v>767.84956883286725</v>
      </c>
    </row>
    <row r="514" spans="1:9" s="5" customFormat="1" ht="15" customHeight="1" x14ac:dyDescent="0.25">
      <c r="A514" s="46" t="str">
        <f t="shared" ref="A514:B514" si="238">A249</f>
        <v>Sto.Tome</v>
      </c>
      <c r="B514" s="4" t="str">
        <f t="shared" si="238"/>
        <v>Salida Nacional / National exit</v>
      </c>
      <c r="C514" s="52">
        <f t="array" ref="C514">SUMPRODUCT('Distance Matrix_ex'!$B249:$T249,TRANSPOSE('Entry capacity'!C$12:C$30))/(SUM('Entry capacity'!$C$12:$C$30)-IFERROR(VLOOKUP($A514,'Entry capacity'!$A$12:$I$30,3,FALSE),0))</f>
        <v>615.17410646732014</v>
      </c>
      <c r="D514" s="52">
        <f t="array" ref="D514">SUMPRODUCT('Distance Matrix_ex'!$B249:$T249,TRANSPOSE('Entry capacity'!D$12:D$30))/(SUM('Entry capacity'!$D$12:$D$30)-IFERROR(VLOOKUP($A514,'Entry capacity'!$A$12:$I$30,4,FALSE),0))</f>
        <v>618.16268977906623</v>
      </c>
      <c r="E514" s="52">
        <f t="array" ref="E514">SUMPRODUCT('Distance Matrix_ex'!$B249:$T249,TRANSPOSE('Entry capacity'!E$12:E$30))/(SUM('Entry capacity'!$E$12:$E$30)-IFERROR(VLOOKUP($A514,'Entry capacity'!$A$12:$I$30,5,FALSE),0))</f>
        <v>622.16155578188852</v>
      </c>
      <c r="F514" s="52">
        <f t="array" ref="F514">SUMPRODUCT('Distance Matrix_ex'!$B249:$T249,TRANSPOSE('Entry capacity'!F$12:F$30))/(SUM('Entry capacity'!$F$12:$F$30)-IFERROR(VLOOKUP($A514,'Entry capacity'!$A$12:$I$30,6,FALSE),0))</f>
        <v>626.16039922884363</v>
      </c>
      <c r="G514" s="52">
        <f t="array" ref="G514">SUMPRODUCT('Distance Matrix_ex'!$B249:$T249,TRANSPOSE('Entry capacity'!G$12:G$30))/(SUM('Entry capacity'!$G$12:$G$30)-IFERROR(VLOOKUP($A514,'Entry capacity'!$A$12:$I$30,7,FALSE),0))</f>
        <v>627.20489899147515</v>
      </c>
      <c r="H514" s="52">
        <f t="array" ref="H514">SUMPRODUCT('Distance Matrix_ex'!$B249:$T249,TRANSPOSE('Entry capacity'!H$12:H$30))/(SUM('Entry capacity'!$H$12:$H$30)-IFERROR(VLOOKUP($A514,'Entry capacity'!$A$12:$I$30,8,FALSE),0))</f>
        <v>627.41289923609884</v>
      </c>
      <c r="I514" s="57">
        <f t="array" ref="I514">SUMPRODUCT('Distance Matrix_ex'!$B249:$T249,TRANSPOSE('Entry capacity'!I$12:I$30))/(SUM('Entry capacity'!$I$12:$I$30)-IFERROR(VLOOKUP($A514,'Entry capacity'!$A$12:$I$30,9,FALSE),0))</f>
        <v>627.92644855191884</v>
      </c>
    </row>
    <row r="515" spans="1:9" s="5" customFormat="1" ht="15" customHeight="1" x14ac:dyDescent="0.25">
      <c r="A515" s="46" t="str">
        <f t="shared" ref="A515:B515" si="239">A250</f>
        <v>Torrejón de Velasco</v>
      </c>
      <c r="B515" s="4" t="str">
        <f t="shared" si="239"/>
        <v>Salida Nacional / National exit</v>
      </c>
      <c r="C515" s="52">
        <f t="array" ref="C515">SUMPRODUCT('Distance Matrix_ex'!$B250:$T250,TRANSPOSE('Entry capacity'!C$12:C$30))/(SUM('Entry capacity'!$C$12:$C$30)-IFERROR(VLOOKUP($A515,'Entry capacity'!$A$12:$I$30,3,FALSE),0))</f>
        <v>603.50020774496147</v>
      </c>
      <c r="D515" s="52">
        <f t="array" ref="D515">SUMPRODUCT('Distance Matrix_ex'!$B250:$T250,TRANSPOSE('Entry capacity'!D$12:D$30))/(SUM('Entry capacity'!$D$12:$D$30)-IFERROR(VLOOKUP($A515,'Entry capacity'!$A$12:$I$30,4,FALSE),0))</f>
        <v>603.2463892300508</v>
      </c>
      <c r="E515" s="52">
        <f t="array" ref="E515">SUMPRODUCT('Distance Matrix_ex'!$B250:$T250,TRANSPOSE('Entry capacity'!E$12:E$30))/(SUM('Entry capacity'!$E$12:$E$30)-IFERROR(VLOOKUP($A515,'Entry capacity'!$A$12:$I$30,5,FALSE),0))</f>
        <v>602.95956391871323</v>
      </c>
      <c r="F515" s="52">
        <f t="array" ref="F515">SUMPRODUCT('Distance Matrix_ex'!$B250:$T250,TRANSPOSE('Entry capacity'!F$12:F$30))/(SUM('Entry capacity'!$F$12:$F$30)-IFERROR(VLOOKUP($A515,'Entry capacity'!$A$12:$I$30,6,FALSE),0))</f>
        <v>602.56370418467247</v>
      </c>
      <c r="G515" s="52">
        <f t="array" ref="G515">SUMPRODUCT('Distance Matrix_ex'!$B250:$T250,TRANSPOSE('Entry capacity'!G$12:G$30))/(SUM('Entry capacity'!$G$12:$G$30)-IFERROR(VLOOKUP($A515,'Entry capacity'!$A$12:$I$30,7,FALSE),0))</f>
        <v>602.71239153858346</v>
      </c>
      <c r="H515" s="52">
        <f t="array" ref="H515">SUMPRODUCT('Distance Matrix_ex'!$B250:$T250,TRANSPOSE('Entry capacity'!H$12:H$30))/(SUM('Entry capacity'!$H$12:$H$30)-IFERROR(VLOOKUP($A515,'Entry capacity'!$A$12:$I$30,8,FALSE),0))</f>
        <v>603.05110191993265</v>
      </c>
      <c r="I515" s="57">
        <f t="array" ref="I515">SUMPRODUCT('Distance Matrix_ex'!$B250:$T250,TRANSPOSE('Entry capacity'!I$12:I$30))/(SUM('Entry capacity'!$I$12:$I$30)-IFERROR(VLOOKUP($A515,'Entry capacity'!$A$12:$I$30,9,FALSE),0))</f>
        <v>603.75669811279067</v>
      </c>
    </row>
    <row r="516" spans="1:9" s="5" customFormat="1" ht="15" customHeight="1" x14ac:dyDescent="0.25">
      <c r="A516" s="46" t="str">
        <f t="shared" ref="A516:B516" si="240">A251</f>
        <v>Totana15.31.3A</v>
      </c>
      <c r="B516" s="4" t="str">
        <f t="shared" si="240"/>
        <v>Salida Nacional / National exit</v>
      </c>
      <c r="C516" s="52">
        <f t="array" ref="C516">SUMPRODUCT('Distance Matrix_ex'!$B251:$T251,TRANSPOSE('Entry capacity'!C$12:C$30))/(SUM('Entry capacity'!$C$12:$C$30)-IFERROR(VLOOKUP($A516,'Entry capacity'!$A$12:$I$30,3,FALSE),0))</f>
        <v>696.639969299021</v>
      </c>
      <c r="D516" s="52">
        <f t="array" ref="D516">SUMPRODUCT('Distance Matrix_ex'!$B251:$T251,TRANSPOSE('Entry capacity'!D$12:D$30))/(SUM('Entry capacity'!$D$12:$D$30)-IFERROR(VLOOKUP($A516,'Entry capacity'!$A$12:$I$30,4,FALSE),0))</f>
        <v>683.48552473825873</v>
      </c>
      <c r="E516" s="52">
        <f t="array" ref="E516">SUMPRODUCT('Distance Matrix_ex'!$B251:$T251,TRANSPOSE('Entry capacity'!E$12:E$30))/(SUM('Entry capacity'!$E$12:$E$30)-IFERROR(VLOOKUP($A516,'Entry capacity'!$A$12:$I$30,5,FALSE),0))</f>
        <v>665.60742004010115</v>
      </c>
      <c r="F516" s="52">
        <f t="array" ref="F516">SUMPRODUCT('Distance Matrix_ex'!$B251:$T251,TRANSPOSE('Entry capacity'!F$12:F$30))/(SUM('Entry capacity'!$F$12:$F$30)-IFERROR(VLOOKUP($A516,'Entry capacity'!$A$12:$I$30,6,FALSE),0))</f>
        <v>647.03595499124367</v>
      </c>
      <c r="G516" s="52">
        <f t="array" ref="G516">SUMPRODUCT('Distance Matrix_ex'!$B251:$T251,TRANSPOSE('Entry capacity'!G$12:G$30))/(SUM('Entry capacity'!$G$12:$G$30)-IFERROR(VLOOKUP($A516,'Entry capacity'!$A$12:$I$30,7,FALSE),0))</f>
        <v>642.36838953859842</v>
      </c>
      <c r="H516" s="52">
        <f t="array" ref="H516">SUMPRODUCT('Distance Matrix_ex'!$B251:$T251,TRANSPOSE('Entry capacity'!H$12:H$30))/(SUM('Entry capacity'!$H$12:$H$30)-IFERROR(VLOOKUP($A516,'Entry capacity'!$A$12:$I$30,8,FALSE),0))</f>
        <v>642.14719998794681</v>
      </c>
      <c r="I516" s="57">
        <f t="array" ref="I516">SUMPRODUCT('Distance Matrix_ex'!$B251:$T251,TRANSPOSE('Entry capacity'!I$12:I$30))/(SUM('Entry capacity'!$I$12:$I$30)-IFERROR(VLOOKUP($A516,'Entry capacity'!$A$12:$I$30,9,FALSE),0))</f>
        <v>641.61474783357698</v>
      </c>
    </row>
    <row r="517" spans="1:9" s="5" customFormat="1" ht="15" customHeight="1" x14ac:dyDescent="0.25">
      <c r="A517" s="46" t="str">
        <f t="shared" ref="A517:B517" si="241">A252</f>
        <v>ValvulaSansoain</v>
      </c>
      <c r="B517" s="4" t="str">
        <f t="shared" si="241"/>
        <v>Salida Nacional / National exit</v>
      </c>
      <c r="C517" s="52">
        <f t="array" ref="C517">SUMPRODUCT('Distance Matrix_ex'!$B252:$T252,TRANSPOSE('Entry capacity'!C$12:C$30))/(SUM('Entry capacity'!$C$12:$C$30)-IFERROR(VLOOKUP($A517,'Entry capacity'!$A$12:$I$30,3,FALSE),0))</f>
        <v>691.52724735896118</v>
      </c>
      <c r="D517" s="52">
        <f t="array" ref="D517">SUMPRODUCT('Distance Matrix_ex'!$B252:$T252,TRANSPOSE('Entry capacity'!D$12:D$30))/(SUM('Entry capacity'!$D$12:$D$30)-IFERROR(VLOOKUP($A517,'Entry capacity'!$A$12:$I$30,4,FALSE),0))</f>
        <v>695.87688847790389</v>
      </c>
      <c r="E517" s="52">
        <f t="array" ref="E517">SUMPRODUCT('Distance Matrix_ex'!$B252:$T252,TRANSPOSE('Entry capacity'!E$12:E$30))/(SUM('Entry capacity'!$E$12:$E$30)-IFERROR(VLOOKUP($A517,'Entry capacity'!$A$12:$I$30,5,FALSE),0))</f>
        <v>701.40081382266976</v>
      </c>
      <c r="F517" s="52">
        <f t="array" ref="F517">SUMPRODUCT('Distance Matrix_ex'!$B252:$T252,TRANSPOSE('Entry capacity'!F$12:F$30))/(SUM('Entry capacity'!$F$12:$F$30)-IFERROR(VLOOKUP($A517,'Entry capacity'!$A$12:$I$30,6,FALSE),0))</f>
        <v>706.84467891493864</v>
      </c>
      <c r="G517" s="52">
        <f t="array" ref="G517">SUMPRODUCT('Distance Matrix_ex'!$B252:$T252,TRANSPOSE('Entry capacity'!G$12:G$30))/(SUM('Entry capacity'!$G$12:$G$30)-IFERROR(VLOOKUP($A517,'Entry capacity'!$A$12:$I$30,7,FALSE),0))</f>
        <v>707.67551099639309</v>
      </c>
      <c r="H517" s="52">
        <f t="array" ref="H517">SUMPRODUCT('Distance Matrix_ex'!$B252:$T252,TRANSPOSE('Entry capacity'!H$12:H$30))/(SUM('Entry capacity'!$H$12:$H$30)-IFERROR(VLOOKUP($A517,'Entry capacity'!$A$12:$I$30,8,FALSE),0))</f>
        <v>707.38045846053114</v>
      </c>
      <c r="I517" s="57">
        <f t="array" ref="I517">SUMPRODUCT('Distance Matrix_ex'!$B252:$T252,TRANSPOSE('Entry capacity'!I$12:I$30))/(SUM('Entry capacity'!$I$12:$I$30)-IFERROR(VLOOKUP($A517,'Entry capacity'!$A$12:$I$30,9,FALSE),0))</f>
        <v>707.01779840611005</v>
      </c>
    </row>
    <row r="518" spans="1:9" s="5" customFormat="1" ht="15" customHeight="1" x14ac:dyDescent="0.25">
      <c r="A518" s="46" t="str">
        <f t="shared" ref="A518:B518" si="242">A253</f>
        <v>Villamayor</v>
      </c>
      <c r="B518" s="4" t="str">
        <f t="shared" si="242"/>
        <v>Salida Nacional / National exit</v>
      </c>
      <c r="C518" s="52">
        <f t="array" ref="C518">SUMPRODUCT('Distance Matrix_ex'!$B253:$T253,TRANSPOSE('Entry capacity'!C$12:C$30))/(SUM('Entry capacity'!$C$12:$C$30)-IFERROR(VLOOKUP($A518,'Entry capacity'!$A$12:$I$30,3,FALSE),0))</f>
        <v>626.76471543705588</v>
      </c>
      <c r="D518" s="52">
        <f t="array" ref="D518">SUMPRODUCT('Distance Matrix_ex'!$B253:$T253,TRANSPOSE('Entry capacity'!D$12:D$30))/(SUM('Entry capacity'!$D$12:$D$30)-IFERROR(VLOOKUP($A518,'Entry capacity'!$A$12:$I$30,4,FALSE),0))</f>
        <v>632.22849729666586</v>
      </c>
      <c r="E518" s="52">
        <f t="array" ref="E518">SUMPRODUCT('Distance Matrix_ex'!$B253:$T253,TRANSPOSE('Entry capacity'!E$12:E$30))/(SUM('Entry capacity'!$E$12:$E$30)-IFERROR(VLOOKUP($A518,'Entry capacity'!$A$12:$I$30,5,FALSE),0))</f>
        <v>639.45339191443259</v>
      </c>
      <c r="F518" s="52">
        <f t="array" ref="F518">SUMPRODUCT('Distance Matrix_ex'!$B253:$T253,TRANSPOSE('Entry capacity'!F$12:F$30))/(SUM('Entry capacity'!$F$12:$F$30)-IFERROR(VLOOKUP($A518,'Entry capacity'!$A$12:$I$30,6,FALSE),0))</f>
        <v>646.75345650444262</v>
      </c>
      <c r="G518" s="52">
        <f t="array" ref="G518">SUMPRODUCT('Distance Matrix_ex'!$B253:$T253,TRANSPOSE('Entry capacity'!G$12:G$30))/(SUM('Entry capacity'!$G$12:$G$30)-IFERROR(VLOOKUP($A518,'Entry capacity'!$A$12:$I$30,7,FALSE),0))</f>
        <v>648.37165064658575</v>
      </c>
      <c r="H518" s="52">
        <f t="array" ref="H518">SUMPRODUCT('Distance Matrix_ex'!$B253:$T253,TRANSPOSE('Entry capacity'!H$12:H$30))/(SUM('Entry capacity'!$H$12:$H$30)-IFERROR(VLOOKUP($A518,'Entry capacity'!$A$12:$I$30,8,FALSE),0))</f>
        <v>648.37909909417817</v>
      </c>
      <c r="I518" s="57">
        <f t="array" ref="I518">SUMPRODUCT('Distance Matrix_ex'!$B253:$T253,TRANSPOSE('Entry capacity'!I$12:I$30))/(SUM('Entry capacity'!$I$12:$I$30)-IFERROR(VLOOKUP($A518,'Entry capacity'!$A$12:$I$30,9,FALSE),0))</f>
        <v>648.55586364802525</v>
      </c>
    </row>
    <row r="519" spans="1:9" s="5" customFormat="1" ht="15" customHeight="1" x14ac:dyDescent="0.25">
      <c r="A519" s="46" t="str">
        <f t="shared" ref="A519:B519" si="243">A254</f>
        <v>Villareal Norte</v>
      </c>
      <c r="B519" s="4" t="str">
        <f t="shared" si="243"/>
        <v>Salida Nacional / National exit</v>
      </c>
      <c r="C519" s="52">
        <f t="array" ref="C519">SUMPRODUCT('Distance Matrix_ex'!$B254:$T254,TRANSPOSE('Entry capacity'!C$12:C$30))/(SUM('Entry capacity'!$C$12:$C$30)-IFERROR(VLOOKUP($A519,'Entry capacity'!$A$12:$I$30,3,FALSE),0))</f>
        <v>645.46248621294671</v>
      </c>
      <c r="D519" s="52">
        <f t="array" ref="D519">SUMPRODUCT('Distance Matrix_ex'!$B254:$T254,TRANSPOSE('Entry capacity'!D$12:D$30))/(SUM('Entry capacity'!$D$12:$D$30)-IFERROR(VLOOKUP($A519,'Entry capacity'!$A$12:$I$30,4,FALSE),0))</f>
        <v>637.0163557000393</v>
      </c>
      <c r="E519" s="52">
        <f t="array" ref="E519">SUMPRODUCT('Distance Matrix_ex'!$B254:$T254,TRANSPOSE('Entry capacity'!E$12:E$30))/(SUM('Entry capacity'!$E$12:$E$30)-IFERROR(VLOOKUP($A519,'Entry capacity'!$A$12:$I$30,5,FALSE),0))</f>
        <v>624.99674716281902</v>
      </c>
      <c r="F519" s="52">
        <f t="array" ref="F519">SUMPRODUCT('Distance Matrix_ex'!$B254:$T254,TRANSPOSE('Entry capacity'!F$12:F$30))/(SUM('Entry capacity'!$F$12:$F$30)-IFERROR(VLOOKUP($A519,'Entry capacity'!$A$12:$I$30,6,FALSE),0))</f>
        <v>612.31770007931993</v>
      </c>
      <c r="G519" s="52">
        <f t="array" ref="G519">SUMPRODUCT('Distance Matrix_ex'!$B254:$T254,TRANSPOSE('Entry capacity'!G$12:G$30))/(SUM('Entry capacity'!$G$12:$G$30)-IFERROR(VLOOKUP($A519,'Entry capacity'!$A$12:$I$30,7,FALSE),0))</f>
        <v>608.1256295920092</v>
      </c>
      <c r="H519" s="52">
        <f t="array" ref="H519">SUMPRODUCT('Distance Matrix_ex'!$B254:$T254,TRANSPOSE('Entry capacity'!H$12:H$30))/(SUM('Entry capacity'!$H$12:$H$30)-IFERROR(VLOOKUP($A519,'Entry capacity'!$A$12:$I$30,8,FALSE),0))</f>
        <v>607.03042271323727</v>
      </c>
      <c r="I519" s="57">
        <f t="array" ref="I519">SUMPRODUCT('Distance Matrix_ex'!$B254:$T254,TRANSPOSE('Entry capacity'!I$12:I$30))/(SUM('Entry capacity'!$I$12:$I$30)-IFERROR(VLOOKUP($A519,'Entry capacity'!$A$12:$I$30,9,FALSE),0))</f>
        <v>604.96678116774251</v>
      </c>
    </row>
    <row r="520" spans="1:9" s="5" customFormat="1" ht="15" customHeight="1" x14ac:dyDescent="0.25">
      <c r="A520" s="46" t="str">
        <f t="shared" ref="A520:B520" si="244">A255</f>
        <v>Villareal2</v>
      </c>
      <c r="B520" s="4" t="str">
        <f t="shared" si="244"/>
        <v>Salida Nacional / National exit</v>
      </c>
      <c r="C520" s="52">
        <f t="array" ref="C520">SUMPRODUCT('Distance Matrix_ex'!$B255:$T255,TRANSPOSE('Entry capacity'!C$12:C$30))/(SUM('Entry capacity'!$C$12:$C$30)-IFERROR(VLOOKUP($A520,'Entry capacity'!$A$12:$I$30,3,FALSE),0))</f>
        <v>644.82505491434722</v>
      </c>
      <c r="D520" s="52">
        <f t="array" ref="D520">SUMPRODUCT('Distance Matrix_ex'!$B255:$T255,TRANSPOSE('Entry capacity'!D$12:D$30))/(SUM('Entry capacity'!$D$12:$D$30)-IFERROR(VLOOKUP($A520,'Entry capacity'!$A$12:$I$30,4,FALSE),0))</f>
        <v>636.21034234746753</v>
      </c>
      <c r="E520" s="52">
        <f t="array" ref="E520">SUMPRODUCT('Distance Matrix_ex'!$B255:$T255,TRANSPOSE('Entry capacity'!E$12:E$30))/(SUM('Entry capacity'!$E$12:$E$30)-IFERROR(VLOOKUP($A520,'Entry capacity'!$A$12:$I$30,5,FALSE),0))</f>
        <v>623.96697284474271</v>
      </c>
      <c r="F520" s="52">
        <f t="array" ref="F520">SUMPRODUCT('Distance Matrix_ex'!$B255:$T255,TRANSPOSE('Entry capacity'!F$12:F$30))/(SUM('Entry capacity'!$F$12:$F$30)-IFERROR(VLOOKUP($A520,'Entry capacity'!$A$12:$I$30,6,FALSE),0))</f>
        <v>611.0576182169508</v>
      </c>
      <c r="G520" s="52">
        <f t="array" ref="G520">SUMPRODUCT('Distance Matrix_ex'!$B255:$T255,TRANSPOSE('Entry capacity'!G$12:G$30))/(SUM('Entry capacity'!$G$12:$G$30)-IFERROR(VLOOKUP($A520,'Entry capacity'!$A$12:$I$30,7,FALSE),0))</f>
        <v>606.81737570924076</v>
      </c>
      <c r="H520" s="52">
        <f t="array" ref="H520">SUMPRODUCT('Distance Matrix_ex'!$B255:$T255,TRANSPOSE('Entry capacity'!H$12:H$30))/(SUM('Entry capacity'!$H$12:$H$30)-IFERROR(VLOOKUP($A520,'Entry capacity'!$A$12:$I$30,8,FALSE),0))</f>
        <v>605.72834487405635</v>
      </c>
      <c r="I520" s="57">
        <f t="array" ref="I520">SUMPRODUCT('Distance Matrix_ex'!$B255:$T255,TRANSPOSE('Entry capacity'!I$12:I$30))/(SUM('Entry capacity'!$I$12:$I$30)-IFERROR(VLOOKUP($A520,'Entry capacity'!$A$12:$I$30,9,FALSE),0))</f>
        <v>603.67398089793676</v>
      </c>
    </row>
    <row r="521" spans="1:9" s="5" customFormat="1" ht="15" customHeight="1" x14ac:dyDescent="0.25">
      <c r="A521" s="46" t="str">
        <f t="shared" ref="A521:B521" si="245">A256</f>
        <v>Zarza del Tajo</v>
      </c>
      <c r="B521" s="4" t="str">
        <f t="shared" si="245"/>
        <v>Salida Nacional / National exit</v>
      </c>
      <c r="C521" s="52">
        <f t="array" ref="C521">SUMPRODUCT('Distance Matrix_ex'!$B256:$T256,TRANSPOSE('Entry capacity'!C$12:C$30))/(SUM('Entry capacity'!$C$12:$C$30)-IFERROR(VLOOKUP($A521,'Entry capacity'!$A$12:$I$30,3,FALSE),0))</f>
        <v>588.73006314551537</v>
      </c>
      <c r="D521" s="52">
        <f t="array" ref="D521">SUMPRODUCT('Distance Matrix_ex'!$B256:$T256,TRANSPOSE('Entry capacity'!D$12:D$30))/(SUM('Entry capacity'!$D$12:$D$30)-IFERROR(VLOOKUP($A521,'Entry capacity'!$A$12:$I$30,4,FALSE),0))</f>
        <v>586.68462854297923</v>
      </c>
      <c r="E521" s="52">
        <f t="array" ref="E521">SUMPRODUCT('Distance Matrix_ex'!$B256:$T256,TRANSPOSE('Entry capacity'!E$12:E$30))/(SUM('Entry capacity'!$E$12:$E$30)-IFERROR(VLOOKUP($A521,'Entry capacity'!$A$12:$I$30,5,FALSE),0))</f>
        <v>583.9612776694629</v>
      </c>
      <c r="F521" s="52">
        <f t="array" ref="F521">SUMPRODUCT('Distance Matrix_ex'!$B256:$T256,TRANSPOSE('Entry capacity'!F$12:F$30))/(SUM('Entry capacity'!$F$12:$F$30)-IFERROR(VLOOKUP($A521,'Entry capacity'!$A$12:$I$30,6,FALSE),0))</f>
        <v>581.02909540686096</v>
      </c>
      <c r="G521" s="52">
        <f t="array" ref="G521">SUMPRODUCT('Distance Matrix_ex'!$B256:$T256,TRANSPOSE('Entry capacity'!G$12:G$30))/(SUM('Entry capacity'!$G$12:$G$30)-IFERROR(VLOOKUP($A521,'Entry capacity'!$A$12:$I$30,7,FALSE),0))</f>
        <v>580.54303824171814</v>
      </c>
      <c r="H521" s="52">
        <f t="array" ref="H521">SUMPRODUCT('Distance Matrix_ex'!$B256:$T256,TRANSPOSE('Entry capacity'!H$12:H$30))/(SUM('Entry capacity'!$H$12:$H$30)-IFERROR(VLOOKUP($A521,'Entry capacity'!$A$12:$I$30,8,FALSE),0))</f>
        <v>580.85849794005026</v>
      </c>
      <c r="I521" s="57">
        <f t="array" ref="I521">SUMPRODUCT('Distance Matrix_ex'!$B256:$T256,TRANSPOSE('Entry capacity'!I$12:I$30))/(SUM('Entry capacity'!$I$12:$I$30)-IFERROR(VLOOKUP($A521,'Entry capacity'!$A$12:$I$30,9,FALSE),0))</f>
        <v>581.50784571963106</v>
      </c>
    </row>
    <row r="522" spans="1:9" s="5" customFormat="1" ht="15" customHeight="1" x14ac:dyDescent="0.25">
      <c r="A522" s="46" t="str">
        <f t="shared" ref="A522:B522" si="246">A257</f>
        <v>PR Barcelona</v>
      </c>
      <c r="B522" s="4" t="str">
        <f t="shared" si="246"/>
        <v>Planta GNL / LNG Plant</v>
      </c>
      <c r="C522" s="52">
        <f t="array" ref="C522">SUMPRODUCT('Distance Matrix_ex'!$B257:$T257,TRANSPOSE('Entry capacity'!C$12:C$30))/(SUM('Entry capacity'!$C$12:$C$30)-IFERROR(VLOOKUP($A522,'Entry capacity'!$A$12:$I$30,3,FALSE),0))</f>
        <v>890.79619069359353</v>
      </c>
      <c r="D522" s="52">
        <f t="array" ref="D522">SUMPRODUCT('Distance Matrix_ex'!$B257:$T257,TRANSPOSE('Entry capacity'!D$12:D$30))/(SUM('Entry capacity'!$D$12:$D$30)-IFERROR(VLOOKUP($A522,'Entry capacity'!$A$12:$I$30,4,FALSE),0))</f>
        <v>884.52756992650325</v>
      </c>
      <c r="E522" s="52">
        <f t="array" ref="E522">SUMPRODUCT('Distance Matrix_ex'!$B257:$T257,TRANSPOSE('Entry capacity'!E$12:E$30))/(SUM('Entry capacity'!$E$12:$E$30)-IFERROR(VLOOKUP($A522,'Entry capacity'!$A$12:$I$30,5,FALSE),0))</f>
        <v>875.57322529570763</v>
      </c>
      <c r="F522" s="52">
        <f t="array" ref="F522">SUMPRODUCT('Distance Matrix_ex'!$B257:$T257,TRANSPOSE('Entry capacity'!F$12:F$30))/(SUM('Entry capacity'!$F$12:$F$30)-IFERROR(VLOOKUP($A522,'Entry capacity'!$A$12:$I$30,6,FALSE),0))</f>
        <v>865.93776641297632</v>
      </c>
      <c r="G522" s="52">
        <f t="array" ref="G522">SUMPRODUCT('Distance Matrix_ex'!$B257:$T257,TRANSPOSE('Entry capacity'!G$12:G$30))/(SUM('Entry capacity'!$G$12:$G$30)-IFERROR(VLOOKUP($A522,'Entry capacity'!$A$12:$I$30,7,FALSE),0))</f>
        <v>862.86405488328523</v>
      </c>
      <c r="H522" s="52">
        <f t="array" ref="H522">SUMPRODUCT('Distance Matrix_ex'!$B257:$T257,TRANSPOSE('Entry capacity'!H$12:H$30))/(SUM('Entry capacity'!$H$12:$H$30)-IFERROR(VLOOKUP($A522,'Entry capacity'!$A$12:$I$30,8,FALSE),0))</f>
        <v>862.32201559907287</v>
      </c>
      <c r="I522" s="57">
        <f t="array" ref="I522">SUMPRODUCT('Distance Matrix_ex'!$B257:$T257,TRANSPOSE('Entry capacity'!I$12:I$30))/(SUM('Entry capacity'!$I$12:$I$30)-IFERROR(VLOOKUP($A522,'Entry capacity'!$A$12:$I$30,9,FALSE),0))</f>
        <v>861.44617156830714</v>
      </c>
    </row>
    <row r="523" spans="1:9" s="5" customFormat="1" ht="15" customHeight="1" x14ac:dyDescent="0.25">
      <c r="A523" s="46" t="str">
        <f t="shared" ref="A523:B523" si="247">A258</f>
        <v>PR Cartagena</v>
      </c>
      <c r="B523" s="4" t="str">
        <f t="shared" si="247"/>
        <v>Planta GNL / LNG Plant</v>
      </c>
      <c r="C523" s="52">
        <f t="array" ref="C523">SUMPRODUCT('Distance Matrix_ex'!$B258:$T258,TRANSPOSE('Entry capacity'!C$12:C$30))/(SUM('Entry capacity'!$C$12:$C$30)-IFERROR(VLOOKUP($A523,'Entry capacity'!$A$12:$I$30,3,FALSE),0))</f>
        <v>739.32817000058787</v>
      </c>
      <c r="D523" s="52">
        <f t="array" ref="D523">SUMPRODUCT('Distance Matrix_ex'!$B258:$T258,TRANSPOSE('Entry capacity'!D$12:D$30))/(SUM('Entry capacity'!$D$12:$D$30)-IFERROR(VLOOKUP($A523,'Entry capacity'!$A$12:$I$30,4,FALSE),0))</f>
        <v>733.2071177878579</v>
      </c>
      <c r="E523" s="52">
        <f t="array" ref="E523">SUMPRODUCT('Distance Matrix_ex'!$B258:$T258,TRANSPOSE('Entry capacity'!E$12:E$30))/(SUM('Entry capacity'!$E$12:$E$30)-IFERROR(VLOOKUP($A523,'Entry capacity'!$A$12:$I$30,5,FALSE),0))</f>
        <v>724.88946441020357</v>
      </c>
      <c r="F523" s="52">
        <f t="array" ref="F523">SUMPRODUCT('Distance Matrix_ex'!$B258:$T258,TRANSPOSE('Entry capacity'!F$12:F$30))/(SUM('Entry capacity'!$F$12:$F$30)-IFERROR(VLOOKUP($A523,'Entry capacity'!$A$12:$I$30,6,FALSE),0))</f>
        <v>716.00686811651929</v>
      </c>
      <c r="G523" s="52">
        <f t="array" ref="G523">SUMPRODUCT('Distance Matrix_ex'!$B258:$T258,TRANSPOSE('Entry capacity'!G$12:G$30))/(SUM('Entry capacity'!$G$12:$G$30)-IFERROR(VLOOKUP($A523,'Entry capacity'!$A$12:$I$30,7,FALSE),0))</f>
        <v>714.19756903764949</v>
      </c>
      <c r="H523" s="52">
        <f t="array" ref="H523">SUMPRODUCT('Distance Matrix_ex'!$B258:$T258,TRANSPOSE('Entry capacity'!H$12:H$30))/(SUM('Entry capacity'!$H$12:$H$30)-IFERROR(VLOOKUP($A523,'Entry capacity'!$A$12:$I$30,8,FALSE),0))</f>
        <v>714.56067749177214</v>
      </c>
      <c r="I523" s="57">
        <f t="array" ref="I523">SUMPRODUCT('Distance Matrix_ex'!$B258:$T258,TRANSPOSE('Entry capacity'!I$12:I$30))/(SUM('Entry capacity'!$I$12:$I$30)-IFERROR(VLOOKUP($A523,'Entry capacity'!$A$12:$I$30,9,FALSE),0))</f>
        <v>715.17474083476793</v>
      </c>
    </row>
    <row r="524" spans="1:9" s="5" customFormat="1" ht="15" customHeight="1" x14ac:dyDescent="0.25">
      <c r="A524" s="46" t="str">
        <f t="shared" ref="A524:B524" si="248">A259</f>
        <v>PR Huelva</v>
      </c>
      <c r="B524" s="4" t="str">
        <f t="shared" si="248"/>
        <v>Planta GNL / LNG Plant</v>
      </c>
      <c r="C524" s="52">
        <f t="array" ref="C524">SUMPRODUCT('Distance Matrix_ex'!$B259:$T259,TRANSPOSE('Entry capacity'!C$12:C$30))/(SUM('Entry capacity'!$C$12:$C$30)-IFERROR(VLOOKUP($A524,'Entry capacity'!$A$12:$I$30,3,FALSE),0))</f>
        <v>942.57386944166342</v>
      </c>
      <c r="D524" s="52">
        <f t="array" ref="D524">SUMPRODUCT('Distance Matrix_ex'!$B259:$T259,TRANSPOSE('Entry capacity'!D$12:D$30))/(SUM('Entry capacity'!$D$12:$D$30)-IFERROR(VLOOKUP($A524,'Entry capacity'!$A$12:$I$30,4,FALSE),0))</f>
        <v>940.6806108215161</v>
      </c>
      <c r="E524" s="52">
        <f t="array" ref="E524">SUMPRODUCT('Distance Matrix_ex'!$B259:$T259,TRANSPOSE('Entry capacity'!E$12:E$30))/(SUM('Entry capacity'!$E$12:$E$30)-IFERROR(VLOOKUP($A524,'Entry capacity'!$A$12:$I$30,5,FALSE),0))</f>
        <v>938.50692115384288</v>
      </c>
      <c r="F524" s="52">
        <f t="array" ref="F524">SUMPRODUCT('Distance Matrix_ex'!$B259:$T259,TRANSPOSE('Entry capacity'!F$12:F$30))/(SUM('Entry capacity'!$F$12:$F$30)-IFERROR(VLOOKUP($A524,'Entry capacity'!$A$12:$I$30,6,FALSE),0))</f>
        <v>936.22827427716709</v>
      </c>
      <c r="G524" s="52">
        <f t="array" ref="G524">SUMPRODUCT('Distance Matrix_ex'!$B259:$T259,TRANSPOSE('Entry capacity'!G$12:G$30))/(SUM('Entry capacity'!$G$12:$G$30)-IFERROR(VLOOKUP($A524,'Entry capacity'!$A$12:$I$30,7,FALSE),0))</f>
        <v>936.59498883250899</v>
      </c>
      <c r="H524" s="52">
        <f t="array" ref="H524">SUMPRODUCT('Distance Matrix_ex'!$B259:$T259,TRANSPOSE('Entry capacity'!H$12:H$30))/(SUM('Entry capacity'!$H$12:$H$30)-IFERROR(VLOOKUP($A524,'Entry capacity'!$A$12:$I$30,8,FALSE),0))</f>
        <v>937.59985944176924</v>
      </c>
      <c r="I524" s="57">
        <f t="array" ref="I524">SUMPRODUCT('Distance Matrix_ex'!$B259:$T259,TRANSPOSE('Entry capacity'!I$12:I$30))/(SUM('Entry capacity'!$I$12:$I$30)-IFERROR(VLOOKUP($A524,'Entry capacity'!$A$12:$I$30,9,FALSE),0))</f>
        <v>939.53081394782544</v>
      </c>
    </row>
    <row r="525" spans="1:9" s="5" customFormat="1" ht="15" customHeight="1" x14ac:dyDescent="0.25">
      <c r="A525" s="46" t="str">
        <f t="shared" ref="A525:B525" si="249">A260</f>
        <v>PR Bilbao</v>
      </c>
      <c r="B525" s="4" t="str">
        <f t="shared" si="249"/>
        <v>Planta GNL / LNG Plant</v>
      </c>
      <c r="C525" s="52">
        <f t="array" ref="C525">SUMPRODUCT('Distance Matrix_ex'!$B260:$T260,TRANSPOSE('Entry capacity'!C$12:C$30))/(SUM('Entry capacity'!$C$12:$C$30)-IFERROR(VLOOKUP($A525,'Entry capacity'!$A$12:$I$30,3,FALSE),0))</f>
        <v>817.97056563350804</v>
      </c>
      <c r="D525" s="52">
        <f t="array" ref="D525">SUMPRODUCT('Distance Matrix_ex'!$B260:$T260,TRANSPOSE('Entry capacity'!D$12:D$30))/(SUM('Entry capacity'!$D$12:$D$30)-IFERROR(VLOOKUP($A525,'Entry capacity'!$A$12:$I$30,4,FALSE),0))</f>
        <v>818.541207083985</v>
      </c>
      <c r="E525" s="52">
        <f t="array" ref="E525">SUMPRODUCT('Distance Matrix_ex'!$B260:$T260,TRANSPOSE('Entry capacity'!E$12:E$30))/(SUM('Entry capacity'!$E$12:$E$30)-IFERROR(VLOOKUP($A525,'Entry capacity'!$A$12:$I$30,5,FALSE),0))</f>
        <v>818.91293932530186</v>
      </c>
      <c r="F525" s="52">
        <f t="array" ref="F525">SUMPRODUCT('Distance Matrix_ex'!$B260:$T260,TRANSPOSE('Entry capacity'!F$12:F$30))/(SUM('Entry capacity'!$F$12:$F$30)-IFERROR(VLOOKUP($A525,'Entry capacity'!$A$12:$I$30,6,FALSE),0))</f>
        <v>818.82659007095106</v>
      </c>
      <c r="G525" s="52">
        <f t="array" ref="G525">SUMPRODUCT('Distance Matrix_ex'!$B260:$T260,TRANSPOSE('Entry capacity'!G$12:G$30))/(SUM('Entry capacity'!$G$12:$G$30)-IFERROR(VLOOKUP($A525,'Entry capacity'!$A$12:$I$30,7,FALSE),0))</f>
        <v>818.49136683624363</v>
      </c>
      <c r="H525" s="52">
        <f t="array" ref="H525">SUMPRODUCT('Distance Matrix_ex'!$B260:$T260,TRANSPOSE('Entry capacity'!H$12:H$30))/(SUM('Entry capacity'!$H$12:$H$30)-IFERROR(VLOOKUP($A525,'Entry capacity'!$A$12:$I$30,8,FALSE),0))</f>
        <v>818.49702684439194</v>
      </c>
      <c r="I525" s="57">
        <f t="array" ref="I525">SUMPRODUCT('Distance Matrix_ex'!$B260:$T260,TRANSPOSE('Entry capacity'!I$12:I$30))/(SUM('Entry capacity'!$I$12:$I$30)-IFERROR(VLOOKUP($A525,'Entry capacity'!$A$12:$I$30,9,FALSE),0))</f>
        <v>818.77642899768284</v>
      </c>
    </row>
    <row r="526" spans="1:9" s="5" customFormat="1" ht="15" customHeight="1" x14ac:dyDescent="0.25">
      <c r="A526" s="46" t="str">
        <f t="shared" ref="A526:B526" si="250">A261</f>
        <v>PR Sagunto</v>
      </c>
      <c r="B526" s="4" t="str">
        <f t="shared" si="250"/>
        <v>Planta GNL / LNG Plant</v>
      </c>
      <c r="C526" s="52">
        <f t="array" ref="C526">SUMPRODUCT('Distance Matrix_ex'!$B261:$T261,TRANSPOSE('Entry capacity'!C$12:C$30))/(SUM('Entry capacity'!$C$12:$C$30)-IFERROR(VLOOKUP($A526,'Entry capacity'!$A$12:$I$30,3,FALSE),0))</f>
        <v>668.21910325279021</v>
      </c>
      <c r="D526" s="52">
        <f t="array" ref="D526">SUMPRODUCT('Distance Matrix_ex'!$B261:$T261,TRANSPOSE('Entry capacity'!D$12:D$30))/(SUM('Entry capacity'!$D$12:$D$30)-IFERROR(VLOOKUP($A526,'Entry capacity'!$A$12:$I$30,4,FALSE),0))</f>
        <v>664.21273151685057</v>
      </c>
      <c r="E526" s="52">
        <f t="array" ref="E526">SUMPRODUCT('Distance Matrix_ex'!$B261:$T261,TRANSPOSE('Entry capacity'!E$12:E$30))/(SUM('Entry capacity'!$E$12:$E$30)-IFERROR(VLOOKUP($A526,'Entry capacity'!$A$12:$I$30,5,FALSE),0))</f>
        <v>658.34381249321189</v>
      </c>
      <c r="F526" s="52">
        <f t="array" ref="F526">SUMPRODUCT('Distance Matrix_ex'!$B261:$T261,TRANSPOSE('Entry capacity'!F$12:F$30))/(SUM('Entry capacity'!$F$12:$F$30)-IFERROR(VLOOKUP($A526,'Entry capacity'!$A$12:$I$30,6,FALSE),0))</f>
        <v>651.94459952640864</v>
      </c>
      <c r="G526" s="52">
        <f t="array" ref="G526">SUMPRODUCT('Distance Matrix_ex'!$B261:$T261,TRANSPOSE('Entry capacity'!G$12:G$30))/(SUM('Entry capacity'!$G$12:$G$30)-IFERROR(VLOOKUP($A526,'Entry capacity'!$A$12:$I$30,7,FALSE),0))</f>
        <v>649.76042299989092</v>
      </c>
      <c r="H526" s="52">
        <f t="array" ref="H526">SUMPRODUCT('Distance Matrix_ex'!$B261:$T261,TRANSPOSE('Entry capacity'!H$12:H$30))/(SUM('Entry capacity'!$H$12:$H$30)-IFERROR(VLOOKUP($A526,'Entry capacity'!$A$12:$I$30,8,FALSE),0))</f>
        <v>649.19088281158326</v>
      </c>
      <c r="I526" s="57">
        <f t="array" ref="I526">SUMPRODUCT('Distance Matrix_ex'!$B261:$T261,TRANSPOSE('Entry capacity'!I$12:I$30))/(SUM('Entry capacity'!$I$12:$I$30)-IFERROR(VLOOKUP($A526,'Entry capacity'!$A$12:$I$30,9,FALSE),0))</f>
        <v>648.13617136973244</v>
      </c>
    </row>
    <row r="527" spans="1:9" s="5" customFormat="1" ht="15" customHeight="1" x14ac:dyDescent="0.25">
      <c r="A527" s="46" t="str">
        <f t="shared" ref="A527:B527" si="251">A262</f>
        <v>PR Mugardos</v>
      </c>
      <c r="B527" s="4" t="str">
        <f t="shared" si="251"/>
        <v>Planta GNL / LNG Plant</v>
      </c>
      <c r="C527" s="52">
        <f t="array" ref="C527">SUMPRODUCT('Distance Matrix_ex'!$B262:$T262,TRANSPOSE('Entry capacity'!C$12:C$30))/(SUM('Entry capacity'!$C$12:$C$30)-IFERROR(VLOOKUP($A527,'Entry capacity'!$A$12:$I$30,3,FALSE),0))</f>
        <v>1205.6634650806147</v>
      </c>
      <c r="D527" s="52">
        <f t="array" ref="D527">SUMPRODUCT('Distance Matrix_ex'!$B262:$T262,TRANSPOSE('Entry capacity'!D$12:D$30))/(SUM('Entry capacity'!$D$12:$D$30)-IFERROR(VLOOKUP($A527,'Entry capacity'!$A$12:$I$30,4,FALSE),0))</f>
        <v>1212.0459890462257</v>
      </c>
      <c r="E527" s="52">
        <f t="array" ref="E527">SUMPRODUCT('Distance Matrix_ex'!$B262:$T262,TRANSPOSE('Entry capacity'!E$12:E$30))/(SUM('Entry capacity'!$E$12:$E$30)-IFERROR(VLOOKUP($A527,'Entry capacity'!$A$12:$I$30,5,FALSE),0))</f>
        <v>1220.4857028211738</v>
      </c>
      <c r="F527" s="52">
        <f t="array" ref="F527">SUMPRODUCT('Distance Matrix_ex'!$B262:$T262,TRANSPOSE('Entry capacity'!F$12:F$30))/(SUM('Entry capacity'!$F$12:$F$30)-IFERROR(VLOOKUP($A527,'Entry capacity'!$A$12:$I$30,6,FALSE),0))</f>
        <v>1229.0358410512313</v>
      </c>
      <c r="G527" s="52">
        <f t="array" ref="G527">SUMPRODUCT('Distance Matrix_ex'!$B262:$T262,TRANSPOSE('Entry capacity'!G$12:G$30))/(SUM('Entry capacity'!$G$12:$G$30)-IFERROR(VLOOKUP($A527,'Entry capacity'!$A$12:$I$30,7,FALSE),0))</f>
        <v>1230.9155641140919</v>
      </c>
      <c r="H527" s="52">
        <f t="array" ref="H527">SUMPRODUCT('Distance Matrix_ex'!$B262:$T262,TRANSPOSE('Entry capacity'!H$12:H$30))/(SUM('Entry capacity'!$H$12:$H$30)-IFERROR(VLOOKUP($A527,'Entry capacity'!$A$12:$I$30,8,FALSE),0))</f>
        <v>1230.885448109399</v>
      </c>
      <c r="I527" s="57">
        <f t="array" ref="I527">SUMPRODUCT('Distance Matrix_ex'!$B262:$T262,TRANSPOSE('Entry capacity'!I$12:I$30))/(SUM('Entry capacity'!$I$12:$I$30)-IFERROR(VLOOKUP($A527,'Entry capacity'!$A$12:$I$30,9,FALSE),0))</f>
        <v>1231.0000829513872</v>
      </c>
    </row>
    <row r="528" spans="1:9" s="5" customFormat="1" ht="15" customHeight="1" x14ac:dyDescent="0.25">
      <c r="A528" s="46" t="str">
        <f t="shared" ref="A528:B528" si="252">A263</f>
        <v>Irún</v>
      </c>
      <c r="B528" s="4" t="str">
        <f t="shared" si="252"/>
        <v>VIP Pirineos</v>
      </c>
      <c r="C528" s="52">
        <f t="array" ref="C528">SUMPRODUCT('Distance Matrix_ex'!$B263:$T263,TRANSPOSE('Entry capacity'!C$12:C$30))/(SUM('Entry capacity'!$C$12:$C$30)-IFERROR(VLOOKUP($A528,'Entry capacity'!$A$12:$I$30,3,FALSE),0))</f>
        <v>840.30243622501632</v>
      </c>
      <c r="D528" s="52">
        <f t="array" ref="D528">SUMPRODUCT('Distance Matrix_ex'!$B263:$T263,TRANSPOSE('Entry capacity'!D$12:D$30))/(SUM('Entry capacity'!$D$12:$D$30)-IFERROR(VLOOKUP($A528,'Entry capacity'!$A$12:$I$30,4,FALSE),0))</f>
        <v>848.38316700267796</v>
      </c>
      <c r="E528" s="52">
        <f t="array" ref="E528">SUMPRODUCT('Distance Matrix_ex'!$B263:$T263,TRANSPOSE('Entry capacity'!E$12:E$30))/(SUM('Entry capacity'!$E$12:$E$30)-IFERROR(VLOOKUP($A528,'Entry capacity'!$A$12:$I$30,5,FALSE),0))</f>
        <v>858.77143345278171</v>
      </c>
      <c r="F528" s="52">
        <f t="array" ref="F528">SUMPRODUCT('Distance Matrix_ex'!$B263:$T263,TRANSPOSE('Entry capacity'!F$12:F$30))/(SUM('Entry capacity'!$F$12:$F$30)-IFERROR(VLOOKUP($A528,'Entry capacity'!$A$12:$I$30,6,FALSE),0))</f>
        <v>869.18428761134339</v>
      </c>
      <c r="G528" s="52">
        <f t="array" ref="G528">SUMPRODUCT('Distance Matrix_ex'!$B263:$T263,TRANSPOSE('Entry capacity'!G$12:G$30))/(SUM('Entry capacity'!$G$12:$G$30)-IFERROR(VLOOKUP($A528,'Entry capacity'!$A$12:$I$30,7,FALSE),0))</f>
        <v>870.8962291112565</v>
      </c>
      <c r="H528" s="52">
        <f t="array" ref="H528">SUMPRODUCT('Distance Matrix_ex'!$B263:$T263,TRANSPOSE('Entry capacity'!H$12:H$30))/(SUM('Entry capacity'!$H$12:$H$30)-IFERROR(VLOOKUP($A528,'Entry capacity'!$A$12:$I$30,8,FALSE),0))</f>
        <v>870.30994699936605</v>
      </c>
      <c r="I528" s="57">
        <f t="array" ref="I528">SUMPRODUCT('Distance Matrix_ex'!$B263:$T263,TRANSPOSE('Entry capacity'!I$12:I$30))/(SUM('Entry capacity'!$I$12:$I$30)-IFERROR(VLOOKUP($A528,'Entry capacity'!$A$12:$I$30,9,FALSE),0))</f>
        <v>869.45121620178099</v>
      </c>
    </row>
    <row r="529" spans="1:9" s="5" customFormat="1" ht="15" customHeight="1" x14ac:dyDescent="0.25">
      <c r="A529" s="46" t="str">
        <f t="shared" ref="A529:B529" si="253">A264</f>
        <v>Larrau</v>
      </c>
      <c r="B529" s="4" t="str">
        <f t="shared" si="253"/>
        <v>VIP Pirineos</v>
      </c>
      <c r="C529" s="52">
        <f t="array" ref="C529">SUMPRODUCT('Distance Matrix_ex'!$B264:$T264,TRANSPOSE('Entry capacity'!C$12:C$30))/(SUM('Entry capacity'!$C$12:$C$30)-IFERROR(VLOOKUP($A529,'Entry capacity'!$A$12:$I$30,3,FALSE),0))</f>
        <v>832.09848299576527</v>
      </c>
      <c r="D529" s="52">
        <f t="array" ref="D529">SUMPRODUCT('Distance Matrix_ex'!$B264:$T264,TRANSPOSE('Entry capacity'!D$12:D$30))/(SUM('Entry capacity'!$D$12:$D$30)-IFERROR(VLOOKUP($A529,'Entry capacity'!$A$12:$I$30,4,FALSE),0))</f>
        <v>835.444309723488</v>
      </c>
      <c r="E529" s="52">
        <f t="array" ref="E529">SUMPRODUCT('Distance Matrix_ex'!$B264:$T264,TRANSPOSE('Entry capacity'!E$12:E$30))/(SUM('Entry capacity'!$E$12:$E$30)-IFERROR(VLOOKUP($A529,'Entry capacity'!$A$12:$I$30,5,FALSE),0))</f>
        <v>839.07738248494638</v>
      </c>
      <c r="F529" s="52">
        <f t="array" ref="F529">SUMPRODUCT('Distance Matrix_ex'!$B264:$T264,TRANSPOSE('Entry capacity'!F$12:F$30))/(SUM('Entry capacity'!$F$12:$F$30)-IFERROR(VLOOKUP($A529,'Entry capacity'!$A$12:$I$30,6,FALSE),0))</f>
        <v>842.35011439644666</v>
      </c>
      <c r="G529" s="52">
        <f t="array" ref="G529">SUMPRODUCT('Distance Matrix_ex'!$B264:$T264,TRANSPOSE('Entry capacity'!G$12:G$30))/(SUM('Entry capacity'!$G$12:$G$30)-IFERROR(VLOOKUP($A529,'Entry capacity'!$A$12:$I$30,7,FALSE),0))</f>
        <v>841.70149452037242</v>
      </c>
      <c r="H529" s="52">
        <f t="array" ref="H529">SUMPRODUCT('Distance Matrix_ex'!$B264:$T264,TRANSPOSE('Entry capacity'!H$12:H$30))/(SUM('Entry capacity'!$H$12:$H$30)-IFERROR(VLOOKUP($A529,'Entry capacity'!$A$12:$I$30,8,FALSE),0))</f>
        <v>840.51014628771816</v>
      </c>
      <c r="I529" s="57">
        <f t="array" ref="I529">SUMPRODUCT('Distance Matrix_ex'!$B264:$T264,TRANSPOSE('Entry capacity'!I$12:I$30))/(SUM('Entry capacity'!$I$12:$I$30)-IFERROR(VLOOKUP($A529,'Entry capacity'!$A$12:$I$30,9,FALSE),0))</f>
        <v>838.52437717678743</v>
      </c>
    </row>
    <row r="530" spans="1:9" s="5" customFormat="1" ht="15" customHeight="1" x14ac:dyDescent="0.25">
      <c r="A530" s="46" t="str">
        <f t="shared" ref="A530:B530" si="254">A265</f>
        <v>Badajoz</v>
      </c>
      <c r="B530" s="4" t="str">
        <f t="shared" si="254"/>
        <v>VIP Ibérico</v>
      </c>
      <c r="C530" s="52">
        <f t="array" ref="C530">SUMPRODUCT('Distance Matrix_ex'!$B265:$T265,TRANSPOSE('Entry capacity'!C$12:C$30))/(SUM('Entry capacity'!$C$12:$C$30)-IFERROR(VLOOKUP($A530,'Entry capacity'!$A$12:$I$30,3,FALSE),0))</f>
        <v>854.70861214411809</v>
      </c>
      <c r="D530" s="52">
        <f t="array" ref="D530">SUMPRODUCT('Distance Matrix_ex'!$B265:$T265,TRANSPOSE('Entry capacity'!D$12:D$30))/(SUM('Entry capacity'!$D$12:$D$30)-IFERROR(VLOOKUP($A530,'Entry capacity'!$A$12:$I$30,4,FALSE),0))</f>
        <v>854.87981279586211</v>
      </c>
      <c r="E530" s="52">
        <f t="array" ref="E530">SUMPRODUCT('Distance Matrix_ex'!$B265:$T265,TRANSPOSE('Entry capacity'!E$12:E$30))/(SUM('Entry capacity'!$E$12:$E$30)-IFERROR(VLOOKUP($A530,'Entry capacity'!$A$12:$I$30,5,FALSE),0))</f>
        <v>855.31973358395442</v>
      </c>
      <c r="F530" s="52">
        <f t="array" ref="F530">SUMPRODUCT('Distance Matrix_ex'!$B265:$T265,TRANSPOSE('Entry capacity'!F$12:F$30))/(SUM('Entry capacity'!$F$12:$F$30)-IFERROR(VLOOKUP($A530,'Entry capacity'!$A$12:$I$30,6,FALSE),0))</f>
        <v>855.80865634829058</v>
      </c>
      <c r="G530" s="52">
        <f t="array" ref="G530">SUMPRODUCT('Distance Matrix_ex'!$B265:$T265,TRANSPOSE('Entry capacity'!G$12:G$30))/(SUM('Entry capacity'!$G$12:$G$30)-IFERROR(VLOOKUP($A530,'Entry capacity'!$A$12:$I$30,7,FALSE),0))</f>
        <v>856.36600562806279</v>
      </c>
      <c r="H530" s="52">
        <f t="array" ref="H530">SUMPRODUCT('Distance Matrix_ex'!$B265:$T265,TRANSPOSE('Entry capacity'!H$12:H$30))/(SUM('Entry capacity'!$H$12:$H$30)-IFERROR(VLOOKUP($A530,'Entry capacity'!$A$12:$I$30,8,FALSE),0))</f>
        <v>856.81853580764596</v>
      </c>
      <c r="I530" s="57">
        <f t="array" ref="I530">SUMPRODUCT('Distance Matrix_ex'!$B265:$T265,TRANSPOSE('Entry capacity'!I$12:I$30))/(SUM('Entry capacity'!$I$12:$I$30)-IFERROR(VLOOKUP($A530,'Entry capacity'!$A$12:$I$30,9,FALSE),0))</f>
        <v>857.67113605356565</v>
      </c>
    </row>
    <row r="531" spans="1:9" s="5" customFormat="1" ht="15" customHeight="1" x14ac:dyDescent="0.25">
      <c r="A531" s="46" t="str">
        <f t="shared" ref="A531:B531" si="255">A266</f>
        <v>Tuy</v>
      </c>
      <c r="B531" s="4" t="str">
        <f t="shared" si="255"/>
        <v>VIP Ibérico</v>
      </c>
      <c r="C531" s="52">
        <f t="array" ref="C531">SUMPRODUCT('Distance Matrix_ex'!$B266:$T266,TRANSPOSE('Entry capacity'!C$12:C$30))/(SUM('Entry capacity'!$C$12:$C$30)-IFERROR(VLOOKUP($A531,'Entry capacity'!$A$12:$I$30,3,FALSE),0))</f>
        <v>1323.5443375783625</v>
      </c>
      <c r="D531" s="52">
        <f t="array" ref="D531">SUMPRODUCT('Distance Matrix_ex'!$B266:$T266,TRANSPOSE('Entry capacity'!D$12:D$30))/(SUM('Entry capacity'!$D$12:$D$30)-IFERROR(VLOOKUP($A531,'Entry capacity'!$A$12:$I$30,4,FALSE),0))</f>
        <v>1330.1703996281383</v>
      </c>
      <c r="E531" s="52">
        <f t="array" ref="E531">SUMPRODUCT('Distance Matrix_ex'!$B266:$T266,TRANSPOSE('Entry capacity'!E$12:E$30))/(SUM('Entry capacity'!$E$12:$E$30)-IFERROR(VLOOKUP($A531,'Entry capacity'!$A$12:$I$30,5,FALSE),0))</f>
        <v>1338.8410406844564</v>
      </c>
      <c r="F531" s="52">
        <f t="array" ref="F531">SUMPRODUCT('Distance Matrix_ex'!$B266:$T266,TRANSPOSE('Entry capacity'!F$12:F$30))/(SUM('Entry capacity'!$F$12:$F$30)-IFERROR(VLOOKUP($A531,'Entry capacity'!$A$12:$I$30,6,FALSE),0))</f>
        <v>1347.6693896589377</v>
      </c>
      <c r="G531" s="52">
        <f t="array" ref="G531">SUMPRODUCT('Distance Matrix_ex'!$B266:$T266,TRANSPOSE('Entry capacity'!G$12:G$30))/(SUM('Entry capacity'!$G$12:$G$30)-IFERROR(VLOOKUP($A531,'Entry capacity'!$A$12:$I$30,7,FALSE),0))</f>
        <v>1349.3349088800485</v>
      </c>
      <c r="H531" s="52">
        <f t="array" ref="H531">SUMPRODUCT('Distance Matrix_ex'!$B266:$T266,TRANSPOSE('Entry capacity'!H$12:H$30))/(SUM('Entry capacity'!$H$12:$H$30)-IFERROR(VLOOKUP($A531,'Entry capacity'!$A$12:$I$30,8,FALSE),0))</f>
        <v>1348.9751689285354</v>
      </c>
      <c r="I531" s="57">
        <f t="array" ref="I531">SUMPRODUCT('Distance Matrix_ex'!$B266:$T266,TRANSPOSE('Entry capacity'!I$12:I$30))/(SUM('Entry capacity'!$I$12:$I$30)-IFERROR(VLOOKUP($A531,'Entry capacity'!$A$12:$I$30,9,FALSE),0))</f>
        <v>1348.4400720860488</v>
      </c>
    </row>
    <row r="532" spans="1:9" s="5" customFormat="1" ht="15" customHeight="1" x14ac:dyDescent="0.25">
      <c r="A532" s="46" t="str">
        <f t="shared" ref="A532:B532" si="256">A267</f>
        <v>AASS Serrablo</v>
      </c>
      <c r="B532" s="4" t="str">
        <f t="shared" si="256"/>
        <v>AA.SS / Storage facilities</v>
      </c>
      <c r="C532" s="52">
        <f t="array" ref="C532">SUMPRODUCT('Distance Matrix_ex'!$B267:$T267,TRANSPOSE('Entry capacity'!C$12:C$30))/(SUM('Entry capacity'!$C$12:$C$30)-IFERROR(VLOOKUP($A532,'Entry capacity'!$A$12:$I$30,3,FALSE),0))</f>
        <v>802.73232199962604</v>
      </c>
      <c r="D532" s="52">
        <f t="array" ref="D532">SUMPRODUCT('Distance Matrix_ex'!$B267:$T267,TRANSPOSE('Entry capacity'!D$12:D$30))/(SUM('Entry capacity'!$D$12:$D$30)-IFERROR(VLOOKUP($A532,'Entry capacity'!$A$12:$I$30,4,FALSE),0))</f>
        <v>803.37198004046286</v>
      </c>
      <c r="E532" s="52">
        <f t="array" ref="E532">SUMPRODUCT('Distance Matrix_ex'!$B267:$T267,TRANSPOSE('Entry capacity'!E$12:E$30))/(SUM('Entry capacity'!$E$12:$E$30)-IFERROR(VLOOKUP($A532,'Entry capacity'!$A$12:$I$30,5,FALSE),0))</f>
        <v>803.75248989690374</v>
      </c>
      <c r="F532" s="52">
        <f t="array" ref="F532">SUMPRODUCT('Distance Matrix_ex'!$B267:$T267,TRANSPOSE('Entry capacity'!F$12:F$30))/(SUM('Entry capacity'!$F$12:$F$30)-IFERROR(VLOOKUP($A532,'Entry capacity'!$A$12:$I$30,6,FALSE),0))</f>
        <v>804.00048990720825</v>
      </c>
      <c r="G532" s="52">
        <f t="array" ref="G532">SUMPRODUCT('Distance Matrix_ex'!$B267:$T267,TRANSPOSE('Entry capacity'!G$12:G$30))/(SUM('Entry capacity'!$G$12:$G$30)-IFERROR(VLOOKUP($A532,'Entry capacity'!$A$12:$I$30,7,FALSE),0))</f>
        <v>803.11597240836193</v>
      </c>
      <c r="H532" s="52">
        <f t="array" ref="H532">SUMPRODUCT('Distance Matrix_ex'!$B267:$T267,TRANSPOSE('Entry capacity'!H$12:H$30))/(SUM('Entry capacity'!$H$12:$H$30)-IFERROR(VLOOKUP($A532,'Entry capacity'!$A$12:$I$30,8,FALSE),0))</f>
        <v>802.20424576711616</v>
      </c>
      <c r="I532" s="57">
        <f t="array" ref="I532">SUMPRODUCT('Distance Matrix_ex'!$B267:$T267,TRANSPOSE('Entry capacity'!I$12:I$30))/(SUM('Entry capacity'!$I$12:$I$30)-IFERROR(VLOOKUP($A532,'Entry capacity'!$A$12:$I$30,9,FALSE),0))</f>
        <v>800.54259748329332</v>
      </c>
    </row>
    <row r="533" spans="1:9" s="5" customFormat="1" ht="15" customHeight="1" x14ac:dyDescent="0.25">
      <c r="A533" s="46" t="str">
        <f t="shared" ref="A533:B533" si="257">A268</f>
        <v>AASS Gaviota</v>
      </c>
      <c r="B533" s="4" t="str">
        <f t="shared" si="257"/>
        <v>AA.SS / Storage facilities</v>
      </c>
      <c r="C533" s="52">
        <f t="array" ref="C533">SUMPRODUCT('Distance Matrix_ex'!$B268:$T268,TRANSPOSE('Entry capacity'!C$12:C$30))/(SUM('Entry capacity'!$C$12:$C$30)-IFERROR(VLOOKUP($A533,'Entry capacity'!$A$12:$I$30,3,FALSE),0))</f>
        <v>744.74012781685303</v>
      </c>
      <c r="D533" s="52">
        <f t="array" ref="D533">SUMPRODUCT('Distance Matrix_ex'!$B268:$T268,TRANSPOSE('Entry capacity'!D$12:D$30))/(SUM('Entry capacity'!$D$12:$D$30)-IFERROR(VLOOKUP($A533,'Entry capacity'!$A$12:$I$30,4,FALSE),0))</f>
        <v>753.78610528787169</v>
      </c>
      <c r="E533" s="52">
        <f t="array" ref="E533">SUMPRODUCT('Distance Matrix_ex'!$B268:$T268,TRANSPOSE('Entry capacity'!E$12:E$30))/(SUM('Entry capacity'!$E$12:$E$30)-IFERROR(VLOOKUP($A533,'Entry capacity'!$A$12:$I$30,5,FALSE),0))</f>
        <v>765.8475196023868</v>
      </c>
      <c r="F533" s="52">
        <f t="array" ref="F533">SUMPRODUCT('Distance Matrix_ex'!$B268:$T268,TRANSPOSE('Entry capacity'!F$12:F$30))/(SUM('Entry capacity'!$F$12:$F$30)-IFERROR(VLOOKUP($A533,'Entry capacity'!$A$12:$I$30,6,FALSE),0))</f>
        <v>778.34957783601601</v>
      </c>
      <c r="G533" s="52">
        <f t="array" ref="G533">SUMPRODUCT('Distance Matrix_ex'!$B268:$T268,TRANSPOSE('Entry capacity'!G$12:G$30))/(SUM('Entry capacity'!$G$12:$G$30)-IFERROR(VLOOKUP($A533,'Entry capacity'!$A$12:$I$30,7,FALSE),0))</f>
        <v>780.99857129749148</v>
      </c>
      <c r="H533" s="52">
        <f t="array" ref="H533">SUMPRODUCT('Distance Matrix_ex'!$B268:$T268,TRANSPOSE('Entry capacity'!H$12:H$30))/(SUM('Entry capacity'!$H$12:$H$30)-IFERROR(VLOOKUP($A533,'Entry capacity'!$A$12:$I$30,8,FALSE),0))</f>
        <v>780.64793552105152</v>
      </c>
      <c r="I533" s="57">
        <f t="array" ref="I533">SUMPRODUCT('Distance Matrix_ex'!$B268:$T268,TRANSPOSE('Entry capacity'!I$12:I$30))/(SUM('Entry capacity'!$I$12:$I$30)-IFERROR(VLOOKUP($A533,'Entry capacity'!$A$12:$I$30,9,FALSE),0))</f>
        <v>780.0795651192268</v>
      </c>
    </row>
    <row r="534" spans="1:9" s="5" customFormat="1" ht="15" customHeight="1" x14ac:dyDescent="0.25">
      <c r="A534" s="46" t="str">
        <f t="shared" ref="A534:B534" si="258">A269</f>
        <v>AASS Yela</v>
      </c>
      <c r="B534" s="4" t="str">
        <f t="shared" si="258"/>
        <v>AA.SS / Storage facilities</v>
      </c>
      <c r="C534" s="52">
        <f t="array" ref="C534">SUMPRODUCT('Distance Matrix_ex'!$B269:$T269,TRANSPOSE('Entry capacity'!C$12:C$30))/(SUM('Entry capacity'!$C$12:$C$30)-IFERROR(VLOOKUP($A534,'Entry capacity'!$A$12:$I$30,3,FALSE),0))</f>
        <v>611.72882539051341</v>
      </c>
      <c r="D534" s="52">
        <f t="array" ref="D534">SUMPRODUCT('Distance Matrix_ex'!$B269:$T269,TRANSPOSE('Entry capacity'!D$12:D$30))/(SUM('Entry capacity'!$D$12:$D$30)-IFERROR(VLOOKUP($A534,'Entry capacity'!$A$12:$I$30,4,FALSE),0))</f>
        <v>612.50426311002673</v>
      </c>
      <c r="E534" s="52">
        <f t="array" ref="E534">SUMPRODUCT('Distance Matrix_ex'!$B269:$T269,TRANSPOSE('Entry capacity'!E$12:E$30))/(SUM('Entry capacity'!$E$12:$E$30)-IFERROR(VLOOKUP($A534,'Entry capacity'!$A$12:$I$30,5,FALSE),0))</f>
        <v>613.57236135626886</v>
      </c>
      <c r="F534" s="52">
        <f t="array" ref="F534">SUMPRODUCT('Distance Matrix_ex'!$B269:$T269,TRANSPOSE('Entry capacity'!F$12:F$30))/(SUM('Entry capacity'!$F$12:$F$30)-IFERROR(VLOOKUP($A534,'Entry capacity'!$A$12:$I$30,6,FALSE),0))</f>
        <v>614.59395121588989</v>
      </c>
      <c r="G534" s="52">
        <f t="array" ref="G534">SUMPRODUCT('Distance Matrix_ex'!$B269:$T269,TRANSPOSE('Entry capacity'!G$12:G$30))/(SUM('Entry capacity'!$G$12:$G$30)-IFERROR(VLOOKUP($A534,'Entry capacity'!$A$12:$I$30,7,FALSE),0))</f>
        <v>614.98721064129165</v>
      </c>
      <c r="H534" s="52">
        <f t="array" ref="H534">SUMPRODUCT('Distance Matrix_ex'!$B269:$T269,TRANSPOSE('Entry capacity'!H$12:H$30))/(SUM('Entry capacity'!$H$12:$H$30)-IFERROR(VLOOKUP($A534,'Entry capacity'!$A$12:$I$30,8,FALSE),0))</f>
        <v>615.21466481767175</v>
      </c>
      <c r="I534" s="57">
        <f t="array" ref="I534">SUMPRODUCT('Distance Matrix_ex'!$B269:$T269,TRANSPOSE('Entry capacity'!I$12:I$30))/(SUM('Entry capacity'!$I$12:$I$30)-IFERROR(VLOOKUP($A534,'Entry capacity'!$A$12:$I$30,9,FALSE),0))</f>
        <v>615.70948389098737</v>
      </c>
    </row>
    <row r="535" spans="1:9" s="5" customFormat="1" ht="15" customHeight="1" thickBot="1" x14ac:dyDescent="0.3">
      <c r="A535" s="46" t="str">
        <f t="shared" ref="A535:B535" si="259">A270</f>
        <v>Marismas</v>
      </c>
      <c r="B535" s="4" t="str">
        <f t="shared" si="259"/>
        <v>AA.SS / Storage facilities</v>
      </c>
      <c r="C535" s="52">
        <f t="array" ref="C535">SUMPRODUCT('Distance Matrix_ex'!$B270:$T270,TRANSPOSE('Entry capacity'!C$12:C$30))/(SUM('Entry capacity'!$C$12:$C$30)-IFERROR(VLOOKUP($A535,'Entry capacity'!$A$12:$I$30,3,FALSE),0))</f>
        <v>826.2550248116562</v>
      </c>
      <c r="D535" s="52">
        <f t="array" ref="D535">SUMPRODUCT('Distance Matrix_ex'!$B270:$T270,TRANSPOSE('Entry capacity'!D$12:D$30))/(SUM('Entry capacity'!$D$12:$D$30)-IFERROR(VLOOKUP($A535,'Entry capacity'!$A$12:$I$30,4,FALSE),0))</f>
        <v>823.88486939852135</v>
      </c>
      <c r="E535" s="52">
        <f t="array" ref="E535">SUMPRODUCT('Distance Matrix_ex'!$B270:$T270,TRANSPOSE('Entry capacity'!E$12:E$30))/(SUM('Entry capacity'!$E$12:$E$30)-IFERROR(VLOOKUP($A535,'Entry capacity'!$A$12:$I$30,5,FALSE),0))</f>
        <v>820.76147651907183</v>
      </c>
      <c r="F535" s="52">
        <f t="array" ref="F535">SUMPRODUCT('Distance Matrix_ex'!$B270:$T270,TRANSPOSE('Entry capacity'!F$12:F$30))/(SUM('Entry capacity'!$F$12:$F$30)-IFERROR(VLOOKUP($A535,'Entry capacity'!$A$12:$I$30,6,FALSE),0))</f>
        <v>817.64253688324163</v>
      </c>
      <c r="G535" s="52">
        <f t="array" ref="G535">SUMPRODUCT('Distance Matrix_ex'!$B270:$T270,TRANSPOSE('Entry capacity'!G$12:G$30))/(SUM('Entry capacity'!$G$12:$G$30)-IFERROR(VLOOKUP($A535,'Entry capacity'!$A$12:$I$30,7,FALSE),0))</f>
        <v>816.93340000088858</v>
      </c>
      <c r="H535" s="52">
        <f t="array" ref="H535">SUMPRODUCT('Distance Matrix_ex'!$B270:$T270,TRANSPOSE('Entry capacity'!H$12:H$30))/(SUM('Entry capacity'!$H$12:$H$30)-IFERROR(VLOOKUP($A535,'Entry capacity'!$A$12:$I$30,8,FALSE),0))</f>
        <v>816.88088842337527</v>
      </c>
      <c r="I535" s="57">
        <f t="array" ref="I535">SUMPRODUCT('Distance Matrix_ex'!$B270:$T270,TRANSPOSE('Entry capacity'!I$12:I$30))/(SUM('Entry capacity'!$I$12:$I$30)-IFERROR(VLOOKUP($A535,'Entry capacity'!$A$12:$I$30,9,FALSE),0))</f>
        <v>816.68700944007071</v>
      </c>
    </row>
    <row r="536" spans="1:9" ht="18.75" customHeight="1" thickBot="1" x14ac:dyDescent="0.3">
      <c r="A536" s="33" t="s">
        <v>7</v>
      </c>
      <c r="B536" s="34"/>
      <c r="C536" s="66">
        <f t="shared" ref="C536:I536" si="260">SUM(C277:C535)</f>
        <v>193981.44572912579</v>
      </c>
      <c r="D536" s="66">
        <f t="shared" si="260"/>
        <v>194012.68810281545</v>
      </c>
      <c r="E536" s="66">
        <f t="shared" si="260"/>
        <v>193987.2659131331</v>
      </c>
      <c r="F536" s="66">
        <f t="shared" si="260"/>
        <v>193916.86227592634</v>
      </c>
      <c r="G536" s="66">
        <f t="shared" si="260"/>
        <v>193796.37330770402</v>
      </c>
      <c r="H536" s="66">
        <f t="shared" si="260"/>
        <v>193717.09134821399</v>
      </c>
      <c r="I536" s="66">
        <f t="shared" si="260"/>
        <v>193589.93044714467</v>
      </c>
    </row>
    <row r="538" spans="1:9" ht="27.75" customHeight="1" x14ac:dyDescent="0.25">
      <c r="A538" s="96" t="s">
        <v>342</v>
      </c>
      <c r="B538" s="23"/>
      <c r="C538" s="24"/>
      <c r="D538" s="24"/>
      <c r="E538" s="24"/>
      <c r="F538" s="24"/>
      <c r="G538" s="24"/>
      <c r="H538" s="24"/>
      <c r="I538" s="24"/>
    </row>
    <row r="539" spans="1:9" ht="5.0999999999999996" customHeight="1" thickBot="1" x14ac:dyDescent="0.3"/>
    <row r="540" spans="1:9" ht="15" customHeight="1" x14ac:dyDescent="0.25">
      <c r="A540" s="173" t="s">
        <v>40</v>
      </c>
      <c r="B540" s="171" t="s">
        <v>422</v>
      </c>
      <c r="C540" s="27" t="s">
        <v>13</v>
      </c>
      <c r="D540" s="28"/>
      <c r="E540" s="28"/>
      <c r="F540" s="28"/>
      <c r="G540" s="28"/>
      <c r="H540" s="28"/>
      <c r="I540" s="29"/>
    </row>
    <row r="541" spans="1:9" ht="33" customHeight="1" x14ac:dyDescent="0.25">
      <c r="A541" s="174"/>
      <c r="B541" s="172"/>
      <c r="C541" s="25">
        <v>2020</v>
      </c>
      <c r="D541" s="26" t="s">
        <v>64</v>
      </c>
      <c r="E541" s="26" t="s">
        <v>65</v>
      </c>
      <c r="F541" s="26" t="s">
        <v>66</v>
      </c>
      <c r="G541" s="26" t="s">
        <v>67</v>
      </c>
      <c r="H541" s="26" t="s">
        <v>68</v>
      </c>
      <c r="I541" s="30" t="s">
        <v>69</v>
      </c>
    </row>
    <row r="542" spans="1:9" s="5" customFormat="1" ht="15" customHeight="1" x14ac:dyDescent="0.25">
      <c r="A542" s="54" t="str">
        <f>A277</f>
        <v>01.1A</v>
      </c>
      <c r="B542" s="4" t="str">
        <f t="shared" ref="B542:B605" si="261">B277</f>
        <v>Salida Nacional / National exit</v>
      </c>
      <c r="C542" s="87">
        <f>(C277*C12)/SUMPRODUCT(C$12:C$270,C$277:C$535)</f>
        <v>9.8202697249432803E-3</v>
      </c>
      <c r="D542" s="87">
        <f t="shared" ref="D542:I542" si="262">(D277*D12)/SUMPRODUCT(D$12:D$270,D$277:D$535)</f>
        <v>9.7310648334683336E-3</v>
      </c>
      <c r="E542" s="87">
        <f t="shared" si="262"/>
        <v>9.5833449783438857E-3</v>
      </c>
      <c r="F542" s="87">
        <f t="shared" si="262"/>
        <v>9.4501980069511323E-3</v>
      </c>
      <c r="G542" s="87">
        <f t="shared" si="262"/>
        <v>9.3458452477193539E-3</v>
      </c>
      <c r="H542" s="87">
        <f t="shared" si="262"/>
        <v>9.2728111090198927E-3</v>
      </c>
      <c r="I542" s="88">
        <f t="shared" si="262"/>
        <v>9.2907574447891744E-3</v>
      </c>
    </row>
    <row r="543" spans="1:9" s="5" customFormat="1" ht="15" customHeight="1" x14ac:dyDescent="0.25">
      <c r="A543" s="46" t="str">
        <f t="shared" ref="A543" si="263">A278</f>
        <v>03A_As pontes</v>
      </c>
      <c r="B543" s="4" t="str">
        <f t="shared" si="261"/>
        <v>Salida Nacional / National exit</v>
      </c>
      <c r="C543" s="87">
        <f t="shared" ref="C543:I543" si="264">(C278*C13)/SUMPRODUCT(C$12:C$270,C$277:C$535)</f>
        <v>1.3616937302913804E-2</v>
      </c>
      <c r="D543" s="87">
        <f t="shared" si="264"/>
        <v>1.3882945736498732E-2</v>
      </c>
      <c r="E543" s="87">
        <f t="shared" si="264"/>
        <v>1.4298236787057475E-2</v>
      </c>
      <c r="F543" s="87">
        <f t="shared" si="264"/>
        <v>1.5123728188870204E-2</v>
      </c>
      <c r="G543" s="87">
        <f t="shared" si="264"/>
        <v>1.5445508365601731E-2</v>
      </c>
      <c r="H543" s="87">
        <f t="shared" si="264"/>
        <v>1.5581766190771935E-2</v>
      </c>
      <c r="I543" s="88">
        <f t="shared" si="264"/>
        <v>1.527802213489609E-2</v>
      </c>
    </row>
    <row r="544" spans="1:9" s="5" customFormat="1" ht="15" customHeight="1" x14ac:dyDescent="0.25">
      <c r="A544" s="46" t="str">
        <f t="shared" ref="A544" si="265">A279</f>
        <v>1.01_Foret</v>
      </c>
      <c r="B544" s="4" t="str">
        <f t="shared" si="261"/>
        <v>Salida Nacional / National exit</v>
      </c>
      <c r="C544" s="87">
        <f t="shared" ref="C544:I544" si="266">(C279*C14)/SUMPRODUCT(C$12:C$270,C$277:C$535)</f>
        <v>1.0471081632387623E-2</v>
      </c>
      <c r="D544" s="87">
        <f t="shared" si="266"/>
        <v>1.0341516134015887E-2</v>
      </c>
      <c r="E544" s="87">
        <f t="shared" si="266"/>
        <v>1.0101651971078341E-2</v>
      </c>
      <c r="F544" s="87">
        <f t="shared" si="266"/>
        <v>9.8042337234764375E-3</v>
      </c>
      <c r="G544" s="87">
        <f t="shared" si="266"/>
        <v>9.6632241099311334E-3</v>
      </c>
      <c r="H544" s="87">
        <f t="shared" si="266"/>
        <v>9.5896289765520261E-3</v>
      </c>
      <c r="I544" s="88">
        <f t="shared" si="266"/>
        <v>9.6265748525370259E-3</v>
      </c>
    </row>
    <row r="545" spans="1:9" s="5" customFormat="1" ht="15" customHeight="1" x14ac:dyDescent="0.25">
      <c r="A545" s="46" t="str">
        <f t="shared" ref="A545" si="267">A280</f>
        <v>10_Bonastre</v>
      </c>
      <c r="B545" s="4" t="str">
        <f t="shared" si="261"/>
        <v>Salida Nacional / National exit</v>
      </c>
      <c r="C545" s="87">
        <f t="shared" ref="C545:I545" si="268">(C280*C15)/SUMPRODUCT(C$12:C$270,C$277:C$535)</f>
        <v>1.7745050750580179E-4</v>
      </c>
      <c r="D545" s="87">
        <f t="shared" si="268"/>
        <v>1.7544632757681832E-4</v>
      </c>
      <c r="E545" s="87">
        <f t="shared" si="268"/>
        <v>1.7157277453550999E-4</v>
      </c>
      <c r="F545" s="87">
        <f t="shared" si="268"/>
        <v>1.6662843584626226E-4</v>
      </c>
      <c r="G545" s="87">
        <f t="shared" si="268"/>
        <v>1.6443124022336657E-4</v>
      </c>
      <c r="H545" s="87">
        <f t="shared" si="268"/>
        <v>1.6335771736217242E-4</v>
      </c>
      <c r="I545" s="88">
        <f t="shared" si="268"/>
        <v>1.6410773296321525E-4</v>
      </c>
    </row>
    <row r="546" spans="1:9" s="5" customFormat="1" ht="15" customHeight="1" x14ac:dyDescent="0.25">
      <c r="A546" s="46" t="str">
        <f t="shared" ref="A546" si="269">A281</f>
        <v>11_Constanti</v>
      </c>
      <c r="B546" s="4" t="str">
        <f t="shared" si="261"/>
        <v>Salida Nacional / National exit</v>
      </c>
      <c r="C546" s="87">
        <f t="shared" ref="C546:I546" si="270">(C281*C16)/SUMPRODUCT(C$12:C$270,C$277:C$535)</f>
        <v>1.2985635651378861E-2</v>
      </c>
      <c r="D546" s="87">
        <f t="shared" si="270"/>
        <v>1.2816344735775477E-2</v>
      </c>
      <c r="E546" s="87">
        <f t="shared" si="270"/>
        <v>1.2557832264345677E-2</v>
      </c>
      <c r="F546" s="87">
        <f t="shared" si="270"/>
        <v>1.2376327592342766E-2</v>
      </c>
      <c r="G546" s="87">
        <f t="shared" si="270"/>
        <v>1.2270096866132568E-2</v>
      </c>
      <c r="H546" s="87">
        <f t="shared" si="270"/>
        <v>1.2209120164107079E-2</v>
      </c>
      <c r="I546" s="88">
        <f t="shared" si="270"/>
        <v>1.2137336359014241E-2</v>
      </c>
    </row>
    <row r="547" spans="1:9" s="5" customFormat="1" ht="15" customHeight="1" x14ac:dyDescent="0.25">
      <c r="A547" s="46" t="str">
        <f t="shared" ref="A547" si="271">A282</f>
        <v>12_Reus</v>
      </c>
      <c r="B547" s="4" t="str">
        <f t="shared" si="261"/>
        <v>Salida Nacional / National exit</v>
      </c>
      <c r="C547" s="87">
        <f t="shared" ref="C547:I547" si="272">(C282*C17)/SUMPRODUCT(C$12:C$270,C$277:C$535)</f>
        <v>1.3684838555870795E-2</v>
      </c>
      <c r="D547" s="87">
        <f t="shared" si="272"/>
        <v>1.3505246310483563E-2</v>
      </c>
      <c r="E547" s="87">
        <f t="shared" si="272"/>
        <v>1.3231258315120937E-2</v>
      </c>
      <c r="F547" s="87">
        <f t="shared" si="272"/>
        <v>1.3038300879492168E-2</v>
      </c>
      <c r="G547" s="87">
        <f t="shared" si="272"/>
        <v>1.2926081443615546E-2</v>
      </c>
      <c r="H547" s="87">
        <f t="shared" si="272"/>
        <v>1.2862015895890713E-2</v>
      </c>
      <c r="I547" s="88">
        <f t="shared" si="272"/>
        <v>1.2786753614182918E-2</v>
      </c>
    </row>
    <row r="548" spans="1:9" s="5" customFormat="1" ht="15" customHeight="1" x14ac:dyDescent="0.25">
      <c r="A548" s="46" t="str">
        <f t="shared" ref="A548" si="273">A283</f>
        <v>13_Montroig</v>
      </c>
      <c r="B548" s="4" t="str">
        <f t="shared" si="261"/>
        <v>Salida Nacional / National exit</v>
      </c>
      <c r="C548" s="87">
        <f t="shared" ref="C548:I548" si="274">(C283*C18)/SUMPRODUCT(C$12:C$270,C$277:C$535)</f>
        <v>1.1107250969324283E-2</v>
      </c>
      <c r="D548" s="87">
        <f t="shared" si="274"/>
        <v>1.0958970135236185E-2</v>
      </c>
      <c r="E548" s="87">
        <f t="shared" si="274"/>
        <v>1.0733288309985696E-2</v>
      </c>
      <c r="F548" s="87">
        <f t="shared" si="274"/>
        <v>1.0573112344554507E-2</v>
      </c>
      <c r="G548" s="87">
        <f t="shared" si="274"/>
        <v>1.0481459744223471E-2</v>
      </c>
      <c r="H548" s="87">
        <f t="shared" si="274"/>
        <v>1.042987349505165E-2</v>
      </c>
      <c r="I548" s="88">
        <f t="shared" si="274"/>
        <v>1.0369607257122018E-2</v>
      </c>
    </row>
    <row r="549" spans="1:9" s="5" customFormat="1" ht="15" customHeight="1" x14ac:dyDescent="0.25">
      <c r="A549" s="46" t="str">
        <f t="shared" ref="A549" si="275">A284</f>
        <v>14 Vandellos</v>
      </c>
      <c r="B549" s="4" t="str">
        <f t="shared" si="261"/>
        <v>Salida Nacional / National exit</v>
      </c>
      <c r="C549" s="87">
        <f t="shared" ref="C549:I549" si="276">(C284*C19)/SUMPRODUCT(C$12:C$270,C$277:C$535)</f>
        <v>2.0487375273256256E-6</v>
      </c>
      <c r="D549" s="87">
        <f t="shared" si="276"/>
        <v>2.0210817509952486E-6</v>
      </c>
      <c r="E549" s="87">
        <f t="shared" si="276"/>
        <v>1.9790540456011277E-6</v>
      </c>
      <c r="F549" s="87">
        <f t="shared" si="276"/>
        <v>1.9490770884430563E-6</v>
      </c>
      <c r="G549" s="87">
        <f t="shared" si="276"/>
        <v>1.9321025297226142E-6</v>
      </c>
      <c r="H549" s="87">
        <f t="shared" si="276"/>
        <v>1.9226374684947871E-6</v>
      </c>
      <c r="I549" s="88">
        <f t="shared" si="276"/>
        <v>1.9116208760923969E-6</v>
      </c>
    </row>
    <row r="550" spans="1:9" s="5" customFormat="1" ht="15" customHeight="1" x14ac:dyDescent="0.25">
      <c r="A550" s="46" t="str">
        <f t="shared" ref="A550" si="277">A285</f>
        <v>15.02_Tortosa</v>
      </c>
      <c r="B550" s="4" t="str">
        <f t="shared" si="261"/>
        <v>Salida Nacional / National exit</v>
      </c>
      <c r="C550" s="87">
        <f t="shared" ref="C550:I550" si="278">(C285*C20)/SUMPRODUCT(C$12:C$270,C$277:C$535)</f>
        <v>2.4467688406893465E-3</v>
      </c>
      <c r="D550" s="87">
        <f t="shared" si="278"/>
        <v>2.4490343168909112E-3</v>
      </c>
      <c r="E550" s="87">
        <f t="shared" si="278"/>
        <v>2.4273753771099213E-3</v>
      </c>
      <c r="F550" s="87">
        <f t="shared" si="278"/>
        <v>2.3809345974310386E-3</v>
      </c>
      <c r="G550" s="87">
        <f t="shared" si="278"/>
        <v>2.3727331802818569E-3</v>
      </c>
      <c r="H550" s="87">
        <f t="shared" si="278"/>
        <v>2.3746628081720632E-3</v>
      </c>
      <c r="I550" s="88">
        <f t="shared" si="278"/>
        <v>2.3951266515107321E-3</v>
      </c>
    </row>
    <row r="551" spans="1:9" s="5" customFormat="1" ht="15" customHeight="1" x14ac:dyDescent="0.25">
      <c r="A551" s="46" t="str">
        <f t="shared" ref="A551" si="279">A286</f>
        <v>15.04_La Jana</v>
      </c>
      <c r="B551" s="4" t="str">
        <f t="shared" si="261"/>
        <v>Salida Nacional / National exit</v>
      </c>
      <c r="C551" s="87">
        <f t="shared" ref="C551:I551" si="280">(C286*C21)/SUMPRODUCT(C$12:C$270,C$277:C$535)</f>
        <v>2.3338395494198154E-4</v>
      </c>
      <c r="D551" s="87">
        <f t="shared" si="280"/>
        <v>2.3122809119920776E-4</v>
      </c>
      <c r="E551" s="87">
        <f t="shared" si="280"/>
        <v>2.2644280621186158E-4</v>
      </c>
      <c r="F551" s="87">
        <f t="shared" si="280"/>
        <v>2.1981768880498589E-4</v>
      </c>
      <c r="G551" s="87">
        <f t="shared" si="280"/>
        <v>2.1768685425845429E-4</v>
      </c>
      <c r="H551" s="87">
        <f t="shared" si="280"/>
        <v>2.1705122811233672E-4</v>
      </c>
      <c r="I551" s="88">
        <f t="shared" si="280"/>
        <v>2.1851270798936001E-4</v>
      </c>
    </row>
    <row r="552" spans="1:9" s="5" customFormat="1" ht="15" customHeight="1" x14ac:dyDescent="0.25">
      <c r="A552" s="46" t="str">
        <f t="shared" ref="A552" si="281">A287</f>
        <v>15.06A_Cabanes</v>
      </c>
      <c r="B552" s="4" t="str">
        <f t="shared" si="261"/>
        <v>Salida Nacional / National exit</v>
      </c>
      <c r="C552" s="87">
        <f t="shared" ref="C552:I552" si="282">(C287*C22)/SUMPRODUCT(C$12:C$270,C$277:C$535)</f>
        <v>0</v>
      </c>
      <c r="D552" s="87">
        <f t="shared" si="282"/>
        <v>0</v>
      </c>
      <c r="E552" s="87">
        <f t="shared" si="282"/>
        <v>0</v>
      </c>
      <c r="F552" s="87">
        <f t="shared" si="282"/>
        <v>0</v>
      </c>
      <c r="G552" s="87">
        <f t="shared" si="282"/>
        <v>0</v>
      </c>
      <c r="H552" s="87">
        <f t="shared" si="282"/>
        <v>0</v>
      </c>
      <c r="I552" s="88">
        <f t="shared" si="282"/>
        <v>0</v>
      </c>
    </row>
    <row r="553" spans="1:9" s="5" customFormat="1" ht="15" customHeight="1" x14ac:dyDescent="0.25">
      <c r="A553" s="46" t="str">
        <f t="shared" ref="A553" si="283">A288</f>
        <v>15.07_Villafames</v>
      </c>
      <c r="B553" s="4" t="str">
        <f t="shared" si="261"/>
        <v>Salida Nacional / National exit</v>
      </c>
      <c r="C553" s="87">
        <f t="shared" ref="C553:I553" si="284">(C288*C23)/SUMPRODUCT(C$12:C$270,C$277:C$535)</f>
        <v>4.1799228888829065E-3</v>
      </c>
      <c r="D553" s="87">
        <f t="shared" si="284"/>
        <v>4.1763789122593693E-3</v>
      </c>
      <c r="E553" s="87">
        <f t="shared" si="284"/>
        <v>4.1277578262025735E-3</v>
      </c>
      <c r="F553" s="87">
        <f t="shared" si="284"/>
        <v>4.0346367977379298E-3</v>
      </c>
      <c r="G553" s="87">
        <f t="shared" si="284"/>
        <v>4.0209197848342102E-3</v>
      </c>
      <c r="H553" s="87">
        <f t="shared" si="284"/>
        <v>4.0276435502937359E-3</v>
      </c>
      <c r="I553" s="88">
        <f t="shared" si="284"/>
        <v>4.0643063153103518E-3</v>
      </c>
    </row>
    <row r="554" spans="1:9" s="5" customFormat="1" ht="15" customHeight="1" x14ac:dyDescent="0.25">
      <c r="A554" s="46" t="str">
        <f t="shared" ref="A554" si="285">A289</f>
        <v>15.08_Borriol</v>
      </c>
      <c r="B554" s="4" t="str">
        <f t="shared" si="261"/>
        <v>Salida Nacional / National exit</v>
      </c>
      <c r="C554" s="87">
        <f t="shared" ref="C554:I554" si="286">(C289*C24)/SUMPRODUCT(C$12:C$270,C$277:C$535)</f>
        <v>0</v>
      </c>
      <c r="D554" s="87">
        <f t="shared" si="286"/>
        <v>0</v>
      </c>
      <c r="E554" s="87">
        <f t="shared" si="286"/>
        <v>0</v>
      </c>
      <c r="F554" s="87">
        <f t="shared" si="286"/>
        <v>0</v>
      </c>
      <c r="G554" s="87">
        <f t="shared" si="286"/>
        <v>0</v>
      </c>
      <c r="H554" s="87">
        <f t="shared" si="286"/>
        <v>0</v>
      </c>
      <c r="I554" s="88">
        <f t="shared" si="286"/>
        <v>0</v>
      </c>
    </row>
    <row r="555" spans="1:9" s="5" customFormat="1" ht="15" customHeight="1" x14ac:dyDescent="0.25">
      <c r="A555" s="46" t="str">
        <f t="shared" ref="A555" si="287">A290</f>
        <v>15.09_Villarreal</v>
      </c>
      <c r="B555" s="4" t="str">
        <f t="shared" si="261"/>
        <v>Salida Nacional / National exit</v>
      </c>
      <c r="C555" s="87">
        <f t="shared" ref="C555:I555" si="288">(C290*C25)/SUMPRODUCT(C$12:C$270,C$277:C$535)</f>
        <v>2.3151509575950056E-2</v>
      </c>
      <c r="D555" s="87">
        <f t="shared" si="288"/>
        <v>2.3100576119131001E-2</v>
      </c>
      <c r="E555" s="87">
        <f t="shared" si="288"/>
        <v>2.2789573559151673E-2</v>
      </c>
      <c r="F555" s="87">
        <f t="shared" si="288"/>
        <v>2.2231958919171173E-2</v>
      </c>
      <c r="G555" s="87">
        <f t="shared" si="288"/>
        <v>2.214581248324865E-2</v>
      </c>
      <c r="H555" s="87">
        <f t="shared" si="288"/>
        <v>2.218280237774652E-2</v>
      </c>
      <c r="I555" s="88">
        <f t="shared" si="288"/>
        <v>2.2385205188130704E-2</v>
      </c>
    </row>
    <row r="556" spans="1:9" s="5" customFormat="1" ht="15" customHeight="1" x14ac:dyDescent="0.25">
      <c r="A556" s="46" t="str">
        <f t="shared" ref="A556" si="289">A291</f>
        <v>15.09X.3_Moncofar</v>
      </c>
      <c r="B556" s="4" t="str">
        <f t="shared" si="261"/>
        <v>Salida Nacional / National exit</v>
      </c>
      <c r="C556" s="87">
        <f t="shared" ref="C556:I556" si="290">(C291*C26)/SUMPRODUCT(C$12:C$270,C$277:C$535)</f>
        <v>1.6672947467815306E-3</v>
      </c>
      <c r="D556" s="87">
        <f t="shared" si="290"/>
        <v>1.6482648335118795E-3</v>
      </c>
      <c r="E556" s="87">
        <f t="shared" si="290"/>
        <v>1.6078607990333473E-3</v>
      </c>
      <c r="F556" s="87">
        <f t="shared" si="290"/>
        <v>1.5537938459298623E-3</v>
      </c>
      <c r="G556" s="87">
        <f t="shared" si="290"/>
        <v>1.5377687127970706E-3</v>
      </c>
      <c r="H556" s="87">
        <f t="shared" si="290"/>
        <v>1.5339669206138487E-3</v>
      </c>
      <c r="I556" s="88">
        <f t="shared" si="290"/>
        <v>1.5454741060634395E-3</v>
      </c>
    </row>
    <row r="557" spans="1:9" s="5" customFormat="1" ht="15" customHeight="1" x14ac:dyDescent="0.25">
      <c r="A557" s="46" t="str">
        <f t="shared" ref="A557" si="291">A292</f>
        <v>15.09X_Nules I</v>
      </c>
      <c r="B557" s="4" t="str">
        <f t="shared" si="261"/>
        <v>Salida Nacional / National exit</v>
      </c>
      <c r="C557" s="87">
        <f t="shared" ref="C557:I557" si="292">(C292*C27)/SUMPRODUCT(C$12:C$270,C$277:C$535)</f>
        <v>7.7996767414858191E-4</v>
      </c>
      <c r="D557" s="87">
        <f t="shared" si="292"/>
        <v>7.755145608808146E-4</v>
      </c>
      <c r="E557" s="87">
        <f t="shared" si="292"/>
        <v>7.6175049303639345E-4</v>
      </c>
      <c r="F557" s="87">
        <f t="shared" si="292"/>
        <v>7.4031029200191342E-4</v>
      </c>
      <c r="G557" s="87">
        <f t="shared" si="292"/>
        <v>7.3576074373203257E-4</v>
      </c>
      <c r="H557" s="87">
        <f t="shared" si="292"/>
        <v>7.3599770809842176E-4</v>
      </c>
      <c r="I557" s="88">
        <f t="shared" si="292"/>
        <v>7.423454133182087E-4</v>
      </c>
    </row>
    <row r="558" spans="1:9" s="5" customFormat="1" ht="15" customHeight="1" x14ac:dyDescent="0.25">
      <c r="A558" s="46" t="str">
        <f t="shared" ref="A558" si="293">A293</f>
        <v>15.10_Chilches</v>
      </c>
      <c r="B558" s="4" t="str">
        <f t="shared" si="261"/>
        <v>Salida Nacional / National exit</v>
      </c>
      <c r="C558" s="87">
        <f t="shared" ref="C558:I558" si="294">(C293*C28)/SUMPRODUCT(C$12:C$270,C$277:C$535)</f>
        <v>2.3026835022201589E-3</v>
      </c>
      <c r="D558" s="87">
        <f t="shared" si="294"/>
        <v>2.289065603110753E-3</v>
      </c>
      <c r="E558" s="87">
        <f t="shared" si="294"/>
        <v>2.2477628380110724E-3</v>
      </c>
      <c r="F558" s="87">
        <f t="shared" si="294"/>
        <v>2.1836560037081089E-3</v>
      </c>
      <c r="G558" s="87">
        <f t="shared" si="294"/>
        <v>2.1702691417637334E-3</v>
      </c>
      <c r="H558" s="87">
        <f t="shared" si="294"/>
        <v>2.1712025680840933E-3</v>
      </c>
      <c r="I558" s="88">
        <f t="shared" si="294"/>
        <v>2.1900084600362472E-3</v>
      </c>
    </row>
    <row r="559" spans="1:9" s="5" customFormat="1" ht="15" customHeight="1" x14ac:dyDescent="0.25">
      <c r="A559" s="46" t="str">
        <f t="shared" ref="A559" si="295">A294</f>
        <v>15.11_Sagunto</v>
      </c>
      <c r="B559" s="4" t="str">
        <f t="shared" si="261"/>
        <v>Salida Nacional / National exit</v>
      </c>
      <c r="C559" s="87">
        <f t="shared" ref="C559:I559" si="296">(C294*C29)/SUMPRODUCT(C$12:C$270,C$277:C$535)</f>
        <v>1.9643425192695722E-3</v>
      </c>
      <c r="D559" s="87">
        <f t="shared" si="296"/>
        <v>1.9007602265803784E-3</v>
      </c>
      <c r="E559" s="87">
        <f t="shared" si="296"/>
        <v>1.808814025057646E-3</v>
      </c>
      <c r="F559" s="87">
        <f t="shared" si="296"/>
        <v>1.7134286996546687E-3</v>
      </c>
      <c r="G559" s="87">
        <f t="shared" si="296"/>
        <v>1.6722957105087706E-3</v>
      </c>
      <c r="H559" s="87">
        <f t="shared" si="296"/>
        <v>1.6532603505380352E-3</v>
      </c>
      <c r="I559" s="88">
        <f t="shared" si="296"/>
        <v>1.6574627290802341E-3</v>
      </c>
    </row>
    <row r="560" spans="1:9" s="5" customFormat="1" ht="15" customHeight="1" x14ac:dyDescent="0.25">
      <c r="A560" s="46" t="str">
        <f t="shared" ref="A560" si="297">A295</f>
        <v>15.12_Puzol</v>
      </c>
      <c r="B560" s="4" t="str">
        <f t="shared" si="261"/>
        <v>Salida Nacional / National exit</v>
      </c>
      <c r="C560" s="87">
        <f t="shared" ref="C560:I560" si="298">(C295*C30)/SUMPRODUCT(C$12:C$270,C$277:C$535)</f>
        <v>0</v>
      </c>
      <c r="D560" s="87">
        <f t="shared" si="298"/>
        <v>0</v>
      </c>
      <c r="E560" s="87">
        <f t="shared" si="298"/>
        <v>0</v>
      </c>
      <c r="F560" s="87">
        <f t="shared" si="298"/>
        <v>0</v>
      </c>
      <c r="G560" s="87">
        <f t="shared" si="298"/>
        <v>0</v>
      </c>
      <c r="H560" s="87">
        <f t="shared" si="298"/>
        <v>0</v>
      </c>
      <c r="I560" s="88">
        <f t="shared" si="298"/>
        <v>0</v>
      </c>
    </row>
    <row r="561" spans="1:9" s="5" customFormat="1" ht="15" customHeight="1" x14ac:dyDescent="0.25">
      <c r="A561" s="46" t="str">
        <f t="shared" ref="A561" si="299">A296</f>
        <v>15.14_Paterna</v>
      </c>
      <c r="B561" s="4" t="str">
        <f t="shared" si="261"/>
        <v>Salida Nacional / National exit</v>
      </c>
      <c r="C561" s="87">
        <f t="shared" ref="C561:I561" si="300">(C296*C31)/SUMPRODUCT(C$12:C$270,C$277:C$535)</f>
        <v>0</v>
      </c>
      <c r="D561" s="87">
        <f t="shared" si="300"/>
        <v>0</v>
      </c>
      <c r="E561" s="87">
        <f t="shared" si="300"/>
        <v>0</v>
      </c>
      <c r="F561" s="87">
        <f t="shared" si="300"/>
        <v>0</v>
      </c>
      <c r="G561" s="87">
        <f t="shared" si="300"/>
        <v>0</v>
      </c>
      <c r="H561" s="87">
        <f t="shared" si="300"/>
        <v>0</v>
      </c>
      <c r="I561" s="88">
        <f t="shared" si="300"/>
        <v>0</v>
      </c>
    </row>
    <row r="562" spans="1:9" s="5" customFormat="1" ht="15" customHeight="1" x14ac:dyDescent="0.25">
      <c r="A562" s="46" t="str">
        <f t="shared" ref="A562" si="301">A297</f>
        <v>15.16_Llombay</v>
      </c>
      <c r="B562" s="4" t="str">
        <f t="shared" si="261"/>
        <v>Salida Nacional / National exit</v>
      </c>
      <c r="C562" s="87">
        <f t="shared" ref="C562:I562" si="302">(C297*C32)/SUMPRODUCT(C$12:C$270,C$277:C$535)</f>
        <v>1.3603793624101528E-3</v>
      </c>
      <c r="D562" s="87">
        <f t="shared" si="302"/>
        <v>1.3364658101888086E-3</v>
      </c>
      <c r="E562" s="87">
        <f t="shared" si="302"/>
        <v>1.2934170488778179E-3</v>
      </c>
      <c r="F562" s="87">
        <f t="shared" si="302"/>
        <v>1.2406554586927997E-3</v>
      </c>
      <c r="G562" s="87">
        <f t="shared" si="302"/>
        <v>1.2240002078576606E-3</v>
      </c>
      <c r="H562" s="87">
        <f t="shared" si="302"/>
        <v>1.2193476991650628E-3</v>
      </c>
      <c r="I562" s="88">
        <f t="shared" si="302"/>
        <v>1.2285229731179648E-3</v>
      </c>
    </row>
    <row r="563" spans="1:9" s="5" customFormat="1" ht="15" customHeight="1" x14ac:dyDescent="0.25">
      <c r="A563" s="46" t="str">
        <f t="shared" ref="A563" si="303">A298</f>
        <v>15.17_Carlet</v>
      </c>
      <c r="B563" s="4" t="str">
        <f t="shared" si="261"/>
        <v>Salida Nacional / National exit</v>
      </c>
      <c r="C563" s="87">
        <f t="shared" ref="C563:I563" si="304">(C298*C33)/SUMPRODUCT(C$12:C$270,C$277:C$535)</f>
        <v>1.2150093275213605E-3</v>
      </c>
      <c r="D563" s="87">
        <f t="shared" si="304"/>
        <v>1.1752039611637936E-3</v>
      </c>
      <c r="E563" s="87">
        <f t="shared" si="304"/>
        <v>1.1176473828952273E-3</v>
      </c>
      <c r="F563" s="87">
        <f t="shared" si="304"/>
        <v>1.0574998075196147E-3</v>
      </c>
      <c r="G563" s="87">
        <f t="shared" si="304"/>
        <v>1.0328888816813382E-3</v>
      </c>
      <c r="H563" s="87">
        <f t="shared" si="304"/>
        <v>1.0221654098067328E-3</v>
      </c>
      <c r="I563" s="88">
        <f t="shared" si="304"/>
        <v>1.0258053475666192E-3</v>
      </c>
    </row>
    <row r="564" spans="1:9" s="5" customFormat="1" ht="15" customHeight="1" x14ac:dyDescent="0.25">
      <c r="A564" s="46" t="str">
        <f t="shared" ref="A564" si="305">A299</f>
        <v>15.19_Alcudia de Crespins</v>
      </c>
      <c r="B564" s="4" t="str">
        <f t="shared" si="261"/>
        <v>Salida Nacional / National exit</v>
      </c>
      <c r="C564" s="87">
        <f t="shared" ref="C564:I564" si="306">(C299*C34)/SUMPRODUCT(C$12:C$270,C$277:C$535)</f>
        <v>6.7743184582211052E-4</v>
      </c>
      <c r="D564" s="87">
        <f t="shared" si="306"/>
        <v>6.6996670907634108E-4</v>
      </c>
      <c r="E564" s="87">
        <f t="shared" si="306"/>
        <v>6.537683629029914E-4</v>
      </c>
      <c r="F564" s="87">
        <f t="shared" si="306"/>
        <v>6.3120991111105865E-4</v>
      </c>
      <c r="G564" s="87">
        <f t="shared" si="306"/>
        <v>6.2632668327136448E-4</v>
      </c>
      <c r="H564" s="87">
        <f t="shared" si="306"/>
        <v>6.265199060298131E-4</v>
      </c>
      <c r="I564" s="88">
        <f t="shared" si="306"/>
        <v>6.3225287466183735E-4</v>
      </c>
    </row>
    <row r="565" spans="1:9" s="5" customFormat="1" ht="15" customHeight="1" x14ac:dyDescent="0.25">
      <c r="A565" s="46" t="str">
        <f t="shared" ref="A565" si="307">A300</f>
        <v>15.20.04_Denia</v>
      </c>
      <c r="B565" s="4" t="str">
        <f t="shared" si="261"/>
        <v>Salida Nacional / National exit</v>
      </c>
      <c r="C565" s="87">
        <f t="shared" ref="C565:I565" si="308">(C300*C35)/SUMPRODUCT(C$12:C$270,C$277:C$535)</f>
        <v>6.3354172835381129E-5</v>
      </c>
      <c r="D565" s="87">
        <f t="shared" si="308"/>
        <v>6.2765953745961615E-5</v>
      </c>
      <c r="E565" s="87">
        <f t="shared" si="308"/>
        <v>6.1401732395014905E-5</v>
      </c>
      <c r="F565" s="87">
        <f t="shared" si="308"/>
        <v>5.9444231495806948E-5</v>
      </c>
      <c r="G565" s="87">
        <f t="shared" si="308"/>
        <v>5.9034010814309142E-5</v>
      </c>
      <c r="H565" s="87">
        <f t="shared" si="308"/>
        <v>5.9061949471960001E-5</v>
      </c>
      <c r="I565" s="88">
        <f t="shared" si="308"/>
        <v>5.961787172614094E-5</v>
      </c>
    </row>
    <row r="566" spans="1:9" s="5" customFormat="1" ht="15" customHeight="1" x14ac:dyDescent="0.25">
      <c r="A566" s="46" t="str">
        <f t="shared" ref="A566" si="309">A301</f>
        <v>15.20.05_Ibiza</v>
      </c>
      <c r="B566" s="4" t="str">
        <f t="shared" si="261"/>
        <v>Salida Nacional / National exit</v>
      </c>
      <c r="C566" s="87">
        <f t="shared" ref="C566:I566" si="310">(C301*C36)/SUMPRODUCT(C$12:C$270,C$277:C$535)</f>
        <v>1.3449946288570332E-4</v>
      </c>
      <c r="D566" s="87">
        <f t="shared" si="310"/>
        <v>1.3174667199260731E-4</v>
      </c>
      <c r="E566" s="87">
        <f t="shared" si="310"/>
        <v>1.2730443290745856E-4</v>
      </c>
      <c r="F566" s="87">
        <f t="shared" si="310"/>
        <v>1.221327251567809E-4</v>
      </c>
      <c r="G566" s="87">
        <f t="shared" si="310"/>
        <v>1.2023954692840905E-4</v>
      </c>
      <c r="H566" s="87">
        <f t="shared" si="310"/>
        <v>1.1952412149690329E-4</v>
      </c>
      <c r="I566" s="88">
        <f t="shared" si="310"/>
        <v>1.2028522105707852E-4</v>
      </c>
    </row>
    <row r="567" spans="1:9" s="5" customFormat="1" ht="15" customHeight="1" x14ac:dyDescent="0.25">
      <c r="A567" s="46" t="str">
        <f t="shared" ref="A567" si="311">A302</f>
        <v>15.20.06_Mallorca-S. Juan Dios</v>
      </c>
      <c r="B567" s="4" t="str">
        <f t="shared" si="261"/>
        <v>Salida Nacional / National exit</v>
      </c>
      <c r="C567" s="87">
        <f t="shared" ref="C567:I567" si="312">(C302*C37)/SUMPRODUCT(C$12:C$270,C$277:C$535)</f>
        <v>3.2486978034337757E-3</v>
      </c>
      <c r="D567" s="87">
        <f t="shared" si="312"/>
        <v>3.1834383280583398E-3</v>
      </c>
      <c r="E567" s="87">
        <f t="shared" si="312"/>
        <v>3.0776851526307628E-3</v>
      </c>
      <c r="F567" s="87">
        <f t="shared" si="312"/>
        <v>2.9542185057708729E-3</v>
      </c>
      <c r="G567" s="87">
        <f t="shared" si="312"/>
        <v>2.9090935959731295E-3</v>
      </c>
      <c r="H567" s="87">
        <f t="shared" si="312"/>
        <v>2.8920708840609491E-3</v>
      </c>
      <c r="I567" s="88">
        <f t="shared" si="312"/>
        <v>2.9107118052264483E-3</v>
      </c>
    </row>
    <row r="568" spans="1:9" s="5" customFormat="1" ht="15" customHeight="1" x14ac:dyDescent="0.25">
      <c r="A568" s="46" t="str">
        <f t="shared" ref="A568" si="313">A303</f>
        <v>15.20A.1_Onteniente</v>
      </c>
      <c r="B568" s="4" t="str">
        <f t="shared" si="261"/>
        <v>Salida Nacional / National exit</v>
      </c>
      <c r="C568" s="87">
        <f t="shared" ref="C568:I568" si="314">(C303*C38)/SUMPRODUCT(C$12:C$270,C$277:C$535)</f>
        <v>2.4778702709759661E-3</v>
      </c>
      <c r="D568" s="87">
        <f t="shared" si="314"/>
        <v>2.4550004118955976E-3</v>
      </c>
      <c r="E568" s="87">
        <f t="shared" si="314"/>
        <v>2.4004643484770885E-3</v>
      </c>
      <c r="F568" s="87">
        <f t="shared" si="314"/>
        <v>2.3212542480238025E-3</v>
      </c>
      <c r="G568" s="87">
        <f t="shared" si="314"/>
        <v>2.3064417826907245E-3</v>
      </c>
      <c r="H568" s="87">
        <f t="shared" si="314"/>
        <v>2.3093903367701696E-3</v>
      </c>
      <c r="I568" s="88">
        <f t="shared" si="314"/>
        <v>2.3319230169539669E-3</v>
      </c>
    </row>
    <row r="569" spans="1:9" s="5" customFormat="1" ht="15" customHeight="1" x14ac:dyDescent="0.25">
      <c r="A569" s="46" t="str">
        <f t="shared" ref="A569" si="315">A304</f>
        <v>15.21_Bañeres</v>
      </c>
      <c r="B569" s="4" t="str">
        <f t="shared" si="261"/>
        <v>Salida Nacional / National exit</v>
      </c>
      <c r="C569" s="87">
        <f t="shared" ref="C569:I569" si="316">(C304*C39)/SUMPRODUCT(C$12:C$270,C$277:C$535)</f>
        <v>9.4971796117954024E-4</v>
      </c>
      <c r="D569" s="87">
        <f t="shared" si="316"/>
        <v>9.4039838797301033E-4</v>
      </c>
      <c r="E569" s="87">
        <f t="shared" si="316"/>
        <v>9.1890281712316024E-4</v>
      </c>
      <c r="F569" s="87">
        <f t="shared" si="316"/>
        <v>8.880649777848206E-4</v>
      </c>
      <c r="G569" s="87">
        <f t="shared" si="316"/>
        <v>8.8220254567446721E-4</v>
      </c>
      <c r="H569" s="87">
        <f t="shared" si="316"/>
        <v>8.8325821965208736E-4</v>
      </c>
      <c r="I569" s="88">
        <f t="shared" si="316"/>
        <v>8.9191722069675763E-4</v>
      </c>
    </row>
    <row r="570" spans="1:9" s="5" customFormat="1" ht="15" customHeight="1" x14ac:dyDescent="0.25">
      <c r="A570" s="46" t="str">
        <f t="shared" ref="A570" si="317">A305</f>
        <v>15.22_Ibi</v>
      </c>
      <c r="B570" s="4" t="str">
        <f t="shared" si="261"/>
        <v>Salida Nacional / National exit</v>
      </c>
      <c r="C570" s="87">
        <f t="shared" ref="C570:I570" si="318">(C305*C40)/SUMPRODUCT(C$12:C$270,C$277:C$535)</f>
        <v>2.5734730585770402E-4</v>
      </c>
      <c r="D570" s="87">
        <f t="shared" si="318"/>
        <v>2.5169112131493017E-4</v>
      </c>
      <c r="E570" s="87">
        <f t="shared" si="318"/>
        <v>2.4248582649980587E-4</v>
      </c>
      <c r="F570" s="87">
        <f t="shared" si="318"/>
        <v>2.3166328468150342E-4</v>
      </c>
      <c r="G570" s="87">
        <f t="shared" si="318"/>
        <v>2.2817956808160494E-4</v>
      </c>
      <c r="H570" s="87">
        <f t="shared" si="318"/>
        <v>2.2716231349318933E-4</v>
      </c>
      <c r="I570" s="88">
        <f t="shared" si="318"/>
        <v>2.2875072189418731E-4</v>
      </c>
    </row>
    <row r="571" spans="1:9" s="5" customFormat="1" ht="15" customHeight="1" x14ac:dyDescent="0.25">
      <c r="A571" s="46" t="str">
        <f t="shared" ref="A571" si="319">A306</f>
        <v>15.23_Tibi</v>
      </c>
      <c r="B571" s="4" t="str">
        <f t="shared" si="261"/>
        <v>Salida Nacional / National exit</v>
      </c>
      <c r="C571" s="87">
        <f t="shared" ref="C571:I571" si="320">(C306*C41)/SUMPRODUCT(C$12:C$270,C$277:C$535)</f>
        <v>2.8501447260963058E-5</v>
      </c>
      <c r="D571" s="87">
        <f t="shared" si="320"/>
        <v>2.7910751725866317E-5</v>
      </c>
      <c r="E571" s="87">
        <f t="shared" si="320"/>
        <v>2.6929681664687298E-5</v>
      </c>
      <c r="F571" s="87">
        <f t="shared" si="320"/>
        <v>2.5758284611553404E-5</v>
      </c>
      <c r="G571" s="87">
        <f t="shared" si="320"/>
        <v>2.5396753632883918E-5</v>
      </c>
      <c r="H571" s="87">
        <f t="shared" si="320"/>
        <v>2.5301753516069057E-5</v>
      </c>
      <c r="I571" s="88">
        <f t="shared" si="320"/>
        <v>2.5489395920881938E-5</v>
      </c>
    </row>
    <row r="572" spans="1:9" s="5" customFormat="1" ht="15" customHeight="1" x14ac:dyDescent="0.25">
      <c r="A572" s="46" t="str">
        <f t="shared" ref="A572" si="321">A307</f>
        <v>15.24_Alicante</v>
      </c>
      <c r="B572" s="4" t="str">
        <f t="shared" si="261"/>
        <v>Salida Nacional / National exit</v>
      </c>
      <c r="C572" s="87">
        <f t="shared" ref="C572:I572" si="322">(C307*C42)/SUMPRODUCT(C$12:C$270,C$277:C$535)</f>
        <v>8.9476498063181256E-4</v>
      </c>
      <c r="D572" s="87">
        <f t="shared" si="322"/>
        <v>8.798204505468132E-4</v>
      </c>
      <c r="E572" s="87">
        <f t="shared" si="322"/>
        <v>8.5289697796512676E-4</v>
      </c>
      <c r="F572" s="87">
        <f t="shared" si="322"/>
        <v>8.1890628880986176E-4</v>
      </c>
      <c r="G572" s="87">
        <f t="shared" si="322"/>
        <v>8.0986592719560404E-4</v>
      </c>
      <c r="H572" s="87">
        <f t="shared" si="322"/>
        <v>8.0852054168224037E-4</v>
      </c>
      <c r="I572" s="88">
        <f t="shared" si="322"/>
        <v>8.1543779100555459E-4</v>
      </c>
    </row>
    <row r="573" spans="1:9" s="5" customFormat="1" ht="15" customHeight="1" x14ac:dyDescent="0.25">
      <c r="A573" s="46" t="str">
        <f t="shared" ref="A573" si="323">A308</f>
        <v>15.26_Elche</v>
      </c>
      <c r="B573" s="4" t="str">
        <f t="shared" si="261"/>
        <v>Salida Nacional / National exit</v>
      </c>
      <c r="C573" s="87">
        <f t="shared" ref="C573:I573" si="324">(C308*C43)/SUMPRODUCT(C$12:C$270,C$277:C$535)</f>
        <v>1.5991965924100422E-3</v>
      </c>
      <c r="D573" s="87">
        <f t="shared" si="324"/>
        <v>1.5720729853298471E-3</v>
      </c>
      <c r="E573" s="87">
        <f t="shared" si="324"/>
        <v>1.5234858581292916E-3</v>
      </c>
      <c r="F573" s="87">
        <f t="shared" si="324"/>
        <v>1.4622960116895416E-3</v>
      </c>
      <c r="G573" s="87">
        <f t="shared" si="324"/>
        <v>1.4461950800144876E-3</v>
      </c>
      <c r="H573" s="87">
        <f t="shared" si="324"/>
        <v>1.4439412808629724E-3</v>
      </c>
      <c r="I573" s="88">
        <f t="shared" si="324"/>
        <v>1.4565623158901552E-3</v>
      </c>
    </row>
    <row r="574" spans="1:9" s="5" customFormat="1" ht="15" customHeight="1" x14ac:dyDescent="0.25">
      <c r="A574" s="46" t="str">
        <f t="shared" ref="A574" si="325">A309</f>
        <v>15.28_16_Callosa Segura</v>
      </c>
      <c r="B574" s="4" t="str">
        <f t="shared" si="261"/>
        <v>Salida Nacional / National exit</v>
      </c>
      <c r="C574" s="87">
        <f t="shared" ref="C574:I574" si="326">(C309*C44)/SUMPRODUCT(C$12:C$270,C$277:C$535)</f>
        <v>4.9506551832526958E-4</v>
      </c>
      <c r="D574" s="87">
        <f t="shared" si="326"/>
        <v>4.8763903891653606E-4</v>
      </c>
      <c r="E574" s="87">
        <f t="shared" si="326"/>
        <v>4.7363787321044124E-4</v>
      </c>
      <c r="F574" s="87">
        <f t="shared" si="326"/>
        <v>4.5542593438171276E-4</v>
      </c>
      <c r="G574" s="87">
        <f t="shared" si="326"/>
        <v>4.5110881699483911E-4</v>
      </c>
      <c r="H574" s="87">
        <f t="shared" si="326"/>
        <v>4.5090054818681165E-4</v>
      </c>
      <c r="I574" s="88">
        <f t="shared" si="326"/>
        <v>4.5513895088054136E-4</v>
      </c>
    </row>
    <row r="575" spans="1:9" s="5" customFormat="1" ht="15" customHeight="1" x14ac:dyDescent="0.25">
      <c r="A575" s="46" t="str">
        <f t="shared" ref="A575" si="327">A310</f>
        <v>15.30_San Javier</v>
      </c>
      <c r="B575" s="4" t="str">
        <f t="shared" si="261"/>
        <v>Salida Nacional / National exit</v>
      </c>
      <c r="C575" s="87">
        <f t="shared" ref="C575:I575" si="328">(C310*C45)/SUMPRODUCT(C$12:C$270,C$277:C$535)</f>
        <v>1.852453371893266E-4</v>
      </c>
      <c r="D575" s="87">
        <f t="shared" si="328"/>
        <v>1.8268226041584509E-4</v>
      </c>
      <c r="E575" s="87">
        <f t="shared" si="328"/>
        <v>1.7767131532390716E-4</v>
      </c>
      <c r="F575" s="87">
        <f t="shared" si="328"/>
        <v>1.710072641121031E-4</v>
      </c>
      <c r="G575" s="87">
        <f t="shared" si="328"/>
        <v>1.6956451877039088E-4</v>
      </c>
      <c r="H575" s="87">
        <f t="shared" si="328"/>
        <v>1.6962176812679026E-4</v>
      </c>
      <c r="I575" s="88">
        <f t="shared" si="328"/>
        <v>1.7130972516802797E-4</v>
      </c>
    </row>
    <row r="576" spans="1:9" s="5" customFormat="1" ht="15" customHeight="1" x14ac:dyDescent="0.25">
      <c r="A576" s="46" t="str">
        <f t="shared" ref="A576" si="329">A311</f>
        <v>15.31.1A_EnergyWorks Cartagena</v>
      </c>
      <c r="B576" s="4" t="str">
        <f t="shared" si="261"/>
        <v>Salida Nacional / National exit</v>
      </c>
      <c r="C576" s="87">
        <f t="shared" ref="C576:I576" si="330">(C311*C46)/SUMPRODUCT(C$12:C$270,C$277:C$535)</f>
        <v>5.1241900836318669E-3</v>
      </c>
      <c r="D576" s="87">
        <f t="shared" si="330"/>
        <v>5.0594197335899153E-3</v>
      </c>
      <c r="E576" s="87">
        <f t="shared" si="330"/>
        <v>4.9616889303694765E-3</v>
      </c>
      <c r="F576" s="87">
        <f t="shared" si="330"/>
        <v>4.9132292345405049E-3</v>
      </c>
      <c r="G576" s="87">
        <f t="shared" si="330"/>
        <v>4.917428711080583E-3</v>
      </c>
      <c r="H576" s="87">
        <f t="shared" si="330"/>
        <v>4.9352805251539952E-3</v>
      </c>
      <c r="I576" s="88">
        <f t="shared" si="330"/>
        <v>4.9000710231062432E-3</v>
      </c>
    </row>
    <row r="577" spans="1:9" s="5" customFormat="1" ht="15" customHeight="1" x14ac:dyDescent="0.25">
      <c r="A577" s="46" t="str">
        <f t="shared" ref="A577" si="331">A312</f>
        <v>15.31_General Electric</v>
      </c>
      <c r="B577" s="4" t="str">
        <f t="shared" si="261"/>
        <v>Salida Nacional / National exit</v>
      </c>
      <c r="C577" s="87">
        <f t="shared" ref="C577:I577" si="332">(C312*C47)/SUMPRODUCT(C$12:C$270,C$277:C$535)</f>
        <v>1.0034962365322447E-3</v>
      </c>
      <c r="D577" s="87">
        <f t="shared" si="332"/>
        <v>9.9042321834723118E-4</v>
      </c>
      <c r="E577" s="87">
        <f t="shared" si="332"/>
        <v>9.7070020434296791E-4</v>
      </c>
      <c r="F577" s="87">
        <f t="shared" si="332"/>
        <v>9.6055920930687591E-4</v>
      </c>
      <c r="G577" s="87">
        <f t="shared" si="332"/>
        <v>9.6111401214766514E-4</v>
      </c>
      <c r="H577" s="87">
        <f t="shared" si="332"/>
        <v>9.6450552328913506E-4</v>
      </c>
      <c r="I577" s="88">
        <f t="shared" si="332"/>
        <v>9.5744401029896513E-4</v>
      </c>
    </row>
    <row r="578" spans="1:9" s="5" customFormat="1" ht="15" customHeight="1" x14ac:dyDescent="0.25">
      <c r="A578" s="46" t="str">
        <f t="shared" ref="A578" si="333">A313</f>
        <v>15.31A.2_Fuente Alamo</v>
      </c>
      <c r="B578" s="4" t="str">
        <f t="shared" si="261"/>
        <v>Salida Nacional / National exit</v>
      </c>
      <c r="C578" s="87">
        <f t="shared" ref="C578:I578" si="334">(C313*C48)/SUMPRODUCT(C$12:C$270,C$277:C$535)</f>
        <v>2.0381801260300603E-6</v>
      </c>
      <c r="D578" s="87">
        <f t="shared" si="334"/>
        <v>1.9837158547829696E-6</v>
      </c>
      <c r="E578" s="87">
        <f t="shared" si="334"/>
        <v>1.9006884805219254E-6</v>
      </c>
      <c r="F578" s="87">
        <f t="shared" si="334"/>
        <v>1.8075164876416904E-6</v>
      </c>
      <c r="G578" s="87">
        <f t="shared" si="334"/>
        <v>1.7758626781757703E-6</v>
      </c>
      <c r="H578" s="87">
        <f t="shared" si="334"/>
        <v>1.7654423123890158E-6</v>
      </c>
      <c r="I578" s="88">
        <f t="shared" si="334"/>
        <v>1.7779390076171377E-6</v>
      </c>
    </row>
    <row r="579" spans="1:9" s="5" customFormat="1" ht="15" customHeight="1" x14ac:dyDescent="0.25">
      <c r="A579" s="46" t="str">
        <f t="shared" ref="A579" si="335">A314</f>
        <v>15.31A.4_Lorca</v>
      </c>
      <c r="B579" s="4" t="str">
        <f t="shared" si="261"/>
        <v>Salida Nacional / National exit</v>
      </c>
      <c r="C579" s="87">
        <f t="shared" ref="C579:I579" si="336">(C314*C49)/SUMPRODUCT(C$12:C$270,C$277:C$535)</f>
        <v>6.3485858107363666E-4</v>
      </c>
      <c r="D579" s="87">
        <f t="shared" si="336"/>
        <v>6.2820808274542108E-4</v>
      </c>
      <c r="E579" s="87">
        <f t="shared" si="336"/>
        <v>6.1357974848009057E-4</v>
      </c>
      <c r="F579" s="87">
        <f t="shared" si="336"/>
        <v>5.9285053368291233E-4</v>
      </c>
      <c r="G579" s="87">
        <f t="shared" si="336"/>
        <v>5.8932524783186075E-4</v>
      </c>
      <c r="H579" s="87">
        <f t="shared" si="336"/>
        <v>5.9042498150946668E-4</v>
      </c>
      <c r="I579" s="88">
        <f t="shared" si="336"/>
        <v>5.970273542390814E-4</v>
      </c>
    </row>
    <row r="580" spans="1:9" s="5" customFormat="1" ht="15" customHeight="1" x14ac:dyDescent="0.25">
      <c r="A580" s="46" t="str">
        <f t="shared" ref="A580" si="337">A315</f>
        <v>15.34_Escombreras</v>
      </c>
      <c r="B580" s="4" t="str">
        <f t="shared" si="261"/>
        <v>Salida Nacional / National exit</v>
      </c>
      <c r="C580" s="87">
        <f t="shared" ref="C580:I580" si="338">(C315*C50)/SUMPRODUCT(C$12:C$270,C$277:C$535)</f>
        <v>2.6704754215871936E-2</v>
      </c>
      <c r="D580" s="87">
        <f t="shared" si="338"/>
        <v>2.635603758728635E-2</v>
      </c>
      <c r="E580" s="87">
        <f t="shared" si="338"/>
        <v>2.5829896134520941E-2</v>
      </c>
      <c r="F580" s="87">
        <f t="shared" si="338"/>
        <v>2.5558602275211176E-2</v>
      </c>
      <c r="G580" s="87">
        <f t="shared" si="338"/>
        <v>2.5572684804159761E-2</v>
      </c>
      <c r="H580" s="87">
        <f t="shared" si="338"/>
        <v>2.5662605059110489E-2</v>
      </c>
      <c r="I580" s="88">
        <f t="shared" si="338"/>
        <v>2.5474123492027358E-2</v>
      </c>
    </row>
    <row r="581" spans="1:9" s="5" customFormat="1" ht="15" customHeight="1" x14ac:dyDescent="0.25">
      <c r="A581" s="46" t="str">
        <f t="shared" ref="A581" si="339">A316</f>
        <v>15_Tivissa</v>
      </c>
      <c r="B581" s="4" t="str">
        <f t="shared" si="261"/>
        <v>Salida Nacional / National exit</v>
      </c>
      <c r="C581" s="87">
        <f t="shared" ref="C581:I581" si="340">(C316*C51)/SUMPRODUCT(C$12:C$270,C$277:C$535)</f>
        <v>5.3674015519035113E-6</v>
      </c>
      <c r="D581" s="87">
        <f t="shared" si="340"/>
        <v>5.2904065938922186E-6</v>
      </c>
      <c r="E581" s="87">
        <f t="shared" si="340"/>
        <v>5.1540489719528324E-6</v>
      </c>
      <c r="F581" s="87">
        <f t="shared" si="340"/>
        <v>4.9880688296352002E-6</v>
      </c>
      <c r="G581" s="87">
        <f t="shared" si="340"/>
        <v>4.9132404896380712E-6</v>
      </c>
      <c r="H581" s="87">
        <f t="shared" si="340"/>
        <v>4.8766279577251853E-6</v>
      </c>
      <c r="I581" s="88">
        <f t="shared" si="340"/>
        <v>4.8978243527003804E-6</v>
      </c>
    </row>
    <row r="582" spans="1:9" s="5" customFormat="1" ht="15" customHeight="1" x14ac:dyDescent="0.25">
      <c r="A582" s="46" t="str">
        <f t="shared" ref="A582" si="341">A317</f>
        <v>16A_Benisanet</v>
      </c>
      <c r="B582" s="4" t="str">
        <f t="shared" si="261"/>
        <v>Salida Nacional / National exit</v>
      </c>
      <c r="C582" s="87">
        <f t="shared" ref="C582:I582" si="342">(C317*C52)/SUMPRODUCT(C$12:C$270,C$277:C$535)</f>
        <v>1.2678346596825465E-4</v>
      </c>
      <c r="D582" s="87">
        <f t="shared" si="342"/>
        <v>1.2497388206388226E-4</v>
      </c>
      <c r="E582" s="87">
        <f t="shared" si="342"/>
        <v>1.2176507512431436E-4</v>
      </c>
      <c r="F582" s="87">
        <f t="shared" si="342"/>
        <v>1.1785621063284327E-4</v>
      </c>
      <c r="G582" s="87">
        <f t="shared" si="342"/>
        <v>1.1609177667011011E-4</v>
      </c>
      <c r="H582" s="87">
        <f t="shared" si="342"/>
        <v>1.152274896928532E-4</v>
      </c>
      <c r="I582" s="88">
        <f t="shared" si="342"/>
        <v>1.1573009215386144E-4</v>
      </c>
    </row>
    <row r="583" spans="1:9" s="5" customFormat="1" ht="15" customHeight="1" x14ac:dyDescent="0.25">
      <c r="A583" s="46" t="str">
        <f t="shared" ref="A583" si="343">A318</f>
        <v>19_Caspe</v>
      </c>
      <c r="B583" s="4" t="str">
        <f t="shared" si="261"/>
        <v>Salida Nacional / National exit</v>
      </c>
      <c r="C583" s="87">
        <f t="shared" ref="C583:I583" si="344">(C318*C53)/SUMPRODUCT(C$12:C$270,C$277:C$535)</f>
        <v>3.1657092816207936E-3</v>
      </c>
      <c r="D583" s="87">
        <f t="shared" si="344"/>
        <v>3.1462584717287302E-3</v>
      </c>
      <c r="E583" s="87">
        <f t="shared" si="344"/>
        <v>3.0968484095272612E-3</v>
      </c>
      <c r="F583" s="87">
        <f t="shared" si="344"/>
        <v>3.02627834156814E-3</v>
      </c>
      <c r="G583" s="87">
        <f t="shared" si="344"/>
        <v>2.9971961393633869E-3</v>
      </c>
      <c r="H583" s="87">
        <f t="shared" si="344"/>
        <v>2.984293480606508E-3</v>
      </c>
      <c r="I583" s="88">
        <f t="shared" si="344"/>
        <v>3.003672065413761E-3</v>
      </c>
    </row>
    <row r="584" spans="1:9" s="5" customFormat="1" ht="15" customHeight="1" x14ac:dyDescent="0.25">
      <c r="A584" s="46" t="str">
        <f t="shared" ref="A584" si="345">A319</f>
        <v>20_Andorra</v>
      </c>
      <c r="B584" s="4" t="str">
        <f t="shared" si="261"/>
        <v>Salida Nacional / National exit</v>
      </c>
      <c r="C584" s="87">
        <f t="shared" ref="C584:I584" si="346">(C319*C54)/SUMPRODUCT(C$12:C$270,C$277:C$535)</f>
        <v>2.786381050146476E-3</v>
      </c>
      <c r="D584" s="87">
        <f t="shared" si="346"/>
        <v>2.720982408566424E-3</v>
      </c>
      <c r="E584" s="87">
        <f t="shared" si="346"/>
        <v>2.6569698320265838E-3</v>
      </c>
      <c r="F584" s="87">
        <f t="shared" si="346"/>
        <v>2.6585928852527058E-3</v>
      </c>
      <c r="G584" s="87">
        <f t="shared" si="346"/>
        <v>2.6658585916843791E-3</v>
      </c>
      <c r="H584" s="87">
        <f t="shared" si="346"/>
        <v>2.6686418255649335E-3</v>
      </c>
      <c r="I584" s="88">
        <f t="shared" si="346"/>
        <v>2.7081435244975054E-3</v>
      </c>
    </row>
    <row r="585" spans="1:9" s="5" customFormat="1" ht="15" customHeight="1" x14ac:dyDescent="0.25">
      <c r="A585" s="46" t="str">
        <f t="shared" ref="A585" si="347">A320</f>
        <v>21.1_Azaila</v>
      </c>
      <c r="B585" s="4" t="str">
        <f t="shared" si="261"/>
        <v>Salida Nacional / National exit</v>
      </c>
      <c r="C585" s="87">
        <f t="shared" ref="C585:I585" si="348">(C320*C55)/SUMPRODUCT(C$12:C$270,C$277:C$535)</f>
        <v>1.477372791949567E-4</v>
      </c>
      <c r="D585" s="87">
        <f t="shared" si="348"/>
        <v>1.4298639997417978E-4</v>
      </c>
      <c r="E585" s="87">
        <f t="shared" si="348"/>
        <v>1.3911070050241932E-4</v>
      </c>
      <c r="F585" s="87">
        <f t="shared" si="348"/>
        <v>1.4093246553816046E-4</v>
      </c>
      <c r="G585" s="87">
        <f t="shared" si="348"/>
        <v>1.4242927810386547E-4</v>
      </c>
      <c r="H585" s="87">
        <f t="shared" si="348"/>
        <v>1.43124914833319E-4</v>
      </c>
      <c r="I585" s="88">
        <f t="shared" si="348"/>
        <v>1.466363104350659E-4</v>
      </c>
    </row>
    <row r="586" spans="1:9" s="5" customFormat="1" ht="15" customHeight="1" x14ac:dyDescent="0.25">
      <c r="A586" s="46" t="str">
        <f t="shared" ref="A586" si="349">A321</f>
        <v>22_Epysa</v>
      </c>
      <c r="B586" s="4" t="str">
        <f t="shared" si="261"/>
        <v>Salida Nacional / National exit</v>
      </c>
      <c r="C586" s="87">
        <f t="shared" ref="C586:I586" si="350">(C321*C56)/SUMPRODUCT(C$12:C$270,C$277:C$535)</f>
        <v>4.5466371859407385E-4</v>
      </c>
      <c r="D586" s="87">
        <f t="shared" si="350"/>
        <v>4.5910929454410327E-4</v>
      </c>
      <c r="E586" s="87">
        <f t="shared" si="350"/>
        <v>4.6039607496806573E-4</v>
      </c>
      <c r="F586" s="87">
        <f t="shared" si="350"/>
        <v>4.569042375158798E-4</v>
      </c>
      <c r="G586" s="87">
        <f t="shared" si="350"/>
        <v>4.5709608438287031E-4</v>
      </c>
      <c r="H586" s="87">
        <f t="shared" si="350"/>
        <v>4.5799867495721858E-4</v>
      </c>
      <c r="I586" s="88">
        <f t="shared" si="350"/>
        <v>4.6257356897111163E-4</v>
      </c>
    </row>
    <row r="587" spans="1:9" s="5" customFormat="1" ht="15" customHeight="1" x14ac:dyDescent="0.25">
      <c r="A587" s="46" t="str">
        <f t="shared" ref="A587" si="351">A322</f>
        <v>23_Mediana Zaragoza</v>
      </c>
      <c r="B587" s="4" t="str">
        <f t="shared" si="261"/>
        <v>Salida Nacional / National exit</v>
      </c>
      <c r="C587" s="87">
        <f t="shared" ref="C587:I587" si="352">(C322*C57)/SUMPRODUCT(C$12:C$270,C$277:C$535)</f>
        <v>5.8993295268645945E-3</v>
      </c>
      <c r="D587" s="87">
        <f t="shared" si="352"/>
        <v>5.8943624823778896E-3</v>
      </c>
      <c r="E587" s="87">
        <f t="shared" si="352"/>
        <v>5.8366861263866501E-3</v>
      </c>
      <c r="F587" s="87">
        <f t="shared" si="352"/>
        <v>5.733986366201948E-3</v>
      </c>
      <c r="G587" s="87">
        <f t="shared" si="352"/>
        <v>5.6907901677095774E-3</v>
      </c>
      <c r="H587" s="87">
        <f t="shared" si="352"/>
        <v>5.6710588420041987E-3</v>
      </c>
      <c r="I587" s="88">
        <f t="shared" si="352"/>
        <v>5.7159592188837077E-3</v>
      </c>
    </row>
    <row r="588" spans="1:9" s="5" customFormat="1" ht="15" customHeight="1" x14ac:dyDescent="0.25">
      <c r="A588" s="46" t="str">
        <f t="shared" ref="A588" si="353">A323</f>
        <v>23A_La Cartuja</v>
      </c>
      <c r="B588" s="4" t="str">
        <f t="shared" si="261"/>
        <v>Salida Nacional / National exit</v>
      </c>
      <c r="C588" s="87">
        <f t="shared" ref="C588:I588" si="354">(C323*C58)/SUMPRODUCT(C$12:C$270,C$277:C$535)</f>
        <v>1.4869916081104267E-4</v>
      </c>
      <c r="D588" s="87">
        <f t="shared" si="354"/>
        <v>1.4768303901730945E-4</v>
      </c>
      <c r="E588" s="87">
        <f t="shared" si="354"/>
        <v>1.4535216210202924E-4</v>
      </c>
      <c r="F588" s="87">
        <f t="shared" si="354"/>
        <v>1.4216493605529045E-4</v>
      </c>
      <c r="G588" s="87">
        <f t="shared" si="354"/>
        <v>1.4057272646064592E-4</v>
      </c>
      <c r="H588" s="87">
        <f t="shared" si="354"/>
        <v>1.3972597490384013E-4</v>
      </c>
      <c r="I588" s="88">
        <f t="shared" si="354"/>
        <v>1.4057615927788074E-4</v>
      </c>
    </row>
    <row r="589" spans="1:9" s="5" customFormat="1" ht="15" customHeight="1" x14ac:dyDescent="0.25">
      <c r="A589" s="46" t="str">
        <f t="shared" ref="A589" si="355">A324</f>
        <v>24_Santa Fe</v>
      </c>
      <c r="B589" s="4" t="str">
        <f t="shared" si="261"/>
        <v>Salida Nacional / National exit</v>
      </c>
      <c r="C589" s="87">
        <f t="shared" ref="C589:I589" si="356">(C324*C59)/SUMPRODUCT(C$12:C$270,C$277:C$535)</f>
        <v>6.8637434235484118E-5</v>
      </c>
      <c r="D589" s="87">
        <f t="shared" si="356"/>
        <v>6.8116560268960521E-5</v>
      </c>
      <c r="E589" s="87">
        <f t="shared" si="356"/>
        <v>6.6988889924520377E-5</v>
      </c>
      <c r="F589" s="87">
        <f t="shared" si="356"/>
        <v>6.5466318540759538E-5</v>
      </c>
      <c r="G589" s="87">
        <f t="shared" si="356"/>
        <v>6.4666544928786387E-5</v>
      </c>
      <c r="H589" s="87">
        <f t="shared" si="356"/>
        <v>6.422426314996513E-5</v>
      </c>
      <c r="I589" s="88">
        <f t="shared" si="356"/>
        <v>6.458951006995352E-5</v>
      </c>
    </row>
    <row r="590" spans="1:9" s="5" customFormat="1" ht="15" customHeight="1" x14ac:dyDescent="0.25">
      <c r="A590" s="46" t="str">
        <f t="shared" ref="A590" si="357">A325</f>
        <v>24A_Zaragoza I+D</v>
      </c>
      <c r="B590" s="4" t="str">
        <f t="shared" si="261"/>
        <v>Salida Nacional / National exit</v>
      </c>
      <c r="C590" s="87">
        <f t="shared" ref="C590:I590" si="358">(C325*C60)/SUMPRODUCT(C$12:C$270,C$277:C$535)</f>
        <v>5.9576261993644593E-4</v>
      </c>
      <c r="D590" s="87">
        <f t="shared" si="358"/>
        <v>5.9634612810056757E-4</v>
      </c>
      <c r="E590" s="87">
        <f t="shared" si="358"/>
        <v>5.9238985275154171E-4</v>
      </c>
      <c r="F590" s="87">
        <f t="shared" si="358"/>
        <v>5.8378934190457272E-4</v>
      </c>
      <c r="G590" s="87">
        <f t="shared" si="358"/>
        <v>5.8021235265748631E-4</v>
      </c>
      <c r="H590" s="87">
        <f t="shared" si="358"/>
        <v>5.7859742599401809E-4</v>
      </c>
      <c r="I590" s="88">
        <f t="shared" si="358"/>
        <v>5.8312479298861951E-4</v>
      </c>
    </row>
    <row r="591" spans="1:9" s="5" customFormat="1" ht="15" customHeight="1" x14ac:dyDescent="0.25">
      <c r="A591" s="46" t="str">
        <f t="shared" ref="A591" si="359">A326</f>
        <v>25A_Barboles</v>
      </c>
      <c r="B591" s="4" t="str">
        <f t="shared" si="261"/>
        <v>Salida Nacional / National exit</v>
      </c>
      <c r="C591" s="87">
        <f t="shared" ref="C591:I591" si="360">(C326*C61)/SUMPRODUCT(C$12:C$270,C$277:C$535)</f>
        <v>0</v>
      </c>
      <c r="D591" s="87">
        <f t="shared" si="360"/>
        <v>0</v>
      </c>
      <c r="E591" s="87">
        <f t="shared" si="360"/>
        <v>0</v>
      </c>
      <c r="F591" s="87">
        <f t="shared" si="360"/>
        <v>0</v>
      </c>
      <c r="G591" s="87">
        <f t="shared" si="360"/>
        <v>0</v>
      </c>
      <c r="H591" s="87">
        <f t="shared" si="360"/>
        <v>0</v>
      </c>
      <c r="I591" s="88">
        <f t="shared" si="360"/>
        <v>0</v>
      </c>
    </row>
    <row r="592" spans="1:9" s="5" customFormat="1" ht="15" customHeight="1" x14ac:dyDescent="0.25">
      <c r="A592" s="46" t="str">
        <f t="shared" ref="A592" si="361">A327</f>
        <v>25X_General Motors</v>
      </c>
      <c r="B592" s="4" t="str">
        <f t="shared" si="261"/>
        <v>Salida Nacional / National exit</v>
      </c>
      <c r="C592" s="87">
        <f t="shared" ref="C592:I592" si="362">(C327*C62)/SUMPRODUCT(C$12:C$270,C$277:C$535)</f>
        <v>1.0167901020333985E-3</v>
      </c>
      <c r="D592" s="87">
        <f t="shared" si="362"/>
        <v>9.9971377990061322E-4</v>
      </c>
      <c r="E592" s="87">
        <f t="shared" si="362"/>
        <v>9.725662048931231E-4</v>
      </c>
      <c r="F592" s="87">
        <f t="shared" si="362"/>
        <v>9.4312122179916725E-4</v>
      </c>
      <c r="G592" s="87">
        <f t="shared" si="362"/>
        <v>9.2566628669624596E-4</v>
      </c>
      <c r="H592" s="87">
        <f t="shared" si="362"/>
        <v>9.1525443770155827E-4</v>
      </c>
      <c r="I592" s="88">
        <f t="shared" si="362"/>
        <v>9.1859097952811514E-4</v>
      </c>
    </row>
    <row r="593" spans="1:9" s="5" customFormat="1" ht="15" customHeight="1" x14ac:dyDescent="0.25">
      <c r="A593" s="46" t="str">
        <f t="shared" ref="A593" si="363">A328</f>
        <v>26A_Magallon</v>
      </c>
      <c r="B593" s="4" t="str">
        <f t="shared" si="261"/>
        <v>Salida Nacional / National exit</v>
      </c>
      <c r="C593" s="87">
        <f t="shared" ref="C593:I593" si="364">(C328*C63)/SUMPRODUCT(C$12:C$270,C$277:C$535)</f>
        <v>6.5811405299475378E-4</v>
      </c>
      <c r="D593" s="87">
        <f t="shared" si="364"/>
        <v>6.6391208725233004E-4</v>
      </c>
      <c r="E593" s="87">
        <f t="shared" si="364"/>
        <v>6.656779327709263E-4</v>
      </c>
      <c r="F593" s="87">
        <f t="shared" si="364"/>
        <v>6.6135291836343926E-4</v>
      </c>
      <c r="G593" s="87">
        <f t="shared" si="364"/>
        <v>6.6057665009859438E-4</v>
      </c>
      <c r="H593" s="87">
        <f t="shared" si="364"/>
        <v>6.6069838233351135E-4</v>
      </c>
      <c r="I593" s="88">
        <f t="shared" si="364"/>
        <v>6.6700881380445923E-4</v>
      </c>
    </row>
    <row r="594" spans="1:9" s="5" customFormat="1" ht="15" customHeight="1" x14ac:dyDescent="0.25">
      <c r="A594" s="46" t="str">
        <f t="shared" ref="A594" si="365">A329</f>
        <v>27X_Ribaforada</v>
      </c>
      <c r="B594" s="4" t="str">
        <f t="shared" si="261"/>
        <v>Salida Nacional / National exit</v>
      </c>
      <c r="C594" s="87">
        <f t="shared" ref="C594:I594" si="366">(C329*C64)/SUMPRODUCT(C$12:C$270,C$277:C$535)</f>
        <v>5.8452513060179925E-4</v>
      </c>
      <c r="D594" s="87">
        <f t="shared" si="366"/>
        <v>5.8982073789543411E-4</v>
      </c>
      <c r="E594" s="87">
        <f t="shared" si="366"/>
        <v>5.9169790427818453E-4</v>
      </c>
      <c r="F594" s="87">
        <f t="shared" si="366"/>
        <v>5.8828503307471454E-4</v>
      </c>
      <c r="G594" s="87">
        <f t="shared" si="366"/>
        <v>5.8754664189772843E-4</v>
      </c>
      <c r="H594" s="87">
        <f t="shared" si="366"/>
        <v>5.8750688049823618E-4</v>
      </c>
      <c r="I594" s="88">
        <f t="shared" si="366"/>
        <v>5.931088181181589E-4</v>
      </c>
    </row>
    <row r="595" spans="1:9" s="5" customFormat="1" ht="15" customHeight="1" x14ac:dyDescent="0.25">
      <c r="A595" s="46" t="str">
        <f t="shared" ref="A595" si="367">A330</f>
        <v>28_Tudela</v>
      </c>
      <c r="B595" s="4" t="str">
        <f t="shared" si="261"/>
        <v>Salida Nacional / National exit</v>
      </c>
      <c r="C595" s="87">
        <f t="shared" ref="C595:I595" si="368">(C330*C65)/SUMPRODUCT(C$12:C$270,C$277:C$535)</f>
        <v>1.0926140941019114E-3</v>
      </c>
      <c r="D595" s="87">
        <f t="shared" si="368"/>
        <v>1.1029409815711067E-3</v>
      </c>
      <c r="E595" s="87">
        <f t="shared" si="368"/>
        <v>1.1070501008349414E-3</v>
      </c>
      <c r="F595" s="87">
        <f t="shared" si="368"/>
        <v>1.1012893069790597E-3</v>
      </c>
      <c r="G595" s="87">
        <f t="shared" si="368"/>
        <v>1.1000822822183082E-3</v>
      </c>
      <c r="H595" s="87">
        <f t="shared" si="368"/>
        <v>1.1000333780838637E-3</v>
      </c>
      <c r="I595" s="88">
        <f t="shared" si="368"/>
        <v>1.1105876343772256E-3</v>
      </c>
    </row>
    <row r="596" spans="1:9" s="5" customFormat="1" ht="15" customHeight="1" x14ac:dyDescent="0.25">
      <c r="A596" s="46" t="str">
        <f t="shared" ref="A596" si="369">A331</f>
        <v>28A_Tudela Norte</v>
      </c>
      <c r="B596" s="4" t="str">
        <f t="shared" si="261"/>
        <v>Salida Nacional / National exit</v>
      </c>
      <c r="C596" s="87">
        <f t="shared" ref="C596:I596" si="370">(C331*C66)/SUMPRODUCT(C$12:C$270,C$277:C$535)</f>
        <v>9.4662879471872335E-3</v>
      </c>
      <c r="D596" s="87">
        <f t="shared" si="370"/>
        <v>9.6301090054844128E-3</v>
      </c>
      <c r="E596" s="87">
        <f t="shared" si="370"/>
        <v>9.8712920443439073E-3</v>
      </c>
      <c r="F596" s="87">
        <f t="shared" si="370"/>
        <v>1.035087682120539E-2</v>
      </c>
      <c r="G596" s="87">
        <f t="shared" si="370"/>
        <v>1.053395093742397E-2</v>
      </c>
      <c r="H596" s="87">
        <f t="shared" si="370"/>
        <v>1.0611719187099711E-2</v>
      </c>
      <c r="I596" s="88">
        <f t="shared" si="370"/>
        <v>1.0425284062912328E-2</v>
      </c>
    </row>
    <row r="597" spans="1:9" s="5" customFormat="1" ht="15" customHeight="1" x14ac:dyDescent="0.25">
      <c r="A597" s="46" t="str">
        <f t="shared" ref="A597" si="371">A332</f>
        <v>29_Alfaro</v>
      </c>
      <c r="B597" s="4" t="str">
        <f t="shared" si="261"/>
        <v>Salida Nacional / National exit</v>
      </c>
      <c r="C597" s="87">
        <f t="shared" ref="C597:I597" si="372">(C332*C67)/SUMPRODUCT(C$12:C$270,C$277:C$535)</f>
        <v>2.973789919898575E-4</v>
      </c>
      <c r="D597" s="87">
        <f t="shared" si="372"/>
        <v>2.9730753324273465E-4</v>
      </c>
      <c r="E597" s="87">
        <f t="shared" si="372"/>
        <v>2.9521653455500676E-4</v>
      </c>
      <c r="F597" s="87">
        <f t="shared" si="372"/>
        <v>2.9121616841745187E-4</v>
      </c>
      <c r="G597" s="87">
        <f t="shared" si="372"/>
        <v>2.8884017099757819E-4</v>
      </c>
      <c r="H597" s="87">
        <f t="shared" si="372"/>
        <v>2.8739075179957507E-4</v>
      </c>
      <c r="I597" s="88">
        <f t="shared" si="372"/>
        <v>2.8947772824469275E-4</v>
      </c>
    </row>
    <row r="598" spans="1:9" s="5" customFormat="1" ht="15" customHeight="1" x14ac:dyDescent="0.25">
      <c r="A598" s="46" t="str">
        <f t="shared" ref="A598" si="373">A333</f>
        <v>30_Rioja Baja</v>
      </c>
      <c r="B598" s="4" t="str">
        <f t="shared" si="261"/>
        <v>Salida Nacional / National exit</v>
      </c>
      <c r="C598" s="87">
        <f t="shared" ref="C598:I598" si="374">(C333*C68)/SUMPRODUCT(C$12:C$270,C$277:C$535)</f>
        <v>4.6439304754958228E-4</v>
      </c>
      <c r="D598" s="87">
        <f t="shared" si="374"/>
        <v>4.6892422580637161E-4</v>
      </c>
      <c r="E598" s="87">
        <f t="shared" si="374"/>
        <v>4.710904743969801E-4</v>
      </c>
      <c r="F598" s="87">
        <f t="shared" si="374"/>
        <v>4.692843055768255E-4</v>
      </c>
      <c r="G598" s="87">
        <f t="shared" si="374"/>
        <v>4.6868287064060822E-4</v>
      </c>
      <c r="H598" s="87">
        <f t="shared" si="374"/>
        <v>4.6842753515357704E-4</v>
      </c>
      <c r="I598" s="88">
        <f t="shared" si="374"/>
        <v>4.7299228906882149E-4</v>
      </c>
    </row>
    <row r="599" spans="1:9" s="5" customFormat="1" ht="15" customHeight="1" x14ac:dyDescent="0.25">
      <c r="A599" s="46" t="str">
        <f t="shared" ref="A599" si="375">A334</f>
        <v>32_Sequero</v>
      </c>
      <c r="B599" s="4" t="str">
        <f t="shared" si="261"/>
        <v>Salida Nacional / National exit</v>
      </c>
      <c r="C599" s="87">
        <f t="shared" ref="C599:I599" si="376">(C334*C69)/SUMPRODUCT(C$12:C$270,C$277:C$535)</f>
        <v>0</v>
      </c>
      <c r="D599" s="87">
        <f t="shared" si="376"/>
        <v>0</v>
      </c>
      <c r="E599" s="87">
        <f t="shared" si="376"/>
        <v>0</v>
      </c>
      <c r="F599" s="87">
        <f t="shared" si="376"/>
        <v>0</v>
      </c>
      <c r="G599" s="87">
        <f t="shared" si="376"/>
        <v>0</v>
      </c>
      <c r="H599" s="87">
        <f t="shared" si="376"/>
        <v>0</v>
      </c>
      <c r="I599" s="88">
        <f t="shared" si="376"/>
        <v>0</v>
      </c>
    </row>
    <row r="600" spans="1:9" s="5" customFormat="1" ht="15" customHeight="1" x14ac:dyDescent="0.25">
      <c r="A600" s="46" t="str">
        <f t="shared" ref="A600" si="377">A335</f>
        <v>33_Logroño</v>
      </c>
      <c r="B600" s="4" t="str">
        <f t="shared" si="261"/>
        <v>Salida Nacional / National exit</v>
      </c>
      <c r="C600" s="87">
        <f t="shared" ref="C600:I600" si="378">(C335*C70)/SUMPRODUCT(C$12:C$270,C$277:C$535)</f>
        <v>1.2507835068129598E-2</v>
      </c>
      <c r="D600" s="87">
        <f t="shared" si="378"/>
        <v>1.2728630610558732E-2</v>
      </c>
      <c r="E600" s="87">
        <f t="shared" si="378"/>
        <v>1.3039877621045975E-2</v>
      </c>
      <c r="F600" s="87">
        <f t="shared" si="378"/>
        <v>1.3610374336130802E-2</v>
      </c>
      <c r="G600" s="87">
        <f t="shared" si="378"/>
        <v>1.3816483067201736E-2</v>
      </c>
      <c r="H600" s="87">
        <f t="shared" si="378"/>
        <v>1.3895573571951722E-2</v>
      </c>
      <c r="I600" s="88">
        <f t="shared" si="378"/>
        <v>1.3709290505970072E-2</v>
      </c>
    </row>
    <row r="601" spans="1:9" s="5" customFormat="1" ht="15" customHeight="1" x14ac:dyDescent="0.25">
      <c r="A601" s="46" t="str">
        <f t="shared" ref="A601" si="379">A336</f>
        <v>33X_Navarrete</v>
      </c>
      <c r="B601" s="4" t="str">
        <f t="shared" si="261"/>
        <v>Salida Nacional / National exit</v>
      </c>
      <c r="C601" s="87">
        <f t="shared" ref="C601:I601" si="380">(C336*C71)/SUMPRODUCT(C$12:C$270,C$277:C$535)</f>
        <v>7.6039744710290337E-5</v>
      </c>
      <c r="D601" s="87">
        <f t="shared" si="380"/>
        <v>7.6191571716645803E-5</v>
      </c>
      <c r="E601" s="87">
        <f t="shared" si="380"/>
        <v>7.5911754464881017E-5</v>
      </c>
      <c r="F601" s="87">
        <f t="shared" si="380"/>
        <v>7.5170718328095398E-5</v>
      </c>
      <c r="G601" s="87">
        <f t="shared" si="380"/>
        <v>7.459477703603622E-5</v>
      </c>
      <c r="H601" s="87">
        <f t="shared" si="380"/>
        <v>7.4189614296144867E-5</v>
      </c>
      <c r="I601" s="88">
        <f t="shared" si="380"/>
        <v>7.4743372500880401E-5</v>
      </c>
    </row>
    <row r="602" spans="1:9" s="5" customFormat="1" ht="15" customHeight="1" x14ac:dyDescent="0.25">
      <c r="A602" s="46" t="str">
        <f t="shared" ref="A602" si="381">A337</f>
        <v>34_Cenicero</v>
      </c>
      <c r="B602" s="4" t="str">
        <f t="shared" si="261"/>
        <v>Salida Nacional / National exit</v>
      </c>
      <c r="C602" s="87">
        <f t="shared" ref="C602:I602" si="382">(C337*C72)/SUMPRODUCT(C$12:C$270,C$277:C$535)</f>
        <v>4.5614528278375066E-4</v>
      </c>
      <c r="D602" s="87">
        <f t="shared" si="382"/>
        <v>4.6003688397648997E-4</v>
      </c>
      <c r="E602" s="87">
        <f t="shared" si="382"/>
        <v>4.6183254918552715E-4</v>
      </c>
      <c r="F602" s="87">
        <f t="shared" si="382"/>
        <v>4.6023405539880703E-4</v>
      </c>
      <c r="G602" s="87">
        <f t="shared" si="382"/>
        <v>4.5883391362200923E-4</v>
      </c>
      <c r="H602" s="87">
        <f t="shared" si="382"/>
        <v>4.5774700728382393E-4</v>
      </c>
      <c r="I602" s="88">
        <f t="shared" si="382"/>
        <v>4.6189321776066898E-4</v>
      </c>
    </row>
    <row r="603" spans="1:9" s="5" customFormat="1" ht="15" customHeight="1" x14ac:dyDescent="0.25">
      <c r="A603" s="46" t="str">
        <f t="shared" ref="A603" si="383">A338</f>
        <v>35_Haro</v>
      </c>
      <c r="B603" s="4" t="str">
        <f t="shared" si="261"/>
        <v>Salida Nacional / National exit</v>
      </c>
      <c r="C603" s="87">
        <f t="shared" ref="C603:I603" si="384">(C338*C73)/SUMPRODUCT(C$12:C$270,C$277:C$535)</f>
        <v>2.1070776570840339E-4</v>
      </c>
      <c r="D603" s="87">
        <f t="shared" si="384"/>
        <v>2.1117902653104069E-4</v>
      </c>
      <c r="E603" s="87">
        <f t="shared" si="384"/>
        <v>2.1053100433648828E-4</v>
      </c>
      <c r="F603" s="87">
        <f t="shared" si="384"/>
        <v>2.086714563587287E-4</v>
      </c>
      <c r="G603" s="87">
        <f t="shared" si="384"/>
        <v>2.0700489165781369E-4</v>
      </c>
      <c r="H603" s="87">
        <f t="shared" si="384"/>
        <v>2.0576784787379275E-4</v>
      </c>
      <c r="I603" s="88">
        <f t="shared" si="384"/>
        <v>2.072830851870682E-4</v>
      </c>
    </row>
    <row r="604" spans="1:9" s="5" customFormat="1" ht="15" customHeight="1" x14ac:dyDescent="0.25">
      <c r="A604" s="46" t="str">
        <f t="shared" ref="A604" si="385">A339</f>
        <v>35X_Genfibre</v>
      </c>
      <c r="B604" s="4" t="str">
        <f t="shared" si="261"/>
        <v>Salida Nacional / National exit</v>
      </c>
      <c r="C604" s="87">
        <f t="shared" ref="C604:I604" si="386">(C339*C74)/SUMPRODUCT(C$12:C$270,C$277:C$535)</f>
        <v>1.4953090012545115E-3</v>
      </c>
      <c r="D604" s="87">
        <f t="shared" si="386"/>
        <v>1.509112484062288E-3</v>
      </c>
      <c r="E604" s="87">
        <f t="shared" si="386"/>
        <v>1.5154069429110374E-3</v>
      </c>
      <c r="F604" s="87">
        <f t="shared" si="386"/>
        <v>1.5107856809731418E-3</v>
      </c>
      <c r="G604" s="87">
        <f t="shared" si="386"/>
        <v>1.5056030762712128E-3</v>
      </c>
      <c r="H604" s="87">
        <f t="shared" si="386"/>
        <v>1.5012859592727112E-3</v>
      </c>
      <c r="I604" s="88">
        <f t="shared" si="386"/>
        <v>1.5158297330895743E-3</v>
      </c>
    </row>
    <row r="605" spans="1:9" s="5" customFormat="1" ht="15" customHeight="1" x14ac:dyDescent="0.25">
      <c r="A605" s="46" t="str">
        <f t="shared" ref="A605" si="387">A340</f>
        <v>36_Miranda</v>
      </c>
      <c r="B605" s="4" t="str">
        <f t="shared" si="261"/>
        <v>Salida Nacional / National exit</v>
      </c>
      <c r="C605" s="87">
        <f t="shared" ref="C605:I605" si="388">(C340*C75)/SUMPRODUCT(C$12:C$270,C$277:C$535)</f>
        <v>1.5101387437737232E-3</v>
      </c>
      <c r="D605" s="87">
        <f t="shared" si="388"/>
        <v>1.5362943369889024E-3</v>
      </c>
      <c r="E605" s="87">
        <f t="shared" si="388"/>
        <v>1.5581679645241271E-3</v>
      </c>
      <c r="F605" s="87">
        <f t="shared" si="388"/>
        <v>1.5663290510894161E-3</v>
      </c>
      <c r="G605" s="87">
        <f t="shared" si="388"/>
        <v>1.5704864252118998E-3</v>
      </c>
      <c r="H605" s="87">
        <f t="shared" si="388"/>
        <v>1.572320550750323E-3</v>
      </c>
      <c r="I605" s="88">
        <f t="shared" si="388"/>
        <v>1.5897417970329628E-3</v>
      </c>
    </row>
    <row r="606" spans="1:9" s="5" customFormat="1" ht="15" customHeight="1" x14ac:dyDescent="0.25">
      <c r="A606" s="46" t="str">
        <f t="shared" ref="A606:B606" si="389">A341</f>
        <v>38_Vitoria</v>
      </c>
      <c r="B606" s="4" t="str">
        <f t="shared" si="389"/>
        <v>Salida Nacional / National exit</v>
      </c>
      <c r="C606" s="87">
        <f t="shared" ref="C606:I606" si="390">(C341*C76)/SUMPRODUCT(C$12:C$270,C$277:C$535)</f>
        <v>6.0612387635749871E-3</v>
      </c>
      <c r="D606" s="87">
        <f t="shared" si="390"/>
        <v>6.1320790048713068E-3</v>
      </c>
      <c r="E606" s="87">
        <f t="shared" si="390"/>
        <v>6.1805563665270581E-3</v>
      </c>
      <c r="F606" s="87">
        <f t="shared" si="390"/>
        <v>6.1820484542557987E-3</v>
      </c>
      <c r="G606" s="87">
        <f t="shared" si="390"/>
        <v>6.1739314104763705E-3</v>
      </c>
      <c r="H606" s="87">
        <f t="shared" si="390"/>
        <v>6.1643620180785973E-3</v>
      </c>
      <c r="I606" s="88">
        <f t="shared" si="390"/>
        <v>6.2241008453669628E-3</v>
      </c>
    </row>
    <row r="607" spans="1:9" s="5" customFormat="1" ht="15" customHeight="1" x14ac:dyDescent="0.25">
      <c r="A607" s="46" t="str">
        <f t="shared" ref="A607:B607" si="391">A342</f>
        <v>38X.02_Parque Tecnologico</v>
      </c>
      <c r="B607" s="4" t="str">
        <f t="shared" si="391"/>
        <v>Salida Nacional / National exit</v>
      </c>
      <c r="C607" s="87">
        <f t="shared" ref="C607:I607" si="392">(C342*C77)/SUMPRODUCT(C$12:C$270,C$277:C$535)</f>
        <v>9.9422803664922803E-5</v>
      </c>
      <c r="D607" s="87">
        <f t="shared" si="392"/>
        <v>1.0060847641191606E-4</v>
      </c>
      <c r="E607" s="87">
        <f t="shared" si="392"/>
        <v>1.0143557833774947E-4</v>
      </c>
      <c r="F607" s="87">
        <f t="shared" si="392"/>
        <v>1.0149235694844668E-4</v>
      </c>
      <c r="G607" s="87">
        <f t="shared" si="392"/>
        <v>1.0136708895838156E-4</v>
      </c>
      <c r="H607" s="87">
        <f t="shared" si="392"/>
        <v>1.0121021453121444E-4</v>
      </c>
      <c r="I607" s="88">
        <f t="shared" si="392"/>
        <v>1.0219157138181319E-4</v>
      </c>
    </row>
    <row r="608" spans="1:9" s="5" customFormat="1" ht="15" customHeight="1" x14ac:dyDescent="0.25">
      <c r="A608" s="46" t="str">
        <f t="shared" ref="A608:B608" si="393">A343</f>
        <v>39.01_Legutiano</v>
      </c>
      <c r="B608" s="4" t="str">
        <f t="shared" si="393"/>
        <v>Salida Nacional / National exit</v>
      </c>
      <c r="C608" s="87">
        <f t="shared" ref="C608:I608" si="394">(C343*C78)/SUMPRODUCT(C$12:C$270,C$277:C$535)</f>
        <v>4.2543639622832403E-4</v>
      </c>
      <c r="D608" s="87">
        <f t="shared" si="394"/>
        <v>4.315828146538097E-4</v>
      </c>
      <c r="E608" s="87">
        <f t="shared" si="394"/>
        <v>4.3638418784460164E-4</v>
      </c>
      <c r="F608" s="87">
        <f t="shared" si="394"/>
        <v>4.3766955585442348E-4</v>
      </c>
      <c r="G608" s="87">
        <f t="shared" si="394"/>
        <v>4.3786595932736219E-4</v>
      </c>
      <c r="H608" s="87">
        <f t="shared" si="394"/>
        <v>4.376662466484261E-4</v>
      </c>
      <c r="I608" s="88">
        <f t="shared" si="394"/>
        <v>4.4215666625075007E-4</v>
      </c>
    </row>
    <row r="609" spans="1:9" s="5" customFormat="1" ht="15" customHeight="1" x14ac:dyDescent="0.25">
      <c r="A609" s="46" t="str">
        <f t="shared" ref="A609:B609" si="395">A344</f>
        <v>4_Papiol</v>
      </c>
      <c r="B609" s="4" t="str">
        <f t="shared" si="395"/>
        <v>Salida Nacional / National exit</v>
      </c>
      <c r="C609" s="87">
        <f t="shared" ref="C609:I609" si="396">(C344*C79)/SUMPRODUCT(C$12:C$270,C$277:C$535)</f>
        <v>2.0861375288814106E-2</v>
      </c>
      <c r="D609" s="87">
        <f t="shared" si="396"/>
        <v>2.069329007874518E-2</v>
      </c>
      <c r="E609" s="87">
        <f t="shared" si="396"/>
        <v>2.031572897430595E-2</v>
      </c>
      <c r="F609" s="87">
        <f t="shared" si="396"/>
        <v>1.9801590186646942E-2</v>
      </c>
      <c r="G609" s="87">
        <f t="shared" si="396"/>
        <v>1.9584256054099074E-2</v>
      </c>
      <c r="H609" s="87">
        <f t="shared" si="396"/>
        <v>1.9481980521364524E-2</v>
      </c>
      <c r="I609" s="88">
        <f t="shared" si="396"/>
        <v>1.9581706750312192E-2</v>
      </c>
    </row>
    <row r="610" spans="1:9" s="5" customFormat="1" ht="15" customHeight="1" x14ac:dyDescent="0.25">
      <c r="A610" s="46" t="str">
        <f t="shared" ref="A610:B610" si="397">A345</f>
        <v>40_Mondragon</v>
      </c>
      <c r="B610" s="4" t="str">
        <f t="shared" si="397"/>
        <v>Salida Nacional / National exit</v>
      </c>
      <c r="C610" s="87">
        <f t="shared" ref="C610:I610" si="398">(C345*C80)/SUMPRODUCT(C$12:C$270,C$277:C$535)</f>
        <v>1.6787000498739142E-3</v>
      </c>
      <c r="D610" s="87">
        <f t="shared" si="398"/>
        <v>1.7108872812367476E-3</v>
      </c>
      <c r="E610" s="87">
        <f t="shared" si="398"/>
        <v>1.7392211409350703E-3</v>
      </c>
      <c r="F610" s="87">
        <f t="shared" si="398"/>
        <v>1.7521199452204066E-3</v>
      </c>
      <c r="G610" s="87">
        <f t="shared" si="398"/>
        <v>1.7582469753215739E-3</v>
      </c>
      <c r="H610" s="87">
        <f t="shared" si="398"/>
        <v>1.7608534485850365E-3</v>
      </c>
      <c r="I610" s="88">
        <f t="shared" si="398"/>
        <v>1.7806815166780208E-3</v>
      </c>
    </row>
    <row r="611" spans="1:9" s="5" customFormat="1" ht="15" customHeight="1" x14ac:dyDescent="0.25">
      <c r="A611" s="46" t="str">
        <f t="shared" ref="A611:B611" si="399">A346</f>
        <v>41.01_ERM_Legazpia</v>
      </c>
      <c r="B611" s="4" t="str">
        <f t="shared" si="399"/>
        <v>Salida Nacional / National exit</v>
      </c>
      <c r="C611" s="87">
        <f t="shared" ref="C611:I611" si="400">(C346*C81)/SUMPRODUCT(C$12:C$270,C$277:C$535)</f>
        <v>1.255312546283191E-2</v>
      </c>
      <c r="D611" s="87">
        <f t="shared" si="400"/>
        <v>1.2733611473330873E-2</v>
      </c>
      <c r="E611" s="87">
        <f t="shared" si="400"/>
        <v>1.2875427051255047E-2</v>
      </c>
      <c r="F611" s="87">
        <f t="shared" si="400"/>
        <v>1.2915041996068469E-2</v>
      </c>
      <c r="G611" s="87">
        <f t="shared" si="400"/>
        <v>1.2918692448781771E-2</v>
      </c>
      <c r="H611" s="87">
        <f t="shared" si="400"/>
        <v>1.291024501035426E-2</v>
      </c>
      <c r="I611" s="88">
        <f t="shared" si="400"/>
        <v>1.3041756807224253E-2</v>
      </c>
    </row>
    <row r="612" spans="1:9" s="5" customFormat="1" ht="15" customHeight="1" x14ac:dyDescent="0.25">
      <c r="A612" s="46" t="str">
        <f t="shared" ref="A612:B612" si="401">A347</f>
        <v>41.03_ERM_Zaldibia</v>
      </c>
      <c r="B612" s="4" t="str">
        <f t="shared" si="401"/>
        <v>Salida Nacional / National exit</v>
      </c>
      <c r="C612" s="87">
        <f t="shared" ref="C612:I612" si="402">(C347*C82)/SUMPRODUCT(C$12:C$270,C$277:C$535)</f>
        <v>7.2246019293751033E-4</v>
      </c>
      <c r="D612" s="87">
        <f t="shared" si="402"/>
        <v>7.3904392359029072E-4</v>
      </c>
      <c r="E612" s="87">
        <f t="shared" si="402"/>
        <v>7.5440666366904485E-4</v>
      </c>
      <c r="F612" s="87">
        <f t="shared" si="402"/>
        <v>7.6249205115883273E-4</v>
      </c>
      <c r="G612" s="87">
        <f t="shared" si="402"/>
        <v>7.6719217948649303E-4</v>
      </c>
      <c r="H612" s="87">
        <f t="shared" si="402"/>
        <v>7.6972982803864538E-4</v>
      </c>
      <c r="I612" s="88">
        <f t="shared" si="402"/>
        <v>7.7915352821333124E-4</v>
      </c>
    </row>
    <row r="613" spans="1:9" s="5" customFormat="1" ht="15" customHeight="1" x14ac:dyDescent="0.25">
      <c r="A613" s="46" t="str">
        <f t="shared" ref="A613:B613" si="403">A348</f>
        <v>41.03X01_ERM_Legorreta</v>
      </c>
      <c r="B613" s="4" t="str">
        <f t="shared" si="403"/>
        <v>Salida Nacional / National exit</v>
      </c>
      <c r="C613" s="87">
        <f t="shared" ref="C613:I613" si="404">(C348*C83)/SUMPRODUCT(C$12:C$270,C$277:C$535)</f>
        <v>3.1802856720530447E-5</v>
      </c>
      <c r="D613" s="87">
        <f t="shared" si="404"/>
        <v>3.2541496801184615E-5</v>
      </c>
      <c r="E613" s="87">
        <f t="shared" si="404"/>
        <v>3.3227660095287321E-5</v>
      </c>
      <c r="F613" s="87">
        <f t="shared" si="404"/>
        <v>3.3591305559790453E-5</v>
      </c>
      <c r="G613" s="87">
        <f t="shared" si="404"/>
        <v>3.380507432996088E-5</v>
      </c>
      <c r="H613" s="87">
        <f t="shared" si="404"/>
        <v>3.3921653147200647E-5</v>
      </c>
      <c r="I613" s="88">
        <f t="shared" si="404"/>
        <v>3.4339579377277719E-5</v>
      </c>
    </row>
    <row r="614" spans="1:9" s="5" customFormat="1" ht="15" customHeight="1" x14ac:dyDescent="0.25">
      <c r="A614" s="46" t="str">
        <f t="shared" ref="A614:B614" si="405">A349</f>
        <v>41.04_ERM_Altzo</v>
      </c>
      <c r="B614" s="4" t="str">
        <f t="shared" si="405"/>
        <v>Salida Nacional / National exit</v>
      </c>
      <c r="C614" s="87">
        <f t="shared" ref="C614:I614" si="406">(C349*C84)/SUMPRODUCT(C$12:C$270,C$277:C$535)</f>
        <v>1.5625212764976747E-4</v>
      </c>
      <c r="D614" s="87">
        <f t="shared" si="406"/>
        <v>1.5982773352298619E-4</v>
      </c>
      <c r="E614" s="87">
        <f t="shared" si="406"/>
        <v>1.6313507327257495E-4</v>
      </c>
      <c r="F614" s="87">
        <f t="shared" si="406"/>
        <v>1.6486656900337825E-4</v>
      </c>
      <c r="G614" s="87">
        <f t="shared" si="406"/>
        <v>1.6588760788689613E-4</v>
      </c>
      <c r="H614" s="87">
        <f t="shared" si="406"/>
        <v>1.6644435514803256E-4</v>
      </c>
      <c r="I614" s="88">
        <f t="shared" si="406"/>
        <v>1.6848941320002928E-4</v>
      </c>
    </row>
    <row r="615" spans="1:9" s="5" customFormat="1" ht="15" customHeight="1" x14ac:dyDescent="0.25">
      <c r="A615" s="46" t="str">
        <f t="shared" ref="A615:B615" si="407">A350</f>
        <v>41.05_ERM_Belanuntza_Tolosa</v>
      </c>
      <c r="B615" s="4" t="str">
        <f t="shared" si="407"/>
        <v>Salida Nacional / National exit</v>
      </c>
      <c r="C615" s="87">
        <f t="shared" ref="C615:I615" si="408">(C350*C85)/SUMPRODUCT(C$12:C$270,C$277:C$535)</f>
        <v>4.1738770463211255E-4</v>
      </c>
      <c r="D615" s="87">
        <f t="shared" si="408"/>
        <v>4.2159398575757014E-4</v>
      </c>
      <c r="E615" s="87">
        <f t="shared" si="408"/>
        <v>4.242048466705218E-4</v>
      </c>
      <c r="F615" s="87">
        <f t="shared" si="408"/>
        <v>4.2378100254414938E-4</v>
      </c>
      <c r="G615" s="87">
        <f t="shared" si="408"/>
        <v>4.2273773413346302E-4</v>
      </c>
      <c r="H615" s="87">
        <f t="shared" si="408"/>
        <v>4.217214162160285E-4</v>
      </c>
      <c r="I615" s="88">
        <f t="shared" si="408"/>
        <v>4.256630767094429E-4</v>
      </c>
    </row>
    <row r="616" spans="1:9" s="5" customFormat="1" ht="15" customHeight="1" x14ac:dyDescent="0.25">
      <c r="A616" s="46" t="str">
        <f t="shared" ref="A616:B616" si="409">A351</f>
        <v>41.06_ERM_Billabona</v>
      </c>
      <c r="B616" s="4" t="str">
        <f t="shared" si="409"/>
        <v>Salida Nacional / National exit</v>
      </c>
      <c r="C616" s="87">
        <f t="shared" ref="C616:I616" si="410">(C351*C86)/SUMPRODUCT(C$12:C$270,C$277:C$535)</f>
        <v>3.9805797045353752E-4</v>
      </c>
      <c r="D616" s="87">
        <f t="shared" si="410"/>
        <v>4.0719025736514442E-4</v>
      </c>
      <c r="E616" s="87">
        <f t="shared" si="410"/>
        <v>4.1563516611474216E-4</v>
      </c>
      <c r="F616" s="87">
        <f t="shared" si="410"/>
        <v>4.2004617674004695E-4</v>
      </c>
      <c r="G616" s="87">
        <f t="shared" si="410"/>
        <v>4.2270399579621168E-4</v>
      </c>
      <c r="H616" s="87">
        <f t="shared" si="410"/>
        <v>4.241760544773854E-4</v>
      </c>
      <c r="I616" s="88">
        <f t="shared" si="410"/>
        <v>4.2942547862672326E-4</v>
      </c>
    </row>
    <row r="617" spans="1:9" s="5" customFormat="1" ht="15" customHeight="1" x14ac:dyDescent="0.25">
      <c r="A617" s="46" t="str">
        <f t="shared" ref="A617:B617" si="411">A352</f>
        <v>41.07X_Hernani_Osiñaga</v>
      </c>
      <c r="B617" s="4" t="str">
        <f t="shared" si="411"/>
        <v>Salida Nacional / National exit</v>
      </c>
      <c r="C617" s="87">
        <f t="shared" ref="C617:I617" si="412">(C352*C87)/SUMPRODUCT(C$12:C$270,C$277:C$535)</f>
        <v>2.0609731392856011E-3</v>
      </c>
      <c r="D617" s="87">
        <f t="shared" si="412"/>
        <v>2.1081978613139412E-3</v>
      </c>
      <c r="E617" s="87">
        <f t="shared" si="412"/>
        <v>2.1518478380466869E-3</v>
      </c>
      <c r="F617" s="87">
        <f t="shared" si="412"/>
        <v>2.1746135077521634E-3</v>
      </c>
      <c r="G617" s="87">
        <f t="shared" si="412"/>
        <v>2.188365350426315E-3</v>
      </c>
      <c r="H617" s="87">
        <f t="shared" si="412"/>
        <v>2.1959937112326577E-3</v>
      </c>
      <c r="I617" s="88">
        <f t="shared" si="412"/>
        <v>2.2231825290303462E-3</v>
      </c>
    </row>
    <row r="618" spans="1:9" s="5" customFormat="1" ht="15" customHeight="1" x14ac:dyDescent="0.25">
      <c r="A618" s="46" t="str">
        <f t="shared" ref="A618:B618" si="413">A353</f>
        <v>41.10_ERM_Irun</v>
      </c>
      <c r="B618" s="4" t="str">
        <f t="shared" si="413"/>
        <v>Salida Nacional / National exit</v>
      </c>
      <c r="C618" s="87">
        <f t="shared" ref="C618:I618" si="414">(C353*C88)/SUMPRODUCT(C$12:C$270,C$277:C$535)</f>
        <v>1.3173186939853883E-3</v>
      </c>
      <c r="D618" s="87">
        <f t="shared" si="414"/>
        <v>1.3348812087963452E-3</v>
      </c>
      <c r="E618" s="87">
        <f t="shared" si="414"/>
        <v>1.3480441081476081E-3</v>
      </c>
      <c r="F618" s="87">
        <f t="shared" si="414"/>
        <v>1.3505417532189755E-3</v>
      </c>
      <c r="G618" s="87">
        <f t="shared" si="414"/>
        <v>1.3507416410665914E-3</v>
      </c>
      <c r="H618" s="87">
        <f t="shared" si="414"/>
        <v>1.3500283892586376E-3</v>
      </c>
      <c r="I618" s="88">
        <f t="shared" si="414"/>
        <v>1.3640578457443269E-3</v>
      </c>
    </row>
    <row r="619" spans="1:9" s="5" customFormat="1" ht="15" customHeight="1" x14ac:dyDescent="0.25">
      <c r="A619" s="46" t="str">
        <f t="shared" ref="A619:B619" si="415">A354</f>
        <v>41-16_Vergara</v>
      </c>
      <c r="B619" s="4" t="str">
        <f t="shared" si="415"/>
        <v>Salida Nacional / National exit</v>
      </c>
      <c r="C619" s="87">
        <f t="shared" ref="C619:I619" si="416">(C354*C89)/SUMPRODUCT(C$12:C$270,C$277:C$535)</f>
        <v>2.4881750543012394E-4</v>
      </c>
      <c r="D619" s="87">
        <f t="shared" si="416"/>
        <v>2.4970842544821611E-4</v>
      </c>
      <c r="E619" s="87">
        <f t="shared" si="416"/>
        <v>2.4939179123030015E-4</v>
      </c>
      <c r="F619" s="87">
        <f t="shared" si="416"/>
        <v>2.4764613997603301E-4</v>
      </c>
      <c r="G619" s="87">
        <f t="shared" si="416"/>
        <v>2.4578968175274877E-4</v>
      </c>
      <c r="H619" s="87">
        <f t="shared" si="416"/>
        <v>2.4433138092838159E-4</v>
      </c>
      <c r="I619" s="88">
        <f t="shared" si="416"/>
        <v>2.4614986526219547E-4</v>
      </c>
    </row>
    <row r="620" spans="1:9" s="5" customFormat="1" ht="15" customHeight="1" x14ac:dyDescent="0.25">
      <c r="A620" s="46" t="str">
        <f t="shared" ref="A620:B620" si="417">A355</f>
        <v>43X.00_Dima</v>
      </c>
      <c r="B620" s="4" t="str">
        <f t="shared" si="417"/>
        <v>Salida Nacional / National exit</v>
      </c>
      <c r="C620" s="87">
        <f t="shared" ref="C620:I620" si="418">(C355*C90)/SUMPRODUCT(C$12:C$270,C$277:C$535)</f>
        <v>1.6883165629392516E-2</v>
      </c>
      <c r="D620" s="87">
        <f t="shared" si="418"/>
        <v>1.7172597105818428E-2</v>
      </c>
      <c r="E620" s="87">
        <f t="shared" si="418"/>
        <v>1.7469421901298434E-2</v>
      </c>
      <c r="F620" s="87">
        <f t="shared" si="418"/>
        <v>1.776742362356969E-2</v>
      </c>
      <c r="G620" s="87">
        <f t="shared" si="418"/>
        <v>1.7862329047600514E-2</v>
      </c>
      <c r="H620" s="87">
        <f t="shared" si="418"/>
        <v>1.7886672144838276E-2</v>
      </c>
      <c r="I620" s="88">
        <f t="shared" si="418"/>
        <v>1.7944447535443192E-2</v>
      </c>
    </row>
    <row r="621" spans="1:9" s="5" customFormat="1" ht="15" customHeight="1" x14ac:dyDescent="0.25">
      <c r="A621" s="46" t="str">
        <f t="shared" ref="A621:B621" si="419">A356</f>
        <v>45.01DXC_Zabalgarbi</v>
      </c>
      <c r="B621" s="4" t="str">
        <f t="shared" si="419"/>
        <v>Salida Nacional / National exit</v>
      </c>
      <c r="C621" s="87">
        <f t="shared" ref="C621:I621" si="420">(C356*C91)/SUMPRODUCT(C$12:C$270,C$277:C$535)</f>
        <v>1.9051359580929083E-3</v>
      </c>
      <c r="D621" s="87">
        <f t="shared" si="420"/>
        <v>1.9270204443877083E-3</v>
      </c>
      <c r="E621" s="87">
        <f t="shared" si="420"/>
        <v>1.9407771056616089E-3</v>
      </c>
      <c r="F621" s="87">
        <f t="shared" si="420"/>
        <v>1.9406778850916092E-3</v>
      </c>
      <c r="G621" s="87">
        <f t="shared" si="420"/>
        <v>1.9353474516246038E-3</v>
      </c>
      <c r="H621" s="87">
        <f t="shared" si="420"/>
        <v>1.9297215543889602E-3</v>
      </c>
      <c r="I621" s="88">
        <f t="shared" si="420"/>
        <v>1.9483001208651918E-3</v>
      </c>
    </row>
    <row r="622" spans="1:9" s="5" customFormat="1" ht="15" customHeight="1" x14ac:dyDescent="0.25">
      <c r="A622" s="46" t="str">
        <f t="shared" ref="A622:B622" si="421">A357</f>
        <v>45.01X_ESC Rezola</v>
      </c>
      <c r="B622" s="4" t="str">
        <f t="shared" si="421"/>
        <v>Salida Nacional / National exit</v>
      </c>
      <c r="C622" s="87">
        <f t="shared" ref="C622:I622" si="422">(C357*C92)/SUMPRODUCT(C$12:C$270,C$277:C$535)</f>
        <v>2.6322407663276176E-5</v>
      </c>
      <c r="D622" s="87">
        <f t="shared" si="422"/>
        <v>2.6624966400242665E-5</v>
      </c>
      <c r="E622" s="87">
        <f t="shared" si="422"/>
        <v>2.6815129308449788E-5</v>
      </c>
      <c r="F622" s="87">
        <f t="shared" si="422"/>
        <v>2.6813725418703543E-5</v>
      </c>
      <c r="G622" s="87">
        <f t="shared" si="422"/>
        <v>2.6740355611320889E-5</v>
      </c>
      <c r="H622" s="87">
        <f t="shared" si="422"/>
        <v>2.6662900456010963E-5</v>
      </c>
      <c r="I622" s="88">
        <f t="shared" si="422"/>
        <v>2.6919817691623526E-5</v>
      </c>
    </row>
    <row r="623" spans="1:9" s="5" customFormat="1" ht="15" customHeight="1" x14ac:dyDescent="0.25">
      <c r="A623" s="46" t="str">
        <f t="shared" ref="A623:B623" si="423">A358</f>
        <v>45.02_Barakaldo</v>
      </c>
      <c r="B623" s="4" t="str">
        <f t="shared" si="423"/>
        <v>Salida Nacional / National exit</v>
      </c>
      <c r="C623" s="87">
        <f t="shared" ref="C623:I623" si="424">(C358*C93)/SUMPRODUCT(C$12:C$270,C$277:C$535)</f>
        <v>2.116027570492768E-3</v>
      </c>
      <c r="D623" s="87">
        <f t="shared" si="424"/>
        <v>2.1534106613001315E-3</v>
      </c>
      <c r="E623" s="87">
        <f t="shared" si="424"/>
        <v>2.1921537510791759E-3</v>
      </c>
      <c r="F623" s="87">
        <f t="shared" si="424"/>
        <v>2.2311922131292784E-3</v>
      </c>
      <c r="G623" s="87">
        <f t="shared" si="424"/>
        <v>2.2435063711488575E-3</v>
      </c>
      <c r="H623" s="87">
        <f t="shared" si="424"/>
        <v>2.2465194904366581E-3</v>
      </c>
      <c r="I623" s="88">
        <f t="shared" si="424"/>
        <v>2.2536346787960493E-3</v>
      </c>
    </row>
    <row r="624" spans="1:9" s="5" customFormat="1" ht="15" customHeight="1" x14ac:dyDescent="0.25">
      <c r="A624" s="46" t="str">
        <f t="shared" ref="A624:B624" si="425">A359</f>
        <v>45.05.0 BBC Zierbana-Superpuerto</v>
      </c>
      <c r="B624" s="4" t="str">
        <f t="shared" si="425"/>
        <v>Salida Nacional / National exit</v>
      </c>
      <c r="C624" s="87">
        <f t="shared" ref="C624:I624" si="426">(C359*C94)/SUMPRODUCT(C$12:C$270,C$277:C$535)</f>
        <v>1.0168696107677639E-2</v>
      </c>
      <c r="D624" s="87">
        <f t="shared" si="426"/>
        <v>1.0305639784801901E-2</v>
      </c>
      <c r="E624" s="87">
        <f t="shared" si="426"/>
        <v>1.0404560307603271E-2</v>
      </c>
      <c r="F624" s="87">
        <f t="shared" si="426"/>
        <v>1.0426644449899006E-2</v>
      </c>
      <c r="G624" s="87">
        <f t="shared" si="426"/>
        <v>1.0411106506236124E-2</v>
      </c>
      <c r="H624" s="87">
        <f t="shared" si="426"/>
        <v>1.0388183727878751E-2</v>
      </c>
      <c r="I624" s="88">
        <f t="shared" si="426"/>
        <v>1.0490682310546213E-2</v>
      </c>
    </row>
    <row r="625" spans="1:9" s="5" customFormat="1" ht="15" customHeight="1" x14ac:dyDescent="0.25">
      <c r="A625" s="46" t="str">
        <f t="shared" ref="A625:B625" si="427">A360</f>
        <v>45_16_Arrigorriaga_16</v>
      </c>
      <c r="B625" s="4" t="str">
        <f t="shared" si="427"/>
        <v>Salida Nacional / National exit</v>
      </c>
      <c r="C625" s="87">
        <f t="shared" ref="C625:I625" si="428">(C360*C95)/SUMPRODUCT(C$12:C$270,C$277:C$535)</f>
        <v>0</v>
      </c>
      <c r="D625" s="87">
        <f t="shared" si="428"/>
        <v>0</v>
      </c>
      <c r="E625" s="87">
        <f t="shared" si="428"/>
        <v>0</v>
      </c>
      <c r="F625" s="87">
        <f t="shared" si="428"/>
        <v>0</v>
      </c>
      <c r="G625" s="87">
        <f t="shared" si="428"/>
        <v>0</v>
      </c>
      <c r="H625" s="87">
        <f t="shared" si="428"/>
        <v>0</v>
      </c>
      <c r="I625" s="88">
        <f t="shared" si="428"/>
        <v>0</v>
      </c>
    </row>
    <row r="626" spans="1:9" s="5" customFormat="1" ht="15" customHeight="1" x14ac:dyDescent="0.25">
      <c r="A626" s="46" t="str">
        <f t="shared" ref="A626:B626" si="429">A361</f>
        <v>6_Subirats</v>
      </c>
      <c r="B626" s="4" t="str">
        <f t="shared" si="429"/>
        <v>Salida Nacional / National exit</v>
      </c>
      <c r="C626" s="87">
        <f t="shared" ref="C626:I626" si="430">(C361*C96)/SUMPRODUCT(C$12:C$270,C$277:C$535)</f>
        <v>1.8390580311813537E-2</v>
      </c>
      <c r="D626" s="87">
        <f t="shared" si="430"/>
        <v>1.8263121100637845E-2</v>
      </c>
      <c r="E626" s="87">
        <f t="shared" si="430"/>
        <v>1.7952412417509757E-2</v>
      </c>
      <c r="F626" s="87">
        <f t="shared" si="430"/>
        <v>1.7515568751531044E-2</v>
      </c>
      <c r="G626" s="87">
        <f t="shared" si="430"/>
        <v>1.734079460870289E-2</v>
      </c>
      <c r="H626" s="87">
        <f t="shared" si="430"/>
        <v>1.7263581040399753E-2</v>
      </c>
      <c r="I626" s="88">
        <f t="shared" si="430"/>
        <v>1.7359972650484012E-2</v>
      </c>
    </row>
    <row r="627" spans="1:9" s="5" customFormat="1" ht="15" customHeight="1" x14ac:dyDescent="0.25">
      <c r="A627" s="46" t="str">
        <f t="shared" ref="A627:B627" si="431">A362</f>
        <v>7A_Vilafranca</v>
      </c>
      <c r="B627" s="4" t="str">
        <f t="shared" si="431"/>
        <v>Salida Nacional / National exit</v>
      </c>
      <c r="C627" s="87">
        <f t="shared" ref="C627:I627" si="432">(C362*C97)/SUMPRODUCT(C$12:C$270,C$277:C$535)</f>
        <v>0</v>
      </c>
      <c r="D627" s="87">
        <f t="shared" si="432"/>
        <v>0</v>
      </c>
      <c r="E627" s="87">
        <f t="shared" si="432"/>
        <v>0</v>
      </c>
      <c r="F627" s="87">
        <f t="shared" si="432"/>
        <v>0</v>
      </c>
      <c r="G627" s="87">
        <f t="shared" si="432"/>
        <v>0</v>
      </c>
      <c r="H627" s="87">
        <f t="shared" si="432"/>
        <v>0</v>
      </c>
      <c r="I627" s="88">
        <f t="shared" si="432"/>
        <v>0</v>
      </c>
    </row>
    <row r="628" spans="1:9" s="5" customFormat="1" ht="15" customHeight="1" x14ac:dyDescent="0.25">
      <c r="A628" s="46" t="str">
        <f t="shared" ref="A628:B628" si="433">A363</f>
        <v>7B_Santa Margarita</v>
      </c>
      <c r="B628" s="4" t="str">
        <f t="shared" si="433"/>
        <v>Salida Nacional / National exit</v>
      </c>
      <c r="C628" s="87">
        <f t="shared" ref="C628:I628" si="434">(C363*C98)/SUMPRODUCT(C$12:C$270,C$277:C$535)</f>
        <v>9.1396663462164939E-4</v>
      </c>
      <c r="D628" s="87">
        <f t="shared" si="434"/>
        <v>9.0960459194225319E-4</v>
      </c>
      <c r="E628" s="87">
        <f t="shared" si="434"/>
        <v>8.9634808881699406E-4</v>
      </c>
      <c r="F628" s="87">
        <f t="shared" si="434"/>
        <v>8.7607888306701195E-4</v>
      </c>
      <c r="G628" s="87">
        <f t="shared" si="434"/>
        <v>8.6853982705385258E-4</v>
      </c>
      <c r="H628" s="87">
        <f t="shared" si="434"/>
        <v>8.6549536750902059E-4</v>
      </c>
      <c r="I628" s="88">
        <f t="shared" si="434"/>
        <v>8.7076279903900106E-4</v>
      </c>
    </row>
    <row r="629" spans="1:9" s="5" customFormat="1" ht="15" customHeight="1" x14ac:dyDescent="0.25">
      <c r="A629" s="46" t="str">
        <f t="shared" ref="A629:B629" si="435">A364</f>
        <v>A1_Sabiñanigo</v>
      </c>
      <c r="B629" s="4" t="str">
        <f t="shared" si="435"/>
        <v>Salida Nacional / National exit</v>
      </c>
      <c r="C629" s="87">
        <f t="shared" ref="C629:I629" si="436">(C364*C99)/SUMPRODUCT(C$12:C$270,C$277:C$535)</f>
        <v>9.6820082133777308E-4</v>
      </c>
      <c r="D629" s="87">
        <f t="shared" si="436"/>
        <v>9.7255125645435482E-4</v>
      </c>
      <c r="E629" s="87">
        <f t="shared" si="436"/>
        <v>9.698704275993567E-4</v>
      </c>
      <c r="F629" s="87">
        <f t="shared" si="436"/>
        <v>9.5858024079083714E-4</v>
      </c>
      <c r="G629" s="87">
        <f t="shared" si="436"/>
        <v>9.5539024518663355E-4</v>
      </c>
      <c r="H629" s="87">
        <f t="shared" si="436"/>
        <v>9.5476172609654123E-4</v>
      </c>
      <c r="I629" s="88">
        <f t="shared" si="436"/>
        <v>9.6353770006366458E-4</v>
      </c>
    </row>
    <row r="630" spans="1:9" s="5" customFormat="1" ht="15" customHeight="1" x14ac:dyDescent="0.25">
      <c r="A630" s="46" t="str">
        <f t="shared" ref="A630:B630" si="437">A365</f>
        <v>A10_Zaragoza</v>
      </c>
      <c r="B630" s="4" t="str">
        <f t="shared" si="437"/>
        <v>Salida Nacional / National exit</v>
      </c>
      <c r="C630" s="87">
        <f t="shared" ref="C630:I630" si="438">(C365*C100)/SUMPRODUCT(C$12:C$270,C$277:C$535)</f>
        <v>0</v>
      </c>
      <c r="D630" s="87">
        <f t="shared" si="438"/>
        <v>0</v>
      </c>
      <c r="E630" s="87">
        <f t="shared" si="438"/>
        <v>0</v>
      </c>
      <c r="F630" s="87">
        <f t="shared" si="438"/>
        <v>0</v>
      </c>
      <c r="G630" s="87">
        <f t="shared" si="438"/>
        <v>0</v>
      </c>
      <c r="H630" s="87">
        <f t="shared" si="438"/>
        <v>0</v>
      </c>
      <c r="I630" s="88">
        <f t="shared" si="438"/>
        <v>0</v>
      </c>
    </row>
    <row r="631" spans="1:9" s="5" customFormat="1" ht="15" customHeight="1" x14ac:dyDescent="0.25">
      <c r="A631" s="46" t="str">
        <f t="shared" ref="A631:B631" si="439">A366</f>
        <v>A36 Barcelona</v>
      </c>
      <c r="B631" s="4" t="str">
        <f t="shared" si="439"/>
        <v>Salida Nacional / National exit</v>
      </c>
      <c r="C631" s="87">
        <f t="shared" ref="C631:I631" si="440">(C366*C101)/SUMPRODUCT(C$12:C$270,C$277:C$535)</f>
        <v>4.6975724888754289E-2</v>
      </c>
      <c r="D631" s="87">
        <f t="shared" si="440"/>
        <v>4.6610945186521209E-2</v>
      </c>
      <c r="E631" s="87">
        <f t="shared" si="440"/>
        <v>4.5779694997912873E-2</v>
      </c>
      <c r="F631" s="87">
        <f t="shared" si="440"/>
        <v>4.4641712200178069E-2</v>
      </c>
      <c r="G631" s="87">
        <f t="shared" si="440"/>
        <v>4.4157512562989713E-2</v>
      </c>
      <c r="H631" s="87">
        <f t="shared" si="440"/>
        <v>4.3927171188337617E-2</v>
      </c>
      <c r="I631" s="88">
        <f t="shared" si="440"/>
        <v>4.4152171408770369E-2</v>
      </c>
    </row>
    <row r="632" spans="1:9" s="5" customFormat="1" ht="15" customHeight="1" x14ac:dyDescent="0.25">
      <c r="A632" s="46" t="str">
        <f t="shared" ref="A632:B632" si="441">A367</f>
        <v>A5A_Gurrea Gallego</v>
      </c>
      <c r="B632" s="4" t="str">
        <f t="shared" si="441"/>
        <v>Salida Nacional / National exit</v>
      </c>
      <c r="C632" s="87">
        <f t="shared" ref="C632:I632" si="442">(C367*C102)/SUMPRODUCT(C$12:C$270,C$277:C$535)</f>
        <v>6.2174942427913437E-5</v>
      </c>
      <c r="D632" s="87">
        <f t="shared" si="442"/>
        <v>6.2926862632441173E-5</v>
      </c>
      <c r="E632" s="87">
        <f t="shared" si="442"/>
        <v>6.3290041748054841E-5</v>
      </c>
      <c r="F632" s="87">
        <f t="shared" si="442"/>
        <v>6.2985820197302282E-5</v>
      </c>
      <c r="G632" s="87">
        <f t="shared" si="442"/>
        <v>6.3090400708368553E-5</v>
      </c>
      <c r="H632" s="87">
        <f t="shared" si="442"/>
        <v>6.3253940616520598E-5</v>
      </c>
      <c r="I632" s="88">
        <f t="shared" si="442"/>
        <v>6.3930687392218713E-5</v>
      </c>
    </row>
    <row r="633" spans="1:9" s="5" customFormat="1" ht="15" customHeight="1" x14ac:dyDescent="0.25">
      <c r="A633" s="46" t="str">
        <f t="shared" ref="A633:B633" si="443">A368</f>
        <v>A6_Zuera</v>
      </c>
      <c r="B633" s="4" t="str">
        <f t="shared" si="443"/>
        <v>Salida Nacional / National exit</v>
      </c>
      <c r="C633" s="87">
        <f t="shared" ref="C633:I633" si="444">(C368*C103)/SUMPRODUCT(C$12:C$270,C$277:C$535)</f>
        <v>3.8323803806086375E-4</v>
      </c>
      <c r="D633" s="87">
        <f t="shared" si="444"/>
        <v>3.8479264714565413E-4</v>
      </c>
      <c r="E633" s="87">
        <f t="shared" si="444"/>
        <v>3.8343947937940842E-4</v>
      </c>
      <c r="F633" s="87">
        <f t="shared" si="444"/>
        <v>3.7875590685570337E-4</v>
      </c>
      <c r="G633" s="87">
        <f t="shared" si="444"/>
        <v>3.772496763722281E-4</v>
      </c>
      <c r="H633" s="87">
        <f t="shared" si="444"/>
        <v>3.7679865137237489E-4</v>
      </c>
      <c r="I633" s="88">
        <f t="shared" si="444"/>
        <v>3.8017423655612603E-4</v>
      </c>
    </row>
    <row r="634" spans="1:9" s="5" customFormat="1" ht="15" customHeight="1" x14ac:dyDescent="0.25">
      <c r="A634" s="46" t="str">
        <f t="shared" ref="A634:B634" si="445">A369</f>
        <v>A7_Villanueva de Gallego</v>
      </c>
      <c r="B634" s="4" t="str">
        <f t="shared" si="445"/>
        <v>Salida Nacional / National exit</v>
      </c>
      <c r="C634" s="87">
        <f t="shared" ref="C634:I634" si="446">(C369*C104)/SUMPRODUCT(C$12:C$270,C$277:C$535)</f>
        <v>7.4795781895265932E-5</v>
      </c>
      <c r="D634" s="87">
        <f t="shared" si="446"/>
        <v>7.4308848880363416E-5</v>
      </c>
      <c r="E634" s="87">
        <f t="shared" si="446"/>
        <v>7.3169627735061011E-5</v>
      </c>
      <c r="F634" s="87">
        <f t="shared" si="446"/>
        <v>7.1597898123908319E-5</v>
      </c>
      <c r="G634" s="87">
        <f t="shared" si="446"/>
        <v>7.0808777171733236E-5</v>
      </c>
      <c r="H634" s="87">
        <f t="shared" si="446"/>
        <v>7.0388745856861086E-5</v>
      </c>
      <c r="I634" s="88">
        <f t="shared" si="446"/>
        <v>7.0830685952720878E-5</v>
      </c>
    </row>
    <row r="635" spans="1:9" s="5" customFormat="1" ht="15" customHeight="1" x14ac:dyDescent="0.25">
      <c r="A635" s="46" t="str">
        <f t="shared" ref="A635:B635" si="447">A370</f>
        <v>A8_Zorongo</v>
      </c>
      <c r="B635" s="4" t="str">
        <f t="shared" si="447"/>
        <v>Salida Nacional / National exit</v>
      </c>
      <c r="C635" s="87">
        <f t="shared" ref="C635:I635" si="448">(C370*C105)/SUMPRODUCT(C$12:C$270,C$277:C$535)</f>
        <v>2.4089293945220709E-5</v>
      </c>
      <c r="D635" s="87">
        <f t="shared" si="448"/>
        <v>2.3932759996873997E-5</v>
      </c>
      <c r="E635" s="87">
        <f t="shared" si="448"/>
        <v>2.3566193649905398E-5</v>
      </c>
      <c r="F635" s="87">
        <f t="shared" si="448"/>
        <v>2.306037454812577E-5</v>
      </c>
      <c r="G635" s="87">
        <f t="shared" si="448"/>
        <v>2.280615725386804E-5</v>
      </c>
      <c r="H635" s="87">
        <f t="shared" si="448"/>
        <v>2.2670675189484026E-5</v>
      </c>
      <c r="I635" s="88">
        <f t="shared" si="448"/>
        <v>2.2812605393314744E-5</v>
      </c>
    </row>
    <row r="636" spans="1:9" s="5" customFormat="1" ht="15" customHeight="1" x14ac:dyDescent="0.25">
      <c r="A636" s="46" t="str">
        <f t="shared" ref="A636:B636" si="449">A371</f>
        <v>A9_Juslibol</v>
      </c>
      <c r="B636" s="4" t="str">
        <f t="shared" si="449"/>
        <v>Salida Nacional / National exit</v>
      </c>
      <c r="C636" s="87">
        <f t="shared" ref="C636:I636" si="450">(C371*C106)/SUMPRODUCT(C$12:C$270,C$277:C$535)</f>
        <v>1.2983506172781678E-2</v>
      </c>
      <c r="D636" s="87">
        <f t="shared" si="450"/>
        <v>1.2899399645271247E-2</v>
      </c>
      <c r="E636" s="87">
        <f t="shared" si="450"/>
        <v>1.2702134515431274E-2</v>
      </c>
      <c r="F636" s="87">
        <f t="shared" si="450"/>
        <v>1.2429855366686667E-2</v>
      </c>
      <c r="G636" s="87">
        <f t="shared" si="450"/>
        <v>1.2292778715075774E-2</v>
      </c>
      <c r="H636" s="87">
        <f t="shared" si="450"/>
        <v>1.2219574848490579E-2</v>
      </c>
      <c r="I636" s="88">
        <f t="shared" si="450"/>
        <v>1.2295709042211602E-2</v>
      </c>
    </row>
    <row r="637" spans="1:9" s="5" customFormat="1" ht="15" customHeight="1" x14ac:dyDescent="0.25">
      <c r="A637" s="46" t="str">
        <f t="shared" ref="A637:B637" si="451">A372</f>
        <v>A9A_Ramal Utebo-Sobradiel</v>
      </c>
      <c r="B637" s="4" t="str">
        <f t="shared" si="451"/>
        <v>Salida Nacional / National exit</v>
      </c>
      <c r="C637" s="87">
        <f t="shared" ref="C637:I637" si="452">(C372*C107)/SUMPRODUCT(C$12:C$270,C$277:C$535)</f>
        <v>3.7982584034652861E-4</v>
      </c>
      <c r="D637" s="87">
        <f t="shared" si="452"/>
        <v>3.7736701410687141E-4</v>
      </c>
      <c r="E637" s="87">
        <f t="shared" si="452"/>
        <v>3.7159806793534946E-4</v>
      </c>
      <c r="F637" s="87">
        <f t="shared" si="452"/>
        <v>3.6363487779492973E-4</v>
      </c>
      <c r="G637" s="87">
        <f t="shared" si="452"/>
        <v>3.596243867399407E-4</v>
      </c>
      <c r="H637" s="87">
        <f t="shared" si="452"/>
        <v>3.5748167995252E-4</v>
      </c>
      <c r="I637" s="88">
        <f t="shared" si="452"/>
        <v>3.5970663312920277E-4</v>
      </c>
    </row>
    <row r="638" spans="1:9" s="5" customFormat="1" ht="15" customHeight="1" x14ac:dyDescent="0.25">
      <c r="A638" s="46" t="str">
        <f t="shared" ref="A638:B638" si="453">A373</f>
        <v>A9B_Zaragoza Plaza</v>
      </c>
      <c r="B638" s="4" t="str">
        <f t="shared" si="453"/>
        <v>Salida Nacional / National exit</v>
      </c>
      <c r="C638" s="87">
        <f t="shared" ref="C638:I638" si="454">(C373*C108)/SUMPRODUCT(C$12:C$270,C$277:C$535)</f>
        <v>1.3388668135526149E-4</v>
      </c>
      <c r="D638" s="87">
        <f t="shared" si="454"/>
        <v>1.3302236890980955E-4</v>
      </c>
      <c r="E638" s="87">
        <f t="shared" si="454"/>
        <v>1.3099165685357395E-4</v>
      </c>
      <c r="F638" s="87">
        <f t="shared" si="454"/>
        <v>1.2818785060056813E-4</v>
      </c>
      <c r="G638" s="87">
        <f t="shared" si="454"/>
        <v>1.267736180031643E-4</v>
      </c>
      <c r="H638" s="87">
        <f t="shared" si="454"/>
        <v>1.260166397143311E-4</v>
      </c>
      <c r="I638" s="88">
        <f t="shared" si="454"/>
        <v>1.2679757805325858E-4</v>
      </c>
    </row>
    <row r="639" spans="1:9" s="5" customFormat="1" ht="15" customHeight="1" x14ac:dyDescent="0.25">
      <c r="A639" s="46" t="str">
        <f t="shared" ref="A639:B639" si="455">A374</f>
        <v>Abegondo (I15)</v>
      </c>
      <c r="B639" s="4" t="str">
        <f t="shared" si="455"/>
        <v>Salida Nacional / National exit</v>
      </c>
      <c r="C639" s="87">
        <f t="shared" ref="C639:I639" si="456">(C374*C109)/SUMPRODUCT(C$12:C$270,C$277:C$535)</f>
        <v>4.6813977923882647E-3</v>
      </c>
      <c r="D639" s="87">
        <f t="shared" si="456"/>
        <v>4.7117940520786158E-3</v>
      </c>
      <c r="E639" s="87">
        <f t="shared" si="456"/>
        <v>4.7182390137249421E-3</v>
      </c>
      <c r="F639" s="87">
        <f t="shared" si="456"/>
        <v>4.6897894070337615E-3</v>
      </c>
      <c r="G639" s="87">
        <f t="shared" si="456"/>
        <v>4.6773933888947204E-3</v>
      </c>
      <c r="H639" s="87">
        <f t="shared" si="456"/>
        <v>4.6701045681335467E-3</v>
      </c>
      <c r="I639" s="88">
        <f t="shared" si="456"/>
        <v>4.7153346866552559E-3</v>
      </c>
    </row>
    <row r="640" spans="1:9" s="5" customFormat="1" ht="15" customHeight="1" x14ac:dyDescent="0.25">
      <c r="A640" s="46" t="str">
        <f t="shared" ref="A640:B640" si="457">A375</f>
        <v>Andosilla</v>
      </c>
      <c r="B640" s="4" t="str">
        <f t="shared" si="457"/>
        <v>Salida Nacional / National exit</v>
      </c>
      <c r="C640" s="87">
        <f t="shared" ref="C640:I640" si="458">(C375*C110)/SUMPRODUCT(C$12:C$270,C$277:C$535)</f>
        <v>9.5061257520327631E-3</v>
      </c>
      <c r="D640" s="87">
        <f t="shared" si="458"/>
        <v>9.5736531866720941E-3</v>
      </c>
      <c r="E640" s="87">
        <f t="shared" si="458"/>
        <v>9.5919531581139372E-3</v>
      </c>
      <c r="F640" s="87">
        <f t="shared" si="458"/>
        <v>9.5375707574331149E-3</v>
      </c>
      <c r="G640" s="87">
        <f t="shared" si="458"/>
        <v>9.5066309554672403E-3</v>
      </c>
      <c r="H640" s="87">
        <f t="shared" si="458"/>
        <v>9.4871890086033316E-3</v>
      </c>
      <c r="I640" s="88">
        <f t="shared" si="458"/>
        <v>9.5750592244169073E-3</v>
      </c>
    </row>
    <row r="641" spans="1:9" s="5" customFormat="1" ht="15" customHeight="1" x14ac:dyDescent="0.25">
      <c r="A641" s="46" t="str">
        <f t="shared" ref="A641:B641" si="459">A376</f>
        <v>B02_Briviesca</v>
      </c>
      <c r="B641" s="4" t="str">
        <f t="shared" si="459"/>
        <v>Salida Nacional / National exit</v>
      </c>
      <c r="C641" s="87">
        <f t="shared" ref="C641:I641" si="460">(C376*C111)/SUMPRODUCT(C$12:C$270,C$277:C$535)</f>
        <v>1.3691647743494892E-3</v>
      </c>
      <c r="D641" s="87">
        <f t="shared" si="460"/>
        <v>1.377137085139172E-3</v>
      </c>
      <c r="E641" s="87">
        <f t="shared" si="460"/>
        <v>1.3779107610213017E-3</v>
      </c>
      <c r="F641" s="87">
        <f t="shared" si="460"/>
        <v>1.3700138679940686E-3</v>
      </c>
      <c r="G641" s="87">
        <f t="shared" si="460"/>
        <v>1.3628233943094919E-3</v>
      </c>
      <c r="H641" s="87">
        <f t="shared" si="460"/>
        <v>1.3573341752149541E-3</v>
      </c>
      <c r="I641" s="88">
        <f t="shared" si="460"/>
        <v>1.3696493774180054E-3</v>
      </c>
    </row>
    <row r="642" spans="1:9" s="5" customFormat="1" ht="15" customHeight="1" x14ac:dyDescent="0.25">
      <c r="A642" s="46" t="str">
        <f t="shared" ref="A642:B642" si="461">A377</f>
        <v>B04_Burgos</v>
      </c>
      <c r="B642" s="4" t="str">
        <f t="shared" si="461"/>
        <v>Salida Nacional / National exit</v>
      </c>
      <c r="C642" s="87">
        <f t="shared" ref="C642:I642" si="462">(C377*C112)/SUMPRODUCT(C$12:C$270,C$277:C$535)</f>
        <v>0</v>
      </c>
      <c r="D642" s="87">
        <f t="shared" si="462"/>
        <v>0</v>
      </c>
      <c r="E642" s="87">
        <f t="shared" si="462"/>
        <v>0</v>
      </c>
      <c r="F642" s="87">
        <f t="shared" si="462"/>
        <v>0</v>
      </c>
      <c r="G642" s="87">
        <f t="shared" si="462"/>
        <v>0</v>
      </c>
      <c r="H642" s="87">
        <f t="shared" si="462"/>
        <v>0</v>
      </c>
      <c r="I642" s="88">
        <f t="shared" si="462"/>
        <v>0</v>
      </c>
    </row>
    <row r="643" spans="1:9" s="5" customFormat="1" ht="15" customHeight="1" x14ac:dyDescent="0.25">
      <c r="A643" s="46" t="str">
        <f t="shared" ref="A643:B643" si="463">A378</f>
        <v>B05_Villalonquejar</v>
      </c>
      <c r="B643" s="4" t="str">
        <f t="shared" si="463"/>
        <v>Salida Nacional / National exit</v>
      </c>
      <c r="C643" s="87">
        <f t="shared" ref="C643:I643" si="464">(C378*C113)/SUMPRODUCT(C$12:C$270,C$277:C$535)</f>
        <v>6.8503953123589248E-3</v>
      </c>
      <c r="D643" s="87">
        <f t="shared" si="464"/>
        <v>6.940481396608543E-3</v>
      </c>
      <c r="E643" s="87">
        <f t="shared" si="464"/>
        <v>7.0064928571749356E-3</v>
      </c>
      <c r="F643" s="87">
        <f t="shared" si="464"/>
        <v>7.0155500479860636E-3</v>
      </c>
      <c r="G643" s="87">
        <f t="shared" si="464"/>
        <v>7.0194672911032246E-3</v>
      </c>
      <c r="H643" s="87">
        <f t="shared" si="464"/>
        <v>7.0195929640576122E-3</v>
      </c>
      <c r="I643" s="88">
        <f t="shared" si="464"/>
        <v>7.0958103317156126E-3</v>
      </c>
    </row>
    <row r="644" spans="1:9" s="5" customFormat="1" ht="15" customHeight="1" x14ac:dyDescent="0.25">
      <c r="A644" s="46" t="str">
        <f t="shared" ref="A644:B644" si="465">A379</f>
        <v>B08_Lerma</v>
      </c>
      <c r="B644" s="4" t="str">
        <f t="shared" si="465"/>
        <v>Salida Nacional / National exit</v>
      </c>
      <c r="C644" s="87">
        <f t="shared" ref="C644:I644" si="466">(C379*C114)/SUMPRODUCT(C$12:C$270,C$277:C$535)</f>
        <v>3.8528167473119426E-5</v>
      </c>
      <c r="D644" s="87">
        <f t="shared" si="466"/>
        <v>3.855085106822476E-5</v>
      </c>
      <c r="E644" s="87">
        <f t="shared" si="466"/>
        <v>3.8360932029252996E-5</v>
      </c>
      <c r="F644" s="87">
        <f t="shared" si="466"/>
        <v>3.7954800123439553E-5</v>
      </c>
      <c r="G644" s="87">
        <f t="shared" si="466"/>
        <v>3.7657135221089475E-5</v>
      </c>
      <c r="H644" s="87">
        <f t="shared" si="466"/>
        <v>3.7451672738720462E-5</v>
      </c>
      <c r="I644" s="88">
        <f t="shared" si="466"/>
        <v>3.7762350676366209E-5</v>
      </c>
    </row>
    <row r="645" spans="1:9" s="5" customFormat="1" ht="15" customHeight="1" x14ac:dyDescent="0.25">
      <c r="A645" s="46" t="str">
        <f t="shared" ref="A645:B645" si="467">A380</f>
        <v>B10_Aranda de Duero</v>
      </c>
      <c r="B645" s="4" t="str">
        <f t="shared" si="467"/>
        <v>Salida Nacional / National exit</v>
      </c>
      <c r="C645" s="87">
        <f t="shared" ref="C645:I645" si="468">(C380*C115)/SUMPRODUCT(C$12:C$270,C$277:C$535)</f>
        <v>4.313164094083566E-3</v>
      </c>
      <c r="D645" s="87">
        <f t="shared" si="468"/>
        <v>4.3514956179376216E-3</v>
      </c>
      <c r="E645" s="87">
        <f t="shared" si="468"/>
        <v>4.3699882537716001E-3</v>
      </c>
      <c r="F645" s="87">
        <f t="shared" si="468"/>
        <v>4.3553361432664278E-3</v>
      </c>
      <c r="G645" s="87">
        <f t="shared" si="468"/>
        <v>4.3489506508604643E-3</v>
      </c>
      <c r="H645" s="87">
        <f t="shared" si="468"/>
        <v>4.345047778228573E-3</v>
      </c>
      <c r="I645" s="88">
        <f t="shared" si="468"/>
        <v>4.3933595846595746E-3</v>
      </c>
    </row>
    <row r="646" spans="1:9" s="5" customFormat="1" ht="15" customHeight="1" x14ac:dyDescent="0.25">
      <c r="A646" s="46" t="str">
        <f t="shared" ref="A646:B646" si="469">A381</f>
        <v>B18_Algete</v>
      </c>
      <c r="B646" s="4" t="str">
        <f t="shared" si="469"/>
        <v>Salida Nacional / National exit</v>
      </c>
      <c r="C646" s="87">
        <f t="shared" ref="C646:I646" si="470">(C381*C116)/SUMPRODUCT(C$12:C$270,C$277:C$535)</f>
        <v>1.1827692965310407E-2</v>
      </c>
      <c r="D646" s="87">
        <f t="shared" si="470"/>
        <v>1.1782661845519019E-2</v>
      </c>
      <c r="E646" s="87">
        <f t="shared" si="470"/>
        <v>1.1652772267713734E-2</v>
      </c>
      <c r="F646" s="87">
        <f t="shared" si="470"/>
        <v>1.1450811157791209E-2</v>
      </c>
      <c r="G646" s="87">
        <f t="shared" si="470"/>
        <v>1.1363168939780328E-2</v>
      </c>
      <c r="H646" s="87">
        <f t="shared" si="470"/>
        <v>1.1321149716700386E-2</v>
      </c>
      <c r="I646" s="88">
        <f t="shared" si="470"/>
        <v>1.1431037360808291E-2</v>
      </c>
    </row>
    <row r="647" spans="1:9" s="5" customFormat="1" ht="15" customHeight="1" x14ac:dyDescent="0.25">
      <c r="A647" s="46" t="str">
        <f t="shared" ref="A647:B647" si="471">A382</f>
        <v>B19_San Fernando</v>
      </c>
      <c r="B647" s="4" t="str">
        <f t="shared" si="471"/>
        <v>Salida Nacional / National exit</v>
      </c>
      <c r="C647" s="87">
        <f t="shared" ref="C647:I647" si="472">(C382*C117)/SUMPRODUCT(C$12:C$270,C$277:C$535)</f>
        <v>9.6536485125754655E-3</v>
      </c>
      <c r="D647" s="87">
        <f t="shared" si="472"/>
        <v>9.6086831727665682E-3</v>
      </c>
      <c r="E647" s="87">
        <f t="shared" si="472"/>
        <v>9.4922360838844387E-3</v>
      </c>
      <c r="F647" s="87">
        <f t="shared" si="472"/>
        <v>9.3174283768204923E-3</v>
      </c>
      <c r="G647" s="87">
        <f t="shared" si="472"/>
        <v>9.243475810413182E-3</v>
      </c>
      <c r="H647" s="87">
        <f t="shared" si="472"/>
        <v>9.2090369519989747E-3</v>
      </c>
      <c r="I647" s="88">
        <f t="shared" si="472"/>
        <v>9.2985620128439167E-3</v>
      </c>
    </row>
    <row r="648" spans="1:9" s="5" customFormat="1" ht="15" customHeight="1" x14ac:dyDescent="0.25">
      <c r="A648" s="46" t="str">
        <f t="shared" ref="A648:B648" si="473">A383</f>
        <v>B20_Rivas</v>
      </c>
      <c r="B648" s="4" t="str">
        <f t="shared" si="473"/>
        <v>Salida Nacional / National exit</v>
      </c>
      <c r="C648" s="87">
        <f t="shared" ref="C648:I648" si="474">(C383*C118)/SUMPRODUCT(C$12:C$270,C$277:C$535)</f>
        <v>1.0650912621717126E-2</v>
      </c>
      <c r="D648" s="87">
        <f t="shared" si="474"/>
        <v>1.060673591278874E-2</v>
      </c>
      <c r="E648" s="87">
        <f t="shared" si="474"/>
        <v>1.0483533304986867E-2</v>
      </c>
      <c r="F648" s="87">
        <f t="shared" si="474"/>
        <v>1.029329987474926E-2</v>
      </c>
      <c r="G648" s="87">
        <f t="shared" si="474"/>
        <v>1.0218065744296546E-2</v>
      </c>
      <c r="H648" s="87">
        <f t="shared" si="474"/>
        <v>1.0185626106923761E-2</v>
      </c>
      <c r="I648" s="88">
        <f t="shared" si="474"/>
        <v>1.0287740793448925E-2</v>
      </c>
    </row>
    <row r="649" spans="1:9" s="5" customFormat="1" ht="15" customHeight="1" x14ac:dyDescent="0.25">
      <c r="A649" s="46" t="str">
        <f t="shared" ref="A649:B649" si="475">A384</f>
        <v>BI Madrid</v>
      </c>
      <c r="B649" s="4" t="str">
        <f t="shared" si="475"/>
        <v>Salida Nacional / National exit</v>
      </c>
      <c r="C649" s="87">
        <f t="shared" ref="C649:I649" si="476">(C384*C119)/SUMPRODUCT(C$12:C$270,C$277:C$535)</f>
        <v>6.1262678309488536E-6</v>
      </c>
      <c r="D649" s="87">
        <f t="shared" si="476"/>
        <v>6.1977175231680794E-6</v>
      </c>
      <c r="E649" s="87">
        <f t="shared" si="476"/>
        <v>6.236404420871544E-6</v>
      </c>
      <c r="F649" s="87">
        <f t="shared" si="476"/>
        <v>6.2120373424048963E-6</v>
      </c>
      <c r="G649" s="87">
        <f t="shared" si="476"/>
        <v>6.2356152582886808E-6</v>
      </c>
      <c r="H649" s="87">
        <f t="shared" si="476"/>
        <v>6.2627844666955824E-6</v>
      </c>
      <c r="I649" s="88">
        <f t="shared" si="476"/>
        <v>6.3496973814528849E-6</v>
      </c>
    </row>
    <row r="650" spans="1:9" s="5" customFormat="1" ht="15" customHeight="1" x14ac:dyDescent="0.25">
      <c r="A650" s="46" t="str">
        <f t="shared" ref="A650:B650" si="477">A385</f>
        <v>B22_Getafe</v>
      </c>
      <c r="B650" s="4" t="str">
        <f t="shared" si="477"/>
        <v>Salida Nacional / National exit</v>
      </c>
      <c r="C650" s="87">
        <f t="shared" ref="C650:I650" si="478">(C385*C120)/SUMPRODUCT(C$12:C$270,C$277:C$535)</f>
        <v>1.0250677614510577E-6</v>
      </c>
      <c r="D650" s="87">
        <f t="shared" si="478"/>
        <v>1.019090013555199E-6</v>
      </c>
      <c r="E650" s="87">
        <f t="shared" si="478"/>
        <v>1.0051743572940686E-6</v>
      </c>
      <c r="F650" s="87">
        <f t="shared" si="478"/>
        <v>9.8509421555143071E-7</v>
      </c>
      <c r="G650" s="87">
        <f t="shared" si="478"/>
        <v>9.7696207585087879E-7</v>
      </c>
      <c r="H650" s="87">
        <f t="shared" si="478"/>
        <v>9.7336924630013607E-7</v>
      </c>
      <c r="I650" s="88">
        <f t="shared" si="478"/>
        <v>9.8289980433028596E-7</v>
      </c>
    </row>
    <row r="651" spans="1:9" s="5" customFormat="1" ht="15" customHeight="1" x14ac:dyDescent="0.25">
      <c r="A651" s="46" t="str">
        <f t="shared" ref="A651:B651" si="479">A386</f>
        <v>C1.01_Arrieta</v>
      </c>
      <c r="B651" s="4" t="str">
        <f t="shared" si="479"/>
        <v>Salida Nacional / National exit</v>
      </c>
      <c r="C651" s="87">
        <f t="shared" ref="C651:I651" si="480">(C386*C121)/SUMPRODUCT(C$12:C$270,C$277:C$535)</f>
        <v>2.3768946743782248E-5</v>
      </c>
      <c r="D651" s="87">
        <f t="shared" si="480"/>
        <v>2.4168120987272141E-5</v>
      </c>
      <c r="E651" s="87">
        <f t="shared" si="480"/>
        <v>2.4574793165837757E-5</v>
      </c>
      <c r="F651" s="87">
        <f t="shared" si="480"/>
        <v>2.4982678824350374E-5</v>
      </c>
      <c r="G651" s="87">
        <f t="shared" si="480"/>
        <v>2.5113626590425889E-5</v>
      </c>
      <c r="H651" s="87">
        <f t="shared" si="480"/>
        <v>2.5148200591080439E-5</v>
      </c>
      <c r="I651" s="88">
        <f t="shared" si="480"/>
        <v>2.5229870528599579E-5</v>
      </c>
    </row>
    <row r="652" spans="1:9" s="5" customFormat="1" ht="15" customHeight="1" x14ac:dyDescent="0.25">
      <c r="A652" s="46" t="str">
        <f t="shared" ref="A652:B652" si="481">A387</f>
        <v>C2X.01_Sollube</v>
      </c>
      <c r="B652" s="4" t="str">
        <f t="shared" si="481"/>
        <v>Salida Nacional / National exit</v>
      </c>
      <c r="C652" s="87">
        <f t="shared" ref="C652:I652" si="482">(C387*C122)/SUMPRODUCT(C$12:C$270,C$277:C$535)</f>
        <v>3.5644330062117229E-4</v>
      </c>
      <c r="D652" s="87">
        <f t="shared" si="482"/>
        <v>3.6268030979931526E-4</v>
      </c>
      <c r="E652" s="87">
        <f t="shared" si="482"/>
        <v>3.6800034111041769E-4</v>
      </c>
      <c r="F652" s="87">
        <f t="shared" si="482"/>
        <v>3.7017873618771244E-4</v>
      </c>
      <c r="G652" s="87">
        <f t="shared" si="482"/>
        <v>3.710204288204652E-4</v>
      </c>
      <c r="H652" s="87">
        <f t="shared" si="482"/>
        <v>3.7126042662021484E-4</v>
      </c>
      <c r="I652" s="88">
        <f t="shared" si="482"/>
        <v>3.7527487466023013E-4</v>
      </c>
    </row>
    <row r="653" spans="1:9" s="5" customFormat="1" ht="15" customHeight="1" x14ac:dyDescent="0.25">
      <c r="A653" s="46" t="str">
        <f t="shared" ref="A653:B653" si="483">A388</f>
        <v>Cas Tresorer</v>
      </c>
      <c r="B653" s="4" t="str">
        <f t="shared" si="483"/>
        <v>Salida Nacional / National exit</v>
      </c>
      <c r="C653" s="87">
        <f t="shared" ref="C653:I653" si="484">(C388*C123)/SUMPRODUCT(C$12:C$270,C$277:C$535)</f>
        <v>2.0495851249788175E-2</v>
      </c>
      <c r="D653" s="87">
        <f t="shared" si="484"/>
        <v>2.0500205099029476E-2</v>
      </c>
      <c r="E653" s="87">
        <f t="shared" si="484"/>
        <v>2.0565390666756233E-2</v>
      </c>
      <c r="F653" s="87">
        <f t="shared" si="484"/>
        <v>2.1161108593372745E-2</v>
      </c>
      <c r="G653" s="87">
        <f t="shared" si="484"/>
        <v>2.1456756627085474E-2</v>
      </c>
      <c r="H653" s="87">
        <f t="shared" si="484"/>
        <v>2.1634040083701258E-2</v>
      </c>
      <c r="I653" s="88">
        <f t="shared" si="484"/>
        <v>2.118405714651633E-2</v>
      </c>
    </row>
    <row r="654" spans="1:9" s="5" customFormat="1" ht="15" customHeight="1" x14ac:dyDescent="0.25">
      <c r="A654" s="46" t="str">
        <f t="shared" ref="A654:B654" si="485">A389</f>
        <v>cc Escatron</v>
      </c>
      <c r="B654" s="4" t="str">
        <f t="shared" si="485"/>
        <v>Salida Nacional / National exit</v>
      </c>
      <c r="C654" s="87">
        <f t="shared" ref="C654:I654" si="486">(C389*C124)/SUMPRODUCT(C$12:C$270,C$277:C$535)</f>
        <v>3.1603630716314472E-6</v>
      </c>
      <c r="D654" s="87">
        <f t="shared" si="486"/>
        <v>3.1952848929253242E-6</v>
      </c>
      <c r="E654" s="87">
        <f t="shared" si="486"/>
        <v>3.2514658733038467E-6</v>
      </c>
      <c r="F654" s="87">
        <f t="shared" si="486"/>
        <v>3.3954670532161609E-6</v>
      </c>
      <c r="G654" s="87">
        <f t="shared" si="486"/>
        <v>3.4522171101675323E-6</v>
      </c>
      <c r="H654" s="87">
        <f t="shared" si="486"/>
        <v>3.4783329372040093E-6</v>
      </c>
      <c r="I654" s="88">
        <f t="shared" si="486"/>
        <v>3.4025236175063136E-6</v>
      </c>
    </row>
    <row r="655" spans="1:9" s="5" customFormat="1" ht="15" customHeight="1" x14ac:dyDescent="0.25">
      <c r="A655" s="46" t="str">
        <f t="shared" ref="A655:B655" si="487">A390</f>
        <v>cc SAGUNTO</v>
      </c>
      <c r="B655" s="4" t="str">
        <f t="shared" si="487"/>
        <v>Salida Nacional / National exit</v>
      </c>
      <c r="C655" s="87">
        <f t="shared" ref="C655:I655" si="488">(C390*C125)/SUMPRODUCT(C$12:C$270,C$277:C$535)</f>
        <v>1.2954631709367087E-2</v>
      </c>
      <c r="D655" s="87">
        <f t="shared" si="488"/>
        <v>1.293219432857598E-2</v>
      </c>
      <c r="E655" s="87">
        <f t="shared" si="488"/>
        <v>1.2932132969860522E-2</v>
      </c>
      <c r="F655" s="87">
        <f t="shared" si="488"/>
        <v>1.3258859729947906E-2</v>
      </c>
      <c r="G655" s="87">
        <f t="shared" si="488"/>
        <v>1.3420090378431945E-2</v>
      </c>
      <c r="H655" s="87">
        <f t="shared" si="488"/>
        <v>1.3519424167051515E-2</v>
      </c>
      <c r="I655" s="88">
        <f t="shared" si="488"/>
        <v>1.321741438054776E-2</v>
      </c>
    </row>
    <row r="656" spans="1:9" s="5" customFormat="1" ht="15" customHeight="1" x14ac:dyDescent="0.25">
      <c r="A656" s="46" t="str">
        <f t="shared" ref="A656:B656" si="489">A391</f>
        <v>Conex Olite</v>
      </c>
      <c r="B656" s="4" t="str">
        <f t="shared" si="489"/>
        <v>Salida Nacional / National exit</v>
      </c>
      <c r="C656" s="87">
        <f t="shared" ref="C656:I656" si="490">(C391*C126)/SUMPRODUCT(C$12:C$270,C$277:C$535)</f>
        <v>0</v>
      </c>
      <c r="D656" s="87">
        <f t="shared" si="490"/>
        <v>0</v>
      </c>
      <c r="E656" s="87">
        <f t="shared" si="490"/>
        <v>0</v>
      </c>
      <c r="F656" s="87">
        <f t="shared" si="490"/>
        <v>0</v>
      </c>
      <c r="G656" s="87">
        <f t="shared" si="490"/>
        <v>0</v>
      </c>
      <c r="H656" s="87">
        <f t="shared" si="490"/>
        <v>0</v>
      </c>
      <c r="I656" s="88">
        <f t="shared" si="490"/>
        <v>0</v>
      </c>
    </row>
    <row r="657" spans="1:9" s="5" customFormat="1" ht="15" customHeight="1" x14ac:dyDescent="0.25">
      <c r="A657" s="46" t="str">
        <f t="shared" ref="A657:B657" si="491">A392</f>
        <v>CT Ibiza</v>
      </c>
      <c r="B657" s="4" t="str">
        <f t="shared" si="491"/>
        <v>Salida Nacional / National exit</v>
      </c>
      <c r="C657" s="87">
        <f t="shared" ref="C657:I657" si="492">(C392*C127)/SUMPRODUCT(C$12:C$270,C$277:C$535)</f>
        <v>9.0350637421740126E-3</v>
      </c>
      <c r="D657" s="87">
        <f t="shared" si="492"/>
        <v>9.0365729769563644E-3</v>
      </c>
      <c r="E657" s="87">
        <f t="shared" si="492"/>
        <v>9.0647184000795834E-3</v>
      </c>
      <c r="F657" s="87">
        <f t="shared" si="492"/>
        <v>9.3266377482127058E-3</v>
      </c>
      <c r="G657" s="87">
        <f t="shared" si="492"/>
        <v>9.4567473914436498E-3</v>
      </c>
      <c r="H657" s="87">
        <f t="shared" si="492"/>
        <v>9.5348519167274652E-3</v>
      </c>
      <c r="I657" s="88">
        <f t="shared" si="492"/>
        <v>9.3364703323657264E-3</v>
      </c>
    </row>
    <row r="658" spans="1:9" s="5" customFormat="1" ht="15" customHeight="1" x14ac:dyDescent="0.25">
      <c r="A658" s="46" t="str">
        <f t="shared" ref="A658:B658" si="493">A393</f>
        <v>CT Son Reus</v>
      </c>
      <c r="B658" s="4" t="str">
        <f t="shared" si="493"/>
        <v>Salida Nacional / National exit</v>
      </c>
      <c r="C658" s="87">
        <f t="shared" ref="C658:I658" si="494">(C393*C128)/SUMPRODUCT(C$12:C$270,C$277:C$535)</f>
        <v>1.9428210471754085E-2</v>
      </c>
      <c r="D658" s="87">
        <f t="shared" si="494"/>
        <v>1.943756634333979E-2</v>
      </c>
      <c r="E658" s="87">
        <f t="shared" si="494"/>
        <v>1.9506879151578383E-2</v>
      </c>
      <c r="F658" s="87">
        <f t="shared" si="494"/>
        <v>2.0080331716377554E-2</v>
      </c>
      <c r="G658" s="87">
        <f t="shared" si="494"/>
        <v>2.036337336737298E-2</v>
      </c>
      <c r="H658" s="87">
        <f t="shared" si="494"/>
        <v>2.0532012209122121E-2</v>
      </c>
      <c r="I658" s="88">
        <f t="shared" si="494"/>
        <v>2.0105702407628226E-2</v>
      </c>
    </row>
    <row r="659" spans="1:9" s="5" customFormat="1" ht="15" customHeight="1" x14ac:dyDescent="0.25">
      <c r="A659" s="46" t="str">
        <f t="shared" ref="A659:B659" si="495">A394</f>
        <v>ctcc Barcelona</v>
      </c>
      <c r="B659" s="4" t="str">
        <f t="shared" si="495"/>
        <v>Salida Nacional / National exit</v>
      </c>
      <c r="C659" s="87">
        <f t="shared" ref="C659:I659" si="496">(C394*C129)/SUMPRODUCT(C$12:C$270,C$277:C$535)</f>
        <v>1.2735595954335974E-2</v>
      </c>
      <c r="D659" s="87">
        <f t="shared" si="496"/>
        <v>1.2849567265094787E-2</v>
      </c>
      <c r="E659" s="87">
        <f t="shared" si="496"/>
        <v>1.3037367909671388E-2</v>
      </c>
      <c r="F659" s="87">
        <f t="shared" si="496"/>
        <v>1.3575840502726913E-2</v>
      </c>
      <c r="G659" s="87">
        <f t="shared" si="496"/>
        <v>1.3787030519806204E-2</v>
      </c>
      <c r="H659" s="87">
        <f t="shared" si="496"/>
        <v>1.388240571535165E-2</v>
      </c>
      <c r="I659" s="88">
        <f t="shared" si="496"/>
        <v>1.3561113184336794E-2</v>
      </c>
    </row>
    <row r="660" spans="1:9" s="5" customFormat="1" ht="15" customHeight="1" x14ac:dyDescent="0.25">
      <c r="A660" s="46" t="str">
        <f t="shared" ref="A660:B660" si="497">A395</f>
        <v>D01A_Montorio</v>
      </c>
      <c r="B660" s="4" t="str">
        <f t="shared" si="497"/>
        <v>Salida Nacional / National exit</v>
      </c>
      <c r="C660" s="87">
        <f t="shared" ref="C660:I660" si="498">(C395*C130)/SUMPRODUCT(C$12:C$270,C$277:C$535)</f>
        <v>4.8719706996779716E-5</v>
      </c>
      <c r="D660" s="87">
        <f t="shared" si="498"/>
        <v>4.9751162070652273E-5</v>
      </c>
      <c r="E660" s="87">
        <f t="shared" si="498"/>
        <v>5.0670968833899053E-5</v>
      </c>
      <c r="F660" s="87">
        <f t="shared" si="498"/>
        <v>5.1095895923571352E-5</v>
      </c>
      <c r="G660" s="87">
        <f t="shared" si="498"/>
        <v>5.1399976612141905E-5</v>
      </c>
      <c r="H660" s="87">
        <f t="shared" si="498"/>
        <v>5.1586136516665746E-5</v>
      </c>
      <c r="I660" s="88">
        <f t="shared" si="498"/>
        <v>5.2236944955316394E-5</v>
      </c>
    </row>
    <row r="661" spans="1:9" s="5" customFormat="1" ht="15" customHeight="1" x14ac:dyDescent="0.25">
      <c r="A661" s="46" t="str">
        <f t="shared" ref="A661:B661" si="499">A396</f>
        <v>D03A_Aguilar</v>
      </c>
      <c r="B661" s="4" t="str">
        <f t="shared" si="499"/>
        <v>Salida Nacional / National exit</v>
      </c>
      <c r="C661" s="87">
        <f t="shared" ref="C661:I661" si="500">(C396*C131)/SUMPRODUCT(C$12:C$270,C$277:C$535)</f>
        <v>4.2637403660449871E-4</v>
      </c>
      <c r="D661" s="87">
        <f t="shared" si="500"/>
        <v>4.3373136725776931E-4</v>
      </c>
      <c r="E661" s="87">
        <f t="shared" si="500"/>
        <v>4.3980276597452278E-4</v>
      </c>
      <c r="F661" s="87">
        <f t="shared" si="500"/>
        <v>4.4187024382825676E-4</v>
      </c>
      <c r="G661" s="87">
        <f t="shared" si="500"/>
        <v>4.4344449508862253E-4</v>
      </c>
      <c r="H661" s="87">
        <f t="shared" si="500"/>
        <v>4.4438809190839061E-4</v>
      </c>
      <c r="I661" s="88">
        <f t="shared" si="500"/>
        <v>4.4963008669884544E-4</v>
      </c>
    </row>
    <row r="662" spans="1:9" s="5" customFormat="1" ht="15" customHeight="1" x14ac:dyDescent="0.25">
      <c r="A662" s="46" t="str">
        <f t="shared" ref="A662:B662" si="501">A397</f>
        <v>D04_Reinosa</v>
      </c>
      <c r="B662" s="4" t="str">
        <f t="shared" si="501"/>
        <v>Salida Nacional / National exit</v>
      </c>
      <c r="C662" s="87">
        <f t="shared" ref="C662:I662" si="502">(C397*C132)/SUMPRODUCT(C$12:C$270,C$277:C$535)</f>
        <v>8.1714391934546281E-4</v>
      </c>
      <c r="D662" s="87">
        <f t="shared" si="502"/>
        <v>8.3025046173771646E-4</v>
      </c>
      <c r="E662" s="87">
        <f t="shared" si="502"/>
        <v>8.407185496706115E-4</v>
      </c>
      <c r="F662" s="87">
        <f t="shared" si="502"/>
        <v>8.4371838476089321E-4</v>
      </c>
      <c r="G662" s="87">
        <f t="shared" si="502"/>
        <v>8.4607378401781804E-4</v>
      </c>
      <c r="H662" s="87">
        <f t="shared" si="502"/>
        <v>8.474565105091069E-4</v>
      </c>
      <c r="I662" s="88">
        <f t="shared" si="502"/>
        <v>8.5722879531940585E-4</v>
      </c>
    </row>
    <row r="663" spans="1:9" s="5" customFormat="1" ht="15" customHeight="1" x14ac:dyDescent="0.25">
      <c r="A663" s="46" t="str">
        <f t="shared" ref="A663:B663" si="503">A398</f>
        <v>D06_Corrales</v>
      </c>
      <c r="B663" s="4" t="str">
        <f t="shared" si="503"/>
        <v>Salida Nacional / National exit</v>
      </c>
      <c r="C663" s="87">
        <f t="shared" ref="C663:I663" si="504">(C398*C133)/SUMPRODUCT(C$12:C$270,C$277:C$535)</f>
        <v>0</v>
      </c>
      <c r="D663" s="87">
        <f t="shared" si="504"/>
        <v>0</v>
      </c>
      <c r="E663" s="87">
        <f t="shared" si="504"/>
        <v>0</v>
      </c>
      <c r="F663" s="87">
        <f t="shared" si="504"/>
        <v>0</v>
      </c>
      <c r="G663" s="87">
        <f t="shared" si="504"/>
        <v>0</v>
      </c>
      <c r="H663" s="87">
        <f t="shared" si="504"/>
        <v>0</v>
      </c>
      <c r="I663" s="88">
        <f t="shared" si="504"/>
        <v>0</v>
      </c>
    </row>
    <row r="664" spans="1:9" s="5" customFormat="1" ht="15" customHeight="1" x14ac:dyDescent="0.25">
      <c r="A664" s="46" t="str">
        <f t="shared" ref="A664:B664" si="505">A399</f>
        <v>D06A_Reocin</v>
      </c>
      <c r="B664" s="4" t="str">
        <f t="shared" si="505"/>
        <v>Salida Nacional / National exit</v>
      </c>
      <c r="C664" s="87">
        <f t="shared" ref="C664:I664" si="506">(C399*C134)/SUMPRODUCT(C$12:C$270,C$277:C$535)</f>
        <v>2.4158299452697409E-5</v>
      </c>
      <c r="D664" s="87">
        <f t="shared" si="506"/>
        <v>2.4385601691350069E-5</v>
      </c>
      <c r="E664" s="87">
        <f t="shared" si="506"/>
        <v>2.4507909923001758E-5</v>
      </c>
      <c r="F664" s="87">
        <f t="shared" si="506"/>
        <v>2.4443620658657901E-5</v>
      </c>
      <c r="G664" s="87">
        <f t="shared" si="506"/>
        <v>2.4405215555111928E-5</v>
      </c>
      <c r="H664" s="87">
        <f t="shared" si="506"/>
        <v>2.4375764421979918E-5</v>
      </c>
      <c r="I664" s="88">
        <f t="shared" si="506"/>
        <v>2.4620151352770284E-5</v>
      </c>
    </row>
    <row r="665" spans="1:9" s="5" customFormat="1" ht="15" customHeight="1" x14ac:dyDescent="0.25">
      <c r="A665" s="46" t="str">
        <f t="shared" ref="A665:B665" si="507">A400</f>
        <v>D07.14_Cicero</v>
      </c>
      <c r="B665" s="4" t="str">
        <f t="shared" si="507"/>
        <v>Salida Nacional / National exit</v>
      </c>
      <c r="C665" s="87">
        <f t="shared" ref="C665:I665" si="508">(C400*C135)/SUMPRODUCT(C$12:C$270,C$277:C$535)</f>
        <v>6.2477744084768808E-4</v>
      </c>
      <c r="D665" s="87">
        <f t="shared" si="508"/>
        <v>6.3166023178362987E-4</v>
      </c>
      <c r="E665" s="87">
        <f t="shared" si="508"/>
        <v>6.3634257731134351E-4</v>
      </c>
      <c r="F665" s="87">
        <f t="shared" si="508"/>
        <v>6.3651119482581225E-4</v>
      </c>
      <c r="G665" s="87">
        <f t="shared" si="508"/>
        <v>6.3505898530530173E-4</v>
      </c>
      <c r="H665" s="87">
        <f t="shared" si="508"/>
        <v>6.3344046383036071E-4</v>
      </c>
      <c r="I665" s="88">
        <f t="shared" si="508"/>
        <v>6.3920825977462569E-4</v>
      </c>
    </row>
    <row r="666" spans="1:9" s="5" customFormat="1" ht="15" customHeight="1" x14ac:dyDescent="0.25">
      <c r="A666" s="46" t="str">
        <f t="shared" ref="A666:B666" si="509">A401</f>
        <v>D07_Villapresente</v>
      </c>
      <c r="B666" s="4" t="str">
        <f t="shared" si="509"/>
        <v>Salida Nacional / National exit</v>
      </c>
      <c r="C666" s="87">
        <f t="shared" ref="C666:I666" si="510">(C401*C136)/SUMPRODUCT(C$12:C$270,C$277:C$535)</f>
        <v>1.3667202611435402E-2</v>
      </c>
      <c r="D666" s="87">
        <f t="shared" si="510"/>
        <v>1.3782127394390066E-2</v>
      </c>
      <c r="E666" s="87">
        <f t="shared" si="510"/>
        <v>1.3829015685559621E-2</v>
      </c>
      <c r="F666" s="87">
        <f t="shared" si="510"/>
        <v>1.3773708857104655E-2</v>
      </c>
      <c r="G666" s="87">
        <f t="shared" si="510"/>
        <v>1.3737957007965975E-2</v>
      </c>
      <c r="H666" s="87">
        <f t="shared" si="510"/>
        <v>1.371189435563765E-2</v>
      </c>
      <c r="I666" s="88">
        <f t="shared" si="510"/>
        <v>1.3849834485863056E-2</v>
      </c>
    </row>
    <row r="667" spans="1:9" s="5" customFormat="1" ht="15" customHeight="1" x14ac:dyDescent="0.25">
      <c r="A667" s="46" t="str">
        <f t="shared" ref="A667:B667" si="511">A402</f>
        <v>D07A_Ruiloba</v>
      </c>
      <c r="B667" s="4" t="str">
        <f t="shared" si="511"/>
        <v>Salida Nacional / National exit</v>
      </c>
      <c r="C667" s="87">
        <f t="shared" ref="C667:I667" si="512">(C402*C137)/SUMPRODUCT(C$12:C$270,C$277:C$535)</f>
        <v>3.1378331823138028E-5</v>
      </c>
      <c r="D667" s="87">
        <f t="shared" si="512"/>
        <v>3.1374706454295794E-5</v>
      </c>
      <c r="E667" s="87">
        <f t="shared" si="512"/>
        <v>3.1187751312152877E-5</v>
      </c>
      <c r="F667" s="87">
        <f t="shared" si="512"/>
        <v>3.0825945071136418E-5</v>
      </c>
      <c r="G667" s="87">
        <f t="shared" si="512"/>
        <v>3.0568473585008546E-5</v>
      </c>
      <c r="H667" s="87">
        <f t="shared" si="512"/>
        <v>3.0392067523788196E-5</v>
      </c>
      <c r="I667" s="88">
        <f t="shared" si="512"/>
        <v>3.0624848986482519E-5</v>
      </c>
    </row>
    <row r="668" spans="1:9" s="5" customFormat="1" ht="15" customHeight="1" x14ac:dyDescent="0.25">
      <c r="A668" s="46" t="str">
        <f t="shared" ref="A668:B668" si="513">A403</f>
        <v>D08A_San Vicente Barquera</v>
      </c>
      <c r="B668" s="4" t="str">
        <f t="shared" si="513"/>
        <v>Salida Nacional / National exit</v>
      </c>
      <c r="C668" s="87">
        <f t="shared" ref="C668:I668" si="514">(C403*C138)/SUMPRODUCT(C$12:C$270,C$277:C$535)</f>
        <v>2.5205728680256949E-5</v>
      </c>
      <c r="D668" s="87">
        <f t="shared" si="514"/>
        <v>2.5200378925857616E-5</v>
      </c>
      <c r="E668" s="87">
        <f t="shared" si="514"/>
        <v>2.5047111293518888E-5</v>
      </c>
      <c r="F668" s="87">
        <f t="shared" si="514"/>
        <v>2.4753561807674168E-5</v>
      </c>
      <c r="G668" s="87">
        <f t="shared" si="514"/>
        <v>2.4546193179728116E-5</v>
      </c>
      <c r="H668" s="87">
        <f t="shared" si="514"/>
        <v>2.4404526990843723E-5</v>
      </c>
      <c r="I668" s="88">
        <f t="shared" si="514"/>
        <v>2.4591322144502902E-5</v>
      </c>
    </row>
    <row r="669" spans="1:9" s="5" customFormat="1" ht="15" customHeight="1" x14ac:dyDescent="0.25">
      <c r="A669" s="46" t="str">
        <f t="shared" ref="A669:B669" si="515">A404</f>
        <v>D10A_Llanes</v>
      </c>
      <c r="B669" s="4" t="str">
        <f t="shared" si="515"/>
        <v>Salida Nacional / National exit</v>
      </c>
      <c r="C669" s="87">
        <f t="shared" ref="C669:I669" si="516">(C404*C139)/SUMPRODUCT(C$12:C$270,C$277:C$535)</f>
        <v>5.4317502332577358E-5</v>
      </c>
      <c r="D669" s="87">
        <f t="shared" si="516"/>
        <v>5.4293834789092023E-5</v>
      </c>
      <c r="E669" s="87">
        <f t="shared" si="516"/>
        <v>5.3948162673790026E-5</v>
      </c>
      <c r="F669" s="87">
        <f t="shared" si="516"/>
        <v>5.3301051039253522E-5</v>
      </c>
      <c r="G669" s="87">
        <f t="shared" si="516"/>
        <v>5.2851460672796052E-5</v>
      </c>
      <c r="H669" s="87">
        <f t="shared" si="516"/>
        <v>5.2546364371731316E-5</v>
      </c>
      <c r="I669" s="88">
        <f t="shared" si="516"/>
        <v>5.2947932596584721E-5</v>
      </c>
    </row>
    <row r="670" spans="1:9" s="5" customFormat="1" ht="15" customHeight="1" x14ac:dyDescent="0.25">
      <c r="A670" s="46" t="str">
        <f t="shared" ref="A670:B670" si="517">A405</f>
        <v>D12A_Ribadesella</v>
      </c>
      <c r="B670" s="4" t="str">
        <f t="shared" si="517"/>
        <v>Salida Nacional / National exit</v>
      </c>
      <c r="C670" s="87">
        <f t="shared" ref="C670:I670" si="518">(C405*C140)/SUMPRODUCT(C$12:C$270,C$277:C$535)</f>
        <v>2.2717546439290752E-4</v>
      </c>
      <c r="D670" s="87">
        <f t="shared" si="518"/>
        <v>2.3085348689577388E-4</v>
      </c>
      <c r="E670" s="87">
        <f t="shared" si="518"/>
        <v>2.3375945443948617E-4</v>
      </c>
      <c r="F670" s="87">
        <f t="shared" si="518"/>
        <v>2.3452971381076671E-4</v>
      </c>
      <c r="G670" s="87">
        <f t="shared" si="518"/>
        <v>2.3531264714074279E-4</v>
      </c>
      <c r="H670" s="87">
        <f t="shared" si="518"/>
        <v>2.3582701956859301E-4</v>
      </c>
      <c r="I670" s="88">
        <f t="shared" si="518"/>
        <v>2.3859287893355941E-4</v>
      </c>
    </row>
    <row r="671" spans="1:9" s="5" customFormat="1" ht="15" customHeight="1" x14ac:dyDescent="0.25">
      <c r="A671" s="46" t="str">
        <f t="shared" ref="A671:B671" si="519">A406</f>
        <v>D13_Huerges</v>
      </c>
      <c r="B671" s="4" t="str">
        <f t="shared" si="519"/>
        <v>Salida Nacional / National exit</v>
      </c>
      <c r="C671" s="87">
        <f t="shared" ref="C671:I671" si="520">(C406*C141)/SUMPRODUCT(C$12:C$270,C$277:C$535)</f>
        <v>9.6838169293441201E-5</v>
      </c>
      <c r="D671" s="87">
        <f t="shared" si="520"/>
        <v>9.6767678387042739E-5</v>
      </c>
      <c r="E671" s="87">
        <f t="shared" si="520"/>
        <v>9.6115544669115932E-5</v>
      </c>
      <c r="F671" s="87">
        <f t="shared" si="520"/>
        <v>9.4928011516961751E-5</v>
      </c>
      <c r="G671" s="87">
        <f t="shared" si="520"/>
        <v>9.4120138702907544E-5</v>
      </c>
      <c r="H671" s="87">
        <f t="shared" si="520"/>
        <v>9.3576649768510359E-5</v>
      </c>
      <c r="I671" s="88">
        <f t="shared" si="520"/>
        <v>9.4290313512030281E-5</v>
      </c>
    </row>
    <row r="672" spans="1:9" s="5" customFormat="1" ht="15" customHeight="1" x14ac:dyDescent="0.25">
      <c r="A672" s="46" t="str">
        <f t="shared" ref="A672:B672" si="521">A407</f>
        <v>D13A_Piloña</v>
      </c>
      <c r="B672" s="4" t="str">
        <f t="shared" si="521"/>
        <v>Salida Nacional / National exit</v>
      </c>
      <c r="C672" s="87">
        <f t="shared" ref="C672:I672" si="522">(C407*C142)/SUMPRODUCT(C$12:C$270,C$277:C$535)</f>
        <v>3.1610646933933061E-4</v>
      </c>
      <c r="D672" s="87">
        <f t="shared" si="522"/>
        <v>3.2177196719449381E-4</v>
      </c>
      <c r="E672" s="87">
        <f t="shared" si="522"/>
        <v>3.2644113875511749E-4</v>
      </c>
      <c r="F672" s="87">
        <f t="shared" si="522"/>
        <v>3.2800530731677362E-4</v>
      </c>
      <c r="G672" s="87">
        <f t="shared" si="522"/>
        <v>3.2949335153917048E-4</v>
      </c>
      <c r="H672" s="87">
        <f t="shared" si="522"/>
        <v>3.3048237785236203E-4</v>
      </c>
      <c r="I672" s="88">
        <f t="shared" si="522"/>
        <v>3.3449397157693273E-4</v>
      </c>
    </row>
    <row r="673" spans="1:9" s="5" customFormat="1" ht="15" customHeight="1" x14ac:dyDescent="0.25">
      <c r="A673" s="46" t="str">
        <f t="shared" ref="A673:B673" si="523">A408</f>
        <v>D14_Villarriba</v>
      </c>
      <c r="B673" s="4" t="str">
        <f t="shared" si="523"/>
        <v>Salida Nacional / National exit</v>
      </c>
      <c r="C673" s="87">
        <f t="shared" ref="C673:I673" si="524">(C408*C143)/SUMPRODUCT(C$12:C$270,C$277:C$535)</f>
        <v>1.9470287575199458E-5</v>
      </c>
      <c r="D673" s="87">
        <f t="shared" si="524"/>
        <v>1.9455813997188121E-5</v>
      </c>
      <c r="E673" s="87">
        <f t="shared" si="524"/>
        <v>1.9324514185820637E-5</v>
      </c>
      <c r="F673" s="87">
        <f t="shared" si="524"/>
        <v>1.9085751613210561E-5</v>
      </c>
      <c r="G673" s="87">
        <f t="shared" si="524"/>
        <v>1.8923587349171857E-5</v>
      </c>
      <c r="H673" s="87">
        <f t="shared" si="524"/>
        <v>1.8814463039300804E-5</v>
      </c>
      <c r="I673" s="88">
        <f t="shared" si="524"/>
        <v>1.8958133224500259E-5</v>
      </c>
    </row>
    <row r="674" spans="1:9" s="5" customFormat="1" ht="15" customHeight="1" x14ac:dyDescent="0.25">
      <c r="A674" s="46" t="str">
        <f t="shared" ref="A674:B674" si="525">A409</f>
        <v>D15_Careses</v>
      </c>
      <c r="B674" s="4" t="str">
        <f t="shared" si="525"/>
        <v>Salida Nacional / National exit</v>
      </c>
      <c r="C674" s="87">
        <f t="shared" ref="C674:I674" si="526">(C409*C144)/SUMPRODUCT(C$12:C$270,C$277:C$535)</f>
        <v>6.547039956771791E-5</v>
      </c>
      <c r="D674" s="87">
        <f t="shared" si="526"/>
        <v>6.5424701324865643E-5</v>
      </c>
      <c r="E674" s="87">
        <f t="shared" si="526"/>
        <v>6.4988148693536998E-5</v>
      </c>
      <c r="F674" s="87">
        <f t="shared" si="526"/>
        <v>6.4191006675319581E-5</v>
      </c>
      <c r="G674" s="87">
        <f t="shared" si="526"/>
        <v>6.3648373544806724E-5</v>
      </c>
      <c r="H674" s="87">
        <f t="shared" si="526"/>
        <v>6.3282252210221561E-5</v>
      </c>
      <c r="I674" s="88">
        <f t="shared" si="526"/>
        <v>6.3766814021484021E-5</v>
      </c>
    </row>
    <row r="675" spans="1:9" s="5" customFormat="1" ht="15" customHeight="1" x14ac:dyDescent="0.25">
      <c r="A675" s="46" t="str">
        <f t="shared" ref="A675:B675" si="527">A410</f>
        <v>D16_Llanera</v>
      </c>
      <c r="B675" s="4" t="str">
        <f t="shared" si="527"/>
        <v>Salida Nacional / National exit</v>
      </c>
      <c r="C675" s="87">
        <f t="shared" ref="C675:I675" si="528">(C410*C145)/SUMPRODUCT(C$12:C$270,C$277:C$535)</f>
        <v>0</v>
      </c>
      <c r="D675" s="87">
        <f t="shared" si="528"/>
        <v>0</v>
      </c>
      <c r="E675" s="87">
        <f t="shared" si="528"/>
        <v>0</v>
      </c>
      <c r="F675" s="87">
        <f t="shared" si="528"/>
        <v>0</v>
      </c>
      <c r="G675" s="87">
        <f t="shared" si="528"/>
        <v>0</v>
      </c>
      <c r="H675" s="87">
        <f t="shared" si="528"/>
        <v>0</v>
      </c>
      <c r="I675" s="88">
        <f t="shared" si="528"/>
        <v>0</v>
      </c>
    </row>
    <row r="676" spans="1:9" s="5" customFormat="1" ht="15" customHeight="1" x14ac:dyDescent="0.25">
      <c r="A676" s="46" t="str">
        <f t="shared" ref="A676:B676" si="529">A411</f>
        <v>E01_Calahorra</v>
      </c>
      <c r="B676" s="4" t="str">
        <f t="shared" si="529"/>
        <v>Salida Nacional / National exit</v>
      </c>
      <c r="C676" s="87">
        <f t="shared" ref="C676:I676" si="530">(C411*C146)/SUMPRODUCT(C$12:C$270,C$277:C$535)</f>
        <v>4.0630734805703866E-4</v>
      </c>
      <c r="D676" s="87">
        <f t="shared" si="530"/>
        <v>4.0941066571467699E-4</v>
      </c>
      <c r="E676" s="87">
        <f t="shared" si="530"/>
        <v>4.1038176184611259E-4</v>
      </c>
      <c r="F676" s="87">
        <f t="shared" si="530"/>
        <v>4.0814258406055107E-4</v>
      </c>
      <c r="G676" s="87">
        <f t="shared" si="530"/>
        <v>4.0697776096088398E-4</v>
      </c>
      <c r="H676" s="87">
        <f t="shared" si="530"/>
        <v>4.0628347774643303E-4</v>
      </c>
      <c r="I676" s="88">
        <f t="shared" si="530"/>
        <v>4.1005415511896929E-4</v>
      </c>
    </row>
    <row r="677" spans="1:9" s="5" customFormat="1" ht="15" customHeight="1" x14ac:dyDescent="0.25">
      <c r="A677" s="46" t="str">
        <f t="shared" ref="A677:B677" si="531">A412</f>
        <v>E02_San Adrian</v>
      </c>
      <c r="B677" s="4" t="str">
        <f t="shared" si="531"/>
        <v>Salida Nacional / National exit</v>
      </c>
      <c r="C677" s="87">
        <f t="shared" ref="C677:I677" si="532">(C412*C147)/SUMPRODUCT(C$12:C$270,C$277:C$535)</f>
        <v>1.9267604682645491E-3</v>
      </c>
      <c r="D677" s="87">
        <f t="shared" si="532"/>
        <v>1.9492572536289109E-3</v>
      </c>
      <c r="E677" s="87">
        <f t="shared" si="532"/>
        <v>1.9628327528924522E-3</v>
      </c>
      <c r="F677" s="87">
        <f t="shared" si="532"/>
        <v>1.9593764176979046E-3</v>
      </c>
      <c r="G677" s="87">
        <f t="shared" si="532"/>
        <v>1.9593000203936019E-3</v>
      </c>
      <c r="H677" s="87">
        <f t="shared" si="532"/>
        <v>1.9596627411326258E-3</v>
      </c>
      <c r="I677" s="88">
        <f t="shared" si="532"/>
        <v>1.9798001374944879E-3</v>
      </c>
    </row>
    <row r="678" spans="1:9" s="5" customFormat="1" ht="15" customHeight="1" x14ac:dyDescent="0.25">
      <c r="A678" s="46" t="str">
        <f t="shared" ref="A678:B678" si="533">A413</f>
        <v>E15_Aibar</v>
      </c>
      <c r="B678" s="4" t="str">
        <f t="shared" si="533"/>
        <v>Salida Nacional / National exit</v>
      </c>
      <c r="C678" s="87">
        <f t="shared" ref="C678:I678" si="534">(C413*C148)/SUMPRODUCT(C$12:C$270,C$277:C$535)</f>
        <v>2.0227830318800552E-3</v>
      </c>
      <c r="D678" s="87">
        <f t="shared" si="534"/>
        <v>2.0580049317703649E-3</v>
      </c>
      <c r="E678" s="87">
        <f t="shared" si="534"/>
        <v>2.0858072791820202E-3</v>
      </c>
      <c r="F678" s="87">
        <f t="shared" si="534"/>
        <v>2.0930936319799474E-3</v>
      </c>
      <c r="G678" s="87">
        <f t="shared" si="534"/>
        <v>2.1016025378502155E-3</v>
      </c>
      <c r="H678" s="87">
        <f t="shared" si="534"/>
        <v>2.1078088882117733E-3</v>
      </c>
      <c r="I678" s="88">
        <f t="shared" si="534"/>
        <v>2.1329236917836196E-3</v>
      </c>
    </row>
    <row r="679" spans="1:9" s="5" customFormat="1" ht="15" customHeight="1" x14ac:dyDescent="0.25">
      <c r="A679" s="46" t="str">
        <f t="shared" ref="A679:B679" si="535">A414</f>
        <v>EC Arbós</v>
      </c>
      <c r="B679" s="4" t="str">
        <f t="shared" si="535"/>
        <v>Salida Nacional / National exit</v>
      </c>
      <c r="C679" s="87">
        <f t="shared" ref="C679:I679" si="536">(C414*C149)/SUMPRODUCT(C$12:C$270,C$277:C$535)</f>
        <v>2.57614459779498E-3</v>
      </c>
      <c r="D679" s="87">
        <f t="shared" si="536"/>
        <v>2.5572273231003503E-3</v>
      </c>
      <c r="E679" s="87">
        <f t="shared" si="536"/>
        <v>2.5124087901368616E-3</v>
      </c>
      <c r="F679" s="87">
        <f t="shared" si="536"/>
        <v>2.449596485502175E-3</v>
      </c>
      <c r="G679" s="87">
        <f t="shared" si="536"/>
        <v>2.4242873765353578E-3</v>
      </c>
      <c r="H679" s="87">
        <f t="shared" si="536"/>
        <v>2.413063837030219E-3</v>
      </c>
      <c r="I679" s="88">
        <f t="shared" si="536"/>
        <v>2.4264321741371722E-3</v>
      </c>
    </row>
    <row r="680" spans="1:9" s="5" customFormat="1" ht="15" customHeight="1" x14ac:dyDescent="0.25">
      <c r="A680" s="46" t="str">
        <f t="shared" ref="A680:B680" si="537">A415</f>
        <v>Esquedas</v>
      </c>
      <c r="B680" s="4" t="str">
        <f t="shared" si="537"/>
        <v>Salida Nacional / National exit</v>
      </c>
      <c r="C680" s="87">
        <f t="shared" ref="C680:I680" si="538">(C415*C150)/SUMPRODUCT(C$12:C$270,C$277:C$535)</f>
        <v>4.3425958242338022E-3</v>
      </c>
      <c r="D680" s="87">
        <f t="shared" si="538"/>
        <v>4.3517911601440654E-3</v>
      </c>
      <c r="E680" s="87">
        <f t="shared" si="538"/>
        <v>4.3268885280923035E-3</v>
      </c>
      <c r="F680" s="87">
        <f t="shared" si="538"/>
        <v>4.2662185931295754E-3</v>
      </c>
      <c r="G680" s="87">
        <f t="shared" si="538"/>
        <v>4.2437748361898947E-3</v>
      </c>
      <c r="H680" s="87">
        <f t="shared" si="538"/>
        <v>4.235219216854531E-3</v>
      </c>
      <c r="I680" s="88">
        <f t="shared" si="538"/>
        <v>4.2717536061883362E-3</v>
      </c>
    </row>
    <row r="681" spans="1:9" s="5" customFormat="1" ht="15" customHeight="1" x14ac:dyDescent="0.25">
      <c r="A681" s="46" t="str">
        <f t="shared" ref="A681:B681" si="539">A416</f>
        <v>F_00</v>
      </c>
      <c r="B681" s="4" t="str">
        <f t="shared" si="539"/>
        <v>Salida Nacional / National exit</v>
      </c>
      <c r="C681" s="87">
        <f t="shared" ref="C681:I681" si="540">(C416*C151)/SUMPRODUCT(C$12:C$270,C$277:C$535)</f>
        <v>5.9576042282298179E-3</v>
      </c>
      <c r="D681" s="87">
        <f t="shared" si="540"/>
        <v>6.0050707256299332E-3</v>
      </c>
      <c r="E681" s="87">
        <f t="shared" si="540"/>
        <v>6.0745192804409513E-3</v>
      </c>
      <c r="F681" s="87">
        <f t="shared" si="540"/>
        <v>6.2583149584166968E-3</v>
      </c>
      <c r="G681" s="87">
        <f t="shared" si="540"/>
        <v>6.3422806607093844E-3</v>
      </c>
      <c r="H681" s="87">
        <f t="shared" si="540"/>
        <v>6.3855150287899509E-3</v>
      </c>
      <c r="I681" s="88">
        <f t="shared" si="540"/>
        <v>6.3055458027582003E-3</v>
      </c>
    </row>
    <row r="682" spans="1:9" s="5" customFormat="1" ht="15" customHeight="1" x14ac:dyDescent="0.25">
      <c r="A682" s="46" t="str">
        <f t="shared" ref="A682:B682" si="541">A417</f>
        <v>F02_Palos de la Frontera</v>
      </c>
      <c r="B682" s="4" t="str">
        <f t="shared" si="541"/>
        <v>Salida Nacional / National exit</v>
      </c>
      <c r="C682" s="87">
        <f t="shared" ref="C682:I682" si="542">(C417*C152)/SUMPRODUCT(C$12:C$270,C$277:C$535)</f>
        <v>1.3851423052759904E-2</v>
      </c>
      <c r="D682" s="87">
        <f t="shared" si="542"/>
        <v>1.3798663969097399E-2</v>
      </c>
      <c r="E682" s="87">
        <f t="shared" si="542"/>
        <v>1.3623864302137051E-2</v>
      </c>
      <c r="F682" s="87">
        <f t="shared" si="542"/>
        <v>1.3355481694731327E-2</v>
      </c>
      <c r="G682" s="87">
        <f t="shared" si="542"/>
        <v>1.3264376178844069E-2</v>
      </c>
      <c r="H682" s="87">
        <f t="shared" si="542"/>
        <v>1.323056958926154E-2</v>
      </c>
      <c r="I682" s="88">
        <f t="shared" si="542"/>
        <v>1.3359725214245242E-2</v>
      </c>
    </row>
    <row r="683" spans="1:9" s="5" customFormat="1" ht="15" customHeight="1" x14ac:dyDescent="0.25">
      <c r="A683" s="46" t="str">
        <f t="shared" ref="A683:B683" si="543">A418</f>
        <v>F06.2_Palomares del Rio</v>
      </c>
      <c r="B683" s="4" t="str">
        <f t="shared" si="543"/>
        <v>Salida Nacional / National exit</v>
      </c>
      <c r="C683" s="87">
        <f t="shared" ref="C683:I683" si="544">(C418*C153)/SUMPRODUCT(C$12:C$270,C$277:C$535)</f>
        <v>0</v>
      </c>
      <c r="D683" s="87">
        <f t="shared" si="544"/>
        <v>0</v>
      </c>
      <c r="E683" s="87">
        <f t="shared" si="544"/>
        <v>0</v>
      </c>
      <c r="F683" s="87">
        <f t="shared" si="544"/>
        <v>0</v>
      </c>
      <c r="G683" s="87">
        <f t="shared" si="544"/>
        <v>0</v>
      </c>
      <c r="H683" s="87">
        <f t="shared" si="544"/>
        <v>0</v>
      </c>
      <c r="I683" s="88">
        <f t="shared" si="544"/>
        <v>0</v>
      </c>
    </row>
    <row r="684" spans="1:9" s="5" customFormat="1" ht="15" customHeight="1" x14ac:dyDescent="0.25">
      <c r="A684" s="46" t="str">
        <f t="shared" ref="A684:B684" si="545">A419</f>
        <v>F07.01_Alcala de Guadaira</v>
      </c>
      <c r="B684" s="4" t="str">
        <f t="shared" si="545"/>
        <v>Salida Nacional / National exit</v>
      </c>
      <c r="C684" s="87">
        <f t="shared" ref="C684:I684" si="546">(C419*C154)/SUMPRODUCT(C$12:C$270,C$277:C$535)</f>
        <v>2.7833154631620896E-5</v>
      </c>
      <c r="D684" s="87">
        <f t="shared" si="546"/>
        <v>2.7869576870224925E-5</v>
      </c>
      <c r="E684" s="87">
        <f t="shared" si="546"/>
        <v>2.770255442605727E-5</v>
      </c>
      <c r="F684" s="87">
        <f t="shared" si="546"/>
        <v>2.7306315546437953E-5</v>
      </c>
      <c r="G684" s="87">
        <f t="shared" si="546"/>
        <v>2.7240654653202551E-5</v>
      </c>
      <c r="H684" s="87">
        <f t="shared" si="546"/>
        <v>2.7255418457936226E-5</v>
      </c>
      <c r="I684" s="88">
        <f t="shared" si="546"/>
        <v>2.7559293637343839E-5</v>
      </c>
    </row>
    <row r="685" spans="1:9" s="5" customFormat="1" ht="15" customHeight="1" x14ac:dyDescent="0.25">
      <c r="A685" s="46" t="str">
        <f t="shared" ref="A685:B685" si="547">A420</f>
        <v>F07.04_Ecija</v>
      </c>
      <c r="B685" s="4" t="str">
        <f t="shared" si="547"/>
        <v>Salida Nacional / National exit</v>
      </c>
      <c r="C685" s="87">
        <f t="shared" ref="C685:I685" si="548">(C420*C155)/SUMPRODUCT(C$12:C$270,C$277:C$535)</f>
        <v>8.964854024879501E-6</v>
      </c>
      <c r="D685" s="87">
        <f t="shared" si="548"/>
        <v>8.8664499905967777E-6</v>
      </c>
      <c r="E685" s="87">
        <f t="shared" si="548"/>
        <v>8.6897076802962463E-6</v>
      </c>
      <c r="F685" s="87">
        <f t="shared" si="548"/>
        <v>8.46723196004468E-6</v>
      </c>
      <c r="G685" s="87">
        <f t="shared" si="548"/>
        <v>8.374576300416693E-6</v>
      </c>
      <c r="H685" s="87">
        <f t="shared" si="548"/>
        <v>8.331274020318594E-6</v>
      </c>
      <c r="I685" s="88">
        <f t="shared" si="548"/>
        <v>8.4024047967454164E-6</v>
      </c>
    </row>
    <row r="686" spans="1:9" s="5" customFormat="1" ht="15" customHeight="1" x14ac:dyDescent="0.25">
      <c r="A686" s="46" t="str">
        <f t="shared" ref="A686:B686" si="549">A421</f>
        <v>F07_Sevilla</v>
      </c>
      <c r="B686" s="4" t="str">
        <f t="shared" si="549"/>
        <v>Salida Nacional / National exit</v>
      </c>
      <c r="C686" s="87">
        <f t="shared" ref="C686:I686" si="550">(C421*C156)/SUMPRODUCT(C$12:C$270,C$277:C$535)</f>
        <v>5.5311565911205221E-3</v>
      </c>
      <c r="D686" s="87">
        <f t="shared" si="550"/>
        <v>5.5339979670214106E-3</v>
      </c>
      <c r="E686" s="87">
        <f t="shared" si="550"/>
        <v>5.4957652737946828E-3</v>
      </c>
      <c r="F686" s="87">
        <f t="shared" si="550"/>
        <v>5.4130808519491534E-3</v>
      </c>
      <c r="G686" s="87">
        <f t="shared" si="550"/>
        <v>5.3968700928667158E-3</v>
      </c>
      <c r="H686" s="87">
        <f t="shared" si="550"/>
        <v>5.397606645395488E-3</v>
      </c>
      <c r="I686" s="88">
        <f t="shared" si="550"/>
        <v>5.4563818932920789E-3</v>
      </c>
    </row>
    <row r="687" spans="1:9" s="5" customFormat="1" ht="15" customHeight="1" x14ac:dyDescent="0.25">
      <c r="A687" s="46" t="str">
        <f t="shared" ref="A687:B687" si="551">A422</f>
        <v>F08_Alcala de Guadaira</v>
      </c>
      <c r="B687" s="4" t="str">
        <f t="shared" si="551"/>
        <v>Salida Nacional / National exit</v>
      </c>
      <c r="C687" s="87">
        <f t="shared" ref="C687:I687" si="552">(C422*C157)/SUMPRODUCT(C$12:C$270,C$277:C$535)</f>
        <v>0</v>
      </c>
      <c r="D687" s="87">
        <f t="shared" si="552"/>
        <v>0</v>
      </c>
      <c r="E687" s="87">
        <f t="shared" si="552"/>
        <v>0</v>
      </c>
      <c r="F687" s="87">
        <f t="shared" si="552"/>
        <v>0</v>
      </c>
      <c r="G687" s="87">
        <f t="shared" si="552"/>
        <v>0</v>
      </c>
      <c r="H687" s="87">
        <f t="shared" si="552"/>
        <v>0</v>
      </c>
      <c r="I687" s="88">
        <f t="shared" si="552"/>
        <v>0</v>
      </c>
    </row>
    <row r="688" spans="1:9" s="5" customFormat="1" ht="15" customHeight="1" x14ac:dyDescent="0.25">
      <c r="A688" s="46" t="str">
        <f t="shared" ref="A688:B688" si="553">A423</f>
        <v>F09_Carmona</v>
      </c>
      <c r="B688" s="4" t="str">
        <f t="shared" si="553"/>
        <v>Salida Nacional / National exit</v>
      </c>
      <c r="C688" s="87">
        <f t="shared" ref="C688:I688" si="554">(C423*C158)/SUMPRODUCT(C$12:C$270,C$277:C$535)</f>
        <v>4.1576102508736428E-6</v>
      </c>
      <c r="D688" s="87">
        <f t="shared" si="554"/>
        <v>4.112019674253006E-6</v>
      </c>
      <c r="E688" s="87">
        <f t="shared" si="554"/>
        <v>4.0298037972459217E-6</v>
      </c>
      <c r="F688" s="87">
        <f t="shared" si="554"/>
        <v>3.9263341757328825E-6</v>
      </c>
      <c r="G688" s="87">
        <f t="shared" si="554"/>
        <v>3.8826638740989598E-6</v>
      </c>
      <c r="H688" s="87">
        <f t="shared" si="554"/>
        <v>3.8619378663980989E-6</v>
      </c>
      <c r="I688" s="88">
        <f t="shared" si="554"/>
        <v>3.893676906779812E-6</v>
      </c>
    </row>
    <row r="689" spans="1:9" s="5" customFormat="1" ht="15" customHeight="1" x14ac:dyDescent="0.25">
      <c r="A689" s="46" t="str">
        <f t="shared" ref="A689:B689" si="555">A424</f>
        <v>F11_Palma del Rio</v>
      </c>
      <c r="B689" s="4" t="str">
        <f t="shared" si="555"/>
        <v>Salida Nacional / National exit</v>
      </c>
      <c r="C689" s="87">
        <f t="shared" ref="C689:I689" si="556">(C424*C159)/SUMPRODUCT(C$12:C$270,C$277:C$535)</f>
        <v>1.0471299245757681E-4</v>
      </c>
      <c r="D689" s="87">
        <f t="shared" si="556"/>
        <v>1.0254825436493415E-4</v>
      </c>
      <c r="E689" s="87">
        <f t="shared" si="556"/>
        <v>9.9334722887934308E-5</v>
      </c>
      <c r="F689" s="87">
        <f t="shared" si="556"/>
        <v>9.5936014394173107E-5</v>
      </c>
      <c r="G689" s="87">
        <f t="shared" si="556"/>
        <v>9.4274767717104121E-5</v>
      </c>
      <c r="H689" s="87">
        <f t="shared" si="556"/>
        <v>9.3388924801495265E-5</v>
      </c>
      <c r="I689" s="88">
        <f t="shared" si="556"/>
        <v>9.399008769886549E-5</v>
      </c>
    </row>
    <row r="690" spans="1:9" s="5" customFormat="1" ht="15" customHeight="1" x14ac:dyDescent="0.25">
      <c r="A690" s="46" t="str">
        <f t="shared" ref="A690:B690" si="557">A425</f>
        <v>F13_Cordoba</v>
      </c>
      <c r="B690" s="4" t="str">
        <f t="shared" si="557"/>
        <v>Salida Nacional / National exit</v>
      </c>
      <c r="C690" s="87">
        <f t="shared" ref="C690:I690" si="558">(C425*C160)/SUMPRODUCT(C$12:C$270,C$277:C$535)</f>
        <v>0</v>
      </c>
      <c r="D690" s="87">
        <f t="shared" si="558"/>
        <v>0</v>
      </c>
      <c r="E690" s="87">
        <f t="shared" si="558"/>
        <v>0</v>
      </c>
      <c r="F690" s="87">
        <f t="shared" si="558"/>
        <v>0</v>
      </c>
      <c r="G690" s="87">
        <f t="shared" si="558"/>
        <v>0</v>
      </c>
      <c r="H690" s="87">
        <f t="shared" si="558"/>
        <v>0</v>
      </c>
      <c r="I690" s="88">
        <f t="shared" si="558"/>
        <v>0</v>
      </c>
    </row>
    <row r="691" spans="1:9" s="5" customFormat="1" ht="15" customHeight="1" x14ac:dyDescent="0.25">
      <c r="A691" s="46" t="str">
        <f t="shared" ref="A691:B691" si="559">A426</f>
        <v>F14_Villafranca de Cordoba</v>
      </c>
      <c r="B691" s="4" t="str">
        <f t="shared" si="559"/>
        <v>Salida Nacional / National exit</v>
      </c>
      <c r="C691" s="87">
        <f t="shared" ref="C691:I691" si="560">(C426*C161)/SUMPRODUCT(C$12:C$270,C$277:C$535)</f>
        <v>1.054632701386455E-3</v>
      </c>
      <c r="D691" s="87">
        <f t="shared" si="560"/>
        <v>1.0519919008201211E-3</v>
      </c>
      <c r="E691" s="87">
        <f t="shared" si="560"/>
        <v>1.0413624324879386E-3</v>
      </c>
      <c r="F691" s="87">
        <f t="shared" si="560"/>
        <v>1.0230910834482601E-3</v>
      </c>
      <c r="G691" s="87">
        <f t="shared" si="560"/>
        <v>1.0184842520052724E-3</v>
      </c>
      <c r="H691" s="87">
        <f t="shared" si="560"/>
        <v>1.0177439541935657E-3</v>
      </c>
      <c r="I691" s="88">
        <f t="shared" si="560"/>
        <v>1.0291258906715973E-3</v>
      </c>
    </row>
    <row r="692" spans="1:9" s="5" customFormat="1" ht="15" customHeight="1" x14ac:dyDescent="0.25">
      <c r="A692" s="46" t="str">
        <f t="shared" ref="A692:B692" si="561">A427</f>
        <v>F19.01_Puertollano</v>
      </c>
      <c r="B692" s="4" t="str">
        <f t="shared" si="561"/>
        <v>Salida Nacional / National exit</v>
      </c>
      <c r="C692" s="87">
        <f t="shared" ref="C692:I692" si="562">(C427*C162)/SUMPRODUCT(C$12:C$270,C$277:C$535)</f>
        <v>3.9915325143336655E-4</v>
      </c>
      <c r="D692" s="87">
        <f t="shared" si="562"/>
        <v>3.9769513112740038E-4</v>
      </c>
      <c r="E692" s="87">
        <f t="shared" si="562"/>
        <v>3.9341981248014766E-4</v>
      </c>
      <c r="F692" s="87">
        <f t="shared" si="562"/>
        <v>3.8667937967994538E-4</v>
      </c>
      <c r="G692" s="87">
        <f t="shared" si="562"/>
        <v>3.8407342127187212E-4</v>
      </c>
      <c r="H692" s="87">
        <f t="shared" si="562"/>
        <v>3.8294443569231542E-4</v>
      </c>
      <c r="I692" s="88">
        <f t="shared" si="562"/>
        <v>3.8688522030847882E-4</v>
      </c>
    </row>
    <row r="693" spans="1:9" s="5" customFormat="1" ht="15" customHeight="1" x14ac:dyDescent="0.25">
      <c r="A693" s="46" t="str">
        <f t="shared" ref="A693:B693" si="563">A428</f>
        <v>F19_Almodovar</v>
      </c>
      <c r="B693" s="4" t="str">
        <f t="shared" si="563"/>
        <v>Salida Nacional / National exit</v>
      </c>
      <c r="C693" s="87">
        <f t="shared" ref="C693:I693" si="564">(C428*C163)/SUMPRODUCT(C$12:C$270,C$277:C$535)</f>
        <v>1.1685898287117538E-2</v>
      </c>
      <c r="D693" s="87">
        <f t="shared" si="564"/>
        <v>1.168215282221351E-2</v>
      </c>
      <c r="E693" s="87">
        <f t="shared" si="564"/>
        <v>1.1591782251059555E-2</v>
      </c>
      <c r="F693" s="87">
        <f t="shared" si="564"/>
        <v>1.1420355116278286E-2</v>
      </c>
      <c r="G693" s="87">
        <f t="shared" si="564"/>
        <v>1.136410495319325E-2</v>
      </c>
      <c r="H693" s="87">
        <f t="shared" si="564"/>
        <v>1.1344566680693882E-2</v>
      </c>
      <c r="I693" s="88">
        <f t="shared" si="564"/>
        <v>1.147650418476482E-2</v>
      </c>
    </row>
    <row r="694" spans="1:9" s="5" customFormat="1" ht="15" customHeight="1" x14ac:dyDescent="0.25">
      <c r="A694" s="46" t="str">
        <f t="shared" ref="A694:B694" si="565">A429</f>
        <v>F21_Ciudad Real</v>
      </c>
      <c r="B694" s="4" t="str">
        <f t="shared" si="565"/>
        <v>Salida Nacional / National exit</v>
      </c>
      <c r="C694" s="87">
        <f t="shared" ref="C694:I694" si="566">(C429*C164)/SUMPRODUCT(C$12:C$270,C$277:C$535)</f>
        <v>1.3454574903164183E-3</v>
      </c>
      <c r="D694" s="87">
        <f t="shared" si="566"/>
        <v>1.3435507643705406E-3</v>
      </c>
      <c r="E694" s="87">
        <f t="shared" si="566"/>
        <v>1.332473140641335E-3</v>
      </c>
      <c r="F694" s="87">
        <f t="shared" si="566"/>
        <v>1.3122582101426313E-3</v>
      </c>
      <c r="G694" s="87">
        <f t="shared" si="566"/>
        <v>1.3055597733173502E-3</v>
      </c>
      <c r="H694" s="87">
        <f t="shared" si="566"/>
        <v>1.3032372551871107E-3</v>
      </c>
      <c r="I694" s="88">
        <f t="shared" si="566"/>
        <v>1.317415561346893E-3</v>
      </c>
    </row>
    <row r="695" spans="1:9" s="5" customFormat="1" ht="15" customHeight="1" x14ac:dyDescent="0.25">
      <c r="A695" s="46" t="str">
        <f t="shared" ref="A695:B695" si="567">A430</f>
        <v>F25_Mascaraque</v>
      </c>
      <c r="B695" s="4" t="str">
        <f t="shared" si="567"/>
        <v>Salida Nacional / National exit</v>
      </c>
      <c r="C695" s="87">
        <f t="shared" ref="C695:I695" si="568">(C430*C165)/SUMPRODUCT(C$12:C$270,C$277:C$535)</f>
        <v>3.1199880526523391E-4</v>
      </c>
      <c r="D695" s="87">
        <f t="shared" si="568"/>
        <v>3.1373671890160736E-4</v>
      </c>
      <c r="E695" s="87">
        <f t="shared" si="568"/>
        <v>3.135898031171769E-4</v>
      </c>
      <c r="F695" s="87">
        <f t="shared" si="568"/>
        <v>3.1073487752744904E-4</v>
      </c>
      <c r="G695" s="87">
        <f t="shared" si="568"/>
        <v>3.1067554339006016E-4</v>
      </c>
      <c r="H695" s="87">
        <f t="shared" si="568"/>
        <v>3.1118669871037252E-4</v>
      </c>
      <c r="I695" s="88">
        <f t="shared" si="568"/>
        <v>3.1509926492298221E-4</v>
      </c>
    </row>
    <row r="696" spans="1:9" s="5" customFormat="1" ht="15" customHeight="1" x14ac:dyDescent="0.25">
      <c r="A696" s="46" t="str">
        <f t="shared" ref="A696:B696" si="569">A431</f>
        <v>F26.02_Aranjuez Oeste</v>
      </c>
      <c r="B696" s="4" t="str">
        <f t="shared" si="569"/>
        <v>Salida Nacional / National exit</v>
      </c>
      <c r="C696" s="87">
        <f t="shared" ref="C696:I696" si="570">(C431*C166)/SUMPRODUCT(C$12:C$270,C$277:C$535)</f>
        <v>0</v>
      </c>
      <c r="D696" s="87">
        <f t="shared" si="570"/>
        <v>0</v>
      </c>
      <c r="E696" s="87">
        <f t="shared" si="570"/>
        <v>0</v>
      </c>
      <c r="F696" s="87">
        <f t="shared" si="570"/>
        <v>0</v>
      </c>
      <c r="G696" s="87">
        <f t="shared" si="570"/>
        <v>0</v>
      </c>
      <c r="H696" s="87">
        <f t="shared" si="570"/>
        <v>0</v>
      </c>
      <c r="I696" s="88">
        <f t="shared" si="570"/>
        <v>0</v>
      </c>
    </row>
    <row r="697" spans="1:9" s="5" customFormat="1" ht="15" customHeight="1" x14ac:dyDescent="0.25">
      <c r="A697" s="46" t="str">
        <f t="shared" ref="A697:B697" si="571">A432</f>
        <v>F26_Aranjuez</v>
      </c>
      <c r="B697" s="4" t="str">
        <f t="shared" si="571"/>
        <v>Salida Nacional / National exit</v>
      </c>
      <c r="C697" s="87">
        <f t="shared" ref="C697:I697" si="572">(C432*C167)/SUMPRODUCT(C$12:C$270,C$277:C$535)</f>
        <v>1.3382977961113242E-2</v>
      </c>
      <c r="D697" s="87">
        <f t="shared" si="572"/>
        <v>1.351256485084419E-2</v>
      </c>
      <c r="E697" s="87">
        <f t="shared" si="572"/>
        <v>1.3712695590655683E-2</v>
      </c>
      <c r="F697" s="87">
        <f t="shared" si="572"/>
        <v>1.4192973594852156E-2</v>
      </c>
      <c r="G697" s="87">
        <f t="shared" si="572"/>
        <v>1.4402612382356256E-2</v>
      </c>
      <c r="H697" s="87">
        <f t="shared" si="572"/>
        <v>1.4507640698201509E-2</v>
      </c>
      <c r="I697" s="88">
        <f t="shared" si="572"/>
        <v>1.4330051418430753E-2</v>
      </c>
    </row>
    <row r="698" spans="1:9" s="5" customFormat="1" ht="15" customHeight="1" x14ac:dyDescent="0.25">
      <c r="A698" s="46" t="str">
        <f t="shared" ref="A698:B698" si="573">A433</f>
        <v>F26A_Ceramicas Toledo</v>
      </c>
      <c r="B698" s="4" t="str">
        <f t="shared" si="573"/>
        <v>Salida Nacional / National exit</v>
      </c>
      <c r="C698" s="87">
        <f t="shared" ref="C698:I698" si="574">(C433*C168)/SUMPRODUCT(C$12:C$270,C$277:C$535)</f>
        <v>2.093657499148019E-3</v>
      </c>
      <c r="D698" s="87">
        <f t="shared" si="574"/>
        <v>2.1043338461274206E-3</v>
      </c>
      <c r="E698" s="87">
        <f t="shared" si="574"/>
        <v>2.1017522651507227E-3</v>
      </c>
      <c r="F698" s="87">
        <f t="shared" si="574"/>
        <v>2.0811100817381594E-3</v>
      </c>
      <c r="G698" s="87">
        <f t="shared" si="574"/>
        <v>2.0798289361754025E-3</v>
      </c>
      <c r="H698" s="87">
        <f t="shared" si="574"/>
        <v>2.082762083470256E-3</v>
      </c>
      <c r="I698" s="88">
        <f t="shared" si="574"/>
        <v>2.1089064688458864E-3</v>
      </c>
    </row>
    <row r="699" spans="1:9" s="5" customFormat="1" ht="15" customHeight="1" x14ac:dyDescent="0.25">
      <c r="A699" s="46" t="str">
        <f t="shared" ref="A699:B699" si="575">A434</f>
        <v>F27_Yeles</v>
      </c>
      <c r="B699" s="4" t="str">
        <f t="shared" si="575"/>
        <v>Salida Nacional / National exit</v>
      </c>
      <c r="C699" s="87">
        <f t="shared" ref="C699:I699" si="576">(C434*C169)/SUMPRODUCT(C$12:C$270,C$277:C$535)</f>
        <v>0</v>
      </c>
      <c r="D699" s="87">
        <f t="shared" si="576"/>
        <v>0</v>
      </c>
      <c r="E699" s="87">
        <f t="shared" si="576"/>
        <v>0</v>
      </c>
      <c r="F699" s="87">
        <f t="shared" si="576"/>
        <v>0</v>
      </c>
      <c r="G699" s="87">
        <f t="shared" si="576"/>
        <v>0</v>
      </c>
      <c r="H699" s="87">
        <f t="shared" si="576"/>
        <v>0</v>
      </c>
      <c r="I699" s="88">
        <f t="shared" si="576"/>
        <v>0</v>
      </c>
    </row>
    <row r="700" spans="1:9" s="5" customFormat="1" ht="15" customHeight="1" x14ac:dyDescent="0.25">
      <c r="A700" s="46" t="str">
        <f t="shared" ref="A700:B700" si="577">A435</f>
        <v>F28_ Pinto</v>
      </c>
      <c r="B700" s="4" t="str">
        <f t="shared" si="577"/>
        <v>Salida Nacional / National exit</v>
      </c>
      <c r="C700" s="87">
        <f t="shared" ref="C700:I700" si="578">(C435*C170)/SUMPRODUCT(C$12:C$270,C$277:C$535)</f>
        <v>2.9536380266392791E-2</v>
      </c>
      <c r="D700" s="87">
        <f t="shared" si="578"/>
        <v>2.936591481912253E-2</v>
      </c>
      <c r="E700" s="87">
        <f t="shared" si="578"/>
        <v>2.8967594420736167E-2</v>
      </c>
      <c r="F700" s="87">
        <f t="shared" si="578"/>
        <v>2.8391860304142407E-2</v>
      </c>
      <c r="G700" s="87">
        <f t="shared" si="578"/>
        <v>2.8158584867402338E-2</v>
      </c>
      <c r="H700" s="87">
        <f t="shared" si="578"/>
        <v>2.8055297577876989E-2</v>
      </c>
      <c r="I700" s="88">
        <f t="shared" si="578"/>
        <v>2.8330400316433271E-2</v>
      </c>
    </row>
    <row r="701" spans="1:9" s="5" customFormat="1" ht="15" customHeight="1" x14ac:dyDescent="0.25">
      <c r="A701" s="46" t="str">
        <f t="shared" ref="A701:B701" si="579">A436</f>
        <v>G04_Lumbier</v>
      </c>
      <c r="B701" s="4" t="str">
        <f t="shared" si="579"/>
        <v>Salida Nacional / National exit</v>
      </c>
      <c r="C701" s="87">
        <f t="shared" ref="C701:I701" si="580">(C436*C171)/SUMPRODUCT(C$12:C$270,C$277:C$535)</f>
        <v>0</v>
      </c>
      <c r="D701" s="87">
        <f t="shared" si="580"/>
        <v>0</v>
      </c>
      <c r="E701" s="87">
        <f t="shared" si="580"/>
        <v>0</v>
      </c>
      <c r="F701" s="87">
        <f t="shared" si="580"/>
        <v>0</v>
      </c>
      <c r="G701" s="87">
        <f t="shared" si="580"/>
        <v>0</v>
      </c>
      <c r="H701" s="87">
        <f t="shared" si="580"/>
        <v>0</v>
      </c>
      <c r="I701" s="88">
        <f t="shared" si="580"/>
        <v>0</v>
      </c>
    </row>
    <row r="702" spans="1:9" s="5" customFormat="1" ht="15" customHeight="1" x14ac:dyDescent="0.25">
      <c r="A702" s="46" t="str">
        <f t="shared" ref="A702:B702" si="581">A437</f>
        <v>H1_Red Cartagena</v>
      </c>
      <c r="B702" s="4" t="str">
        <f t="shared" si="581"/>
        <v>Salida Nacional / National exit</v>
      </c>
      <c r="C702" s="87">
        <f t="shared" ref="C702:I702" si="582">(C437*C172)/SUMPRODUCT(C$12:C$270,C$277:C$535)</f>
        <v>1.7891051997257785E-2</v>
      </c>
      <c r="D702" s="87">
        <f t="shared" si="582"/>
        <v>1.7656924152100243E-2</v>
      </c>
      <c r="E702" s="87">
        <f t="shared" si="582"/>
        <v>1.730364954005802E-2</v>
      </c>
      <c r="F702" s="87">
        <f t="shared" si="582"/>
        <v>1.7121022449017712E-2</v>
      </c>
      <c r="G702" s="87">
        <f t="shared" si="582"/>
        <v>1.7130039996990545E-2</v>
      </c>
      <c r="H702" s="87">
        <f t="shared" si="582"/>
        <v>1.7190078580018805E-2</v>
      </c>
      <c r="I702" s="88">
        <f t="shared" si="582"/>
        <v>1.706345966868044E-2</v>
      </c>
    </row>
    <row r="703" spans="1:9" s="5" customFormat="1" ht="15" customHeight="1" x14ac:dyDescent="0.25">
      <c r="A703" s="46" t="str">
        <f t="shared" ref="A703:B703" si="583">A438</f>
        <v>I001_Corvera</v>
      </c>
      <c r="B703" s="4" t="str">
        <f t="shared" si="583"/>
        <v>Salida Nacional / National exit</v>
      </c>
      <c r="C703" s="87">
        <f t="shared" ref="C703:I703" si="584">(C438*C173)/SUMPRODUCT(C$12:C$270,C$277:C$535)</f>
        <v>1.8620760699299462E-3</v>
      </c>
      <c r="D703" s="87">
        <f t="shared" si="584"/>
        <v>1.8888884624318632E-3</v>
      </c>
      <c r="E703" s="87">
        <f t="shared" si="584"/>
        <v>1.9173706852818751E-3</v>
      </c>
      <c r="F703" s="87">
        <f t="shared" si="584"/>
        <v>1.9533918502617456E-3</v>
      </c>
      <c r="G703" s="87">
        <f t="shared" si="584"/>
        <v>1.9682443020111458E-3</v>
      </c>
      <c r="H703" s="87">
        <f t="shared" si="584"/>
        <v>1.9745296632339192E-3</v>
      </c>
      <c r="I703" s="88">
        <f t="shared" si="584"/>
        <v>1.9757746622715935E-3</v>
      </c>
    </row>
    <row r="704" spans="1:9" s="5" customFormat="1" ht="15" customHeight="1" x14ac:dyDescent="0.25">
      <c r="A704" s="46" t="str">
        <f t="shared" ref="A704:B704" si="585">A439</f>
        <v>I003_Cudillero</v>
      </c>
      <c r="B704" s="4" t="str">
        <f t="shared" si="585"/>
        <v>Salida Nacional / National exit</v>
      </c>
      <c r="C704" s="87">
        <f t="shared" ref="C704:I704" si="586">(C439*C174)/SUMPRODUCT(C$12:C$270,C$277:C$535)</f>
        <v>4.1431891446739055E-5</v>
      </c>
      <c r="D704" s="87">
        <f t="shared" si="586"/>
        <v>4.1922077874843736E-5</v>
      </c>
      <c r="E704" s="87">
        <f t="shared" si="586"/>
        <v>4.2243165293681061E-5</v>
      </c>
      <c r="F704" s="87">
        <f t="shared" si="586"/>
        <v>4.2215118082228235E-5</v>
      </c>
      <c r="G704" s="87">
        <f t="shared" si="586"/>
        <v>4.2239565373239768E-5</v>
      </c>
      <c r="H704" s="87">
        <f t="shared" si="586"/>
        <v>4.2255656362652151E-5</v>
      </c>
      <c r="I704" s="88">
        <f t="shared" si="586"/>
        <v>4.2711909283937619E-5</v>
      </c>
    </row>
    <row r="705" spans="1:9" s="5" customFormat="1" ht="15" customHeight="1" x14ac:dyDescent="0.25">
      <c r="A705" s="46" t="str">
        <f t="shared" ref="A705:B705" si="587">A440</f>
        <v>I005_Luarca</v>
      </c>
      <c r="B705" s="4" t="str">
        <f t="shared" si="587"/>
        <v>Salida Nacional / National exit</v>
      </c>
      <c r="C705" s="87">
        <f t="shared" ref="C705:I705" si="588">(C440*C175)/SUMPRODUCT(C$12:C$270,C$277:C$535)</f>
        <v>3.1923214909232675E-5</v>
      </c>
      <c r="D705" s="87">
        <f t="shared" si="588"/>
        <v>3.1887468603191842E-5</v>
      </c>
      <c r="E705" s="87">
        <f t="shared" si="588"/>
        <v>3.1657468738612763E-5</v>
      </c>
      <c r="F705" s="87">
        <f t="shared" si="588"/>
        <v>3.1252707098884475E-5</v>
      </c>
      <c r="G705" s="87">
        <f t="shared" si="588"/>
        <v>3.0984831859091451E-5</v>
      </c>
      <c r="H705" s="87">
        <f t="shared" si="588"/>
        <v>3.080614368151136E-5</v>
      </c>
      <c r="I705" s="88">
        <f t="shared" si="588"/>
        <v>3.1040538611757131E-5</v>
      </c>
    </row>
    <row r="706" spans="1:9" s="5" customFormat="1" ht="15" customHeight="1" x14ac:dyDescent="0.25">
      <c r="A706" s="46" t="str">
        <f t="shared" ref="A706:B706" si="589">A441</f>
        <v>I006_Navia</v>
      </c>
      <c r="B706" s="4" t="str">
        <f t="shared" si="589"/>
        <v>Salida Nacional / National exit</v>
      </c>
      <c r="C706" s="87">
        <f t="shared" ref="C706:I706" si="590">(C441*C176)/SUMPRODUCT(C$12:C$270,C$277:C$535)</f>
        <v>5.7787683290409027E-4</v>
      </c>
      <c r="D706" s="87">
        <f t="shared" si="590"/>
        <v>5.8794363603140035E-4</v>
      </c>
      <c r="E706" s="87">
        <f t="shared" si="590"/>
        <v>5.9611292185174629E-4</v>
      </c>
      <c r="F706" s="87">
        <f t="shared" si="590"/>
        <v>5.9863371873373399E-4</v>
      </c>
      <c r="G706" s="87">
        <f t="shared" si="590"/>
        <v>6.0128481904922276E-4</v>
      </c>
      <c r="H706" s="87">
        <f t="shared" si="590"/>
        <v>6.0308318754372938E-4</v>
      </c>
      <c r="I706" s="88">
        <f t="shared" si="590"/>
        <v>6.1038065855775953E-4</v>
      </c>
    </row>
    <row r="707" spans="1:9" s="5" customFormat="1" ht="15" customHeight="1" x14ac:dyDescent="0.25">
      <c r="A707" s="46" t="str">
        <f t="shared" ref="A707:B707" si="591">A442</f>
        <v>I007_Castropol</v>
      </c>
      <c r="B707" s="4" t="str">
        <f t="shared" si="591"/>
        <v>Salida Nacional / National exit</v>
      </c>
      <c r="C707" s="87">
        <f t="shared" ref="C707:I707" si="592">(C442*C177)/SUMPRODUCT(C$12:C$270,C$277:C$535)</f>
        <v>1.3368498544077003E-5</v>
      </c>
      <c r="D707" s="87">
        <f t="shared" si="592"/>
        <v>1.3350561050418844E-5</v>
      </c>
      <c r="E707" s="87">
        <f t="shared" si="592"/>
        <v>1.3250369509712243E-5</v>
      </c>
      <c r="F707" s="87">
        <f t="shared" si="592"/>
        <v>1.3077144689778871E-5</v>
      </c>
      <c r="G707" s="87">
        <f t="shared" si="592"/>
        <v>1.2964082510285115E-5</v>
      </c>
      <c r="H707" s="87">
        <f t="shared" si="592"/>
        <v>1.2889151821041463E-5</v>
      </c>
      <c r="I707" s="88">
        <f t="shared" si="592"/>
        <v>1.2986809824116879E-5</v>
      </c>
    </row>
    <row r="708" spans="1:9" s="5" customFormat="1" ht="15" customHeight="1" x14ac:dyDescent="0.25">
      <c r="A708" s="46" t="str">
        <f t="shared" ref="A708:B708" si="593">A443</f>
        <v>I012_Villalba</v>
      </c>
      <c r="B708" s="4" t="str">
        <f t="shared" si="593"/>
        <v>Salida Nacional / National exit</v>
      </c>
      <c r="C708" s="87">
        <f t="shared" ref="C708:I708" si="594">(C443*C178)/SUMPRODUCT(C$12:C$270,C$277:C$535)</f>
        <v>3.1695204778502467E-3</v>
      </c>
      <c r="D708" s="87">
        <f t="shared" si="594"/>
        <v>3.1993290386443849E-3</v>
      </c>
      <c r="E708" s="87">
        <f t="shared" si="594"/>
        <v>3.2144174717886392E-3</v>
      </c>
      <c r="F708" s="87">
        <f t="shared" si="594"/>
        <v>3.2038882679128558E-3</v>
      </c>
      <c r="G708" s="87">
        <f t="shared" si="594"/>
        <v>3.2015880994421216E-3</v>
      </c>
      <c r="H708" s="87">
        <f t="shared" si="594"/>
        <v>3.2005876616835174E-3</v>
      </c>
      <c r="I708" s="88">
        <f t="shared" si="594"/>
        <v>3.2336270622805542E-3</v>
      </c>
    </row>
    <row r="709" spans="1:9" s="5" customFormat="1" ht="15" customHeight="1" x14ac:dyDescent="0.25">
      <c r="A709" s="46" t="str">
        <f t="shared" ref="A709:B709" si="595">A444</f>
        <v>I014 Irixoa</v>
      </c>
      <c r="B709" s="4" t="str">
        <f t="shared" si="595"/>
        <v>Salida Nacional / National exit</v>
      </c>
      <c r="C709" s="87">
        <f t="shared" ref="C709:I709" si="596">(C444*C179)/SUMPRODUCT(C$12:C$270,C$277:C$535)</f>
        <v>1.7156255708205739E-3</v>
      </c>
      <c r="D709" s="87">
        <f t="shared" si="596"/>
        <v>1.7321561088392283E-3</v>
      </c>
      <c r="E709" s="87">
        <f t="shared" si="596"/>
        <v>1.7407351122973808E-3</v>
      </c>
      <c r="F709" s="87">
        <f t="shared" si="596"/>
        <v>1.7352998811838781E-3</v>
      </c>
      <c r="G709" s="87">
        <f t="shared" si="596"/>
        <v>1.7344374422327384E-3</v>
      </c>
      <c r="H709" s="87">
        <f t="shared" si="596"/>
        <v>1.7342030997002449E-3</v>
      </c>
      <c r="I709" s="88">
        <f t="shared" si="596"/>
        <v>1.7522595075719911E-3</v>
      </c>
    </row>
    <row r="710" spans="1:9" s="5" customFormat="1" ht="15" customHeight="1" x14ac:dyDescent="0.25">
      <c r="A710" s="46" t="str">
        <f t="shared" ref="A710:B710" si="597">A445</f>
        <v>I015ERM_Abegondo</v>
      </c>
      <c r="B710" s="4" t="str">
        <f t="shared" si="597"/>
        <v>Salida Nacional / National exit</v>
      </c>
      <c r="C710" s="87">
        <f t="shared" ref="C710:I710" si="598">(C445*C180)/SUMPRODUCT(C$12:C$270,C$277:C$535)</f>
        <v>7.4680950793941446E-5</v>
      </c>
      <c r="D710" s="87">
        <f t="shared" si="598"/>
        <v>7.4673090398435761E-5</v>
      </c>
      <c r="E710" s="87">
        <f t="shared" si="598"/>
        <v>7.4209608718405685E-5</v>
      </c>
      <c r="F710" s="87">
        <f t="shared" si="598"/>
        <v>7.3304382391944879E-5</v>
      </c>
      <c r="G710" s="87">
        <f t="shared" si="598"/>
        <v>7.2764385995341792E-5</v>
      </c>
      <c r="H710" s="87">
        <f t="shared" si="598"/>
        <v>7.241870228890262E-5</v>
      </c>
      <c r="I710" s="88">
        <f t="shared" si="598"/>
        <v>7.3000764301146229E-5</v>
      </c>
    </row>
    <row r="711" spans="1:9" s="5" customFormat="1" ht="15" customHeight="1" x14ac:dyDescent="0.25">
      <c r="A711" s="46" t="str">
        <f t="shared" ref="A711:B711" si="599">A446</f>
        <v>I016_Abegondo II</v>
      </c>
      <c r="B711" s="4" t="str">
        <f t="shared" si="599"/>
        <v>Salida Nacional / National exit</v>
      </c>
      <c r="C711" s="87">
        <f t="shared" ref="C711:I711" si="600">(C446*C181)/SUMPRODUCT(C$12:C$270,C$277:C$535)</f>
        <v>5.2013364741525913E-3</v>
      </c>
      <c r="D711" s="87">
        <f t="shared" si="600"/>
        <v>5.1885161042793081E-3</v>
      </c>
      <c r="E711" s="87">
        <f t="shared" si="600"/>
        <v>5.1418519067902525E-3</v>
      </c>
      <c r="F711" s="87">
        <f t="shared" si="600"/>
        <v>5.0704999060793253E-3</v>
      </c>
      <c r="G711" s="87">
        <f t="shared" si="600"/>
        <v>5.0282412391723132E-3</v>
      </c>
      <c r="H711" s="87">
        <f t="shared" si="600"/>
        <v>5.0016423121705123E-3</v>
      </c>
      <c r="I711" s="88">
        <f t="shared" si="600"/>
        <v>5.0408277346489496E-3</v>
      </c>
    </row>
    <row r="712" spans="1:9" s="5" customFormat="1" ht="15" customHeight="1" x14ac:dyDescent="0.25">
      <c r="A712" s="46" t="str">
        <f t="shared" ref="A712:B712" si="601">A447</f>
        <v>I018_Santiago de Compostela</v>
      </c>
      <c r="B712" s="4" t="str">
        <f t="shared" si="601"/>
        <v>Salida Nacional / National exit</v>
      </c>
      <c r="C712" s="87">
        <f t="shared" ref="C712:I712" si="602">(C447*C182)/SUMPRODUCT(C$12:C$270,C$277:C$535)</f>
        <v>3.2368905814474775E-3</v>
      </c>
      <c r="D712" s="87">
        <f t="shared" si="602"/>
        <v>3.2600705228483808E-3</v>
      </c>
      <c r="E712" s="87">
        <f t="shared" si="602"/>
        <v>3.2669076782213318E-3</v>
      </c>
      <c r="F712" s="87">
        <f t="shared" si="602"/>
        <v>3.2489598294650739E-3</v>
      </c>
      <c r="G712" s="87">
        <f t="shared" si="602"/>
        <v>3.2422175476211146E-3</v>
      </c>
      <c r="H712" s="87">
        <f t="shared" si="602"/>
        <v>3.2385546383298224E-3</v>
      </c>
      <c r="I712" s="88">
        <f t="shared" si="602"/>
        <v>3.2706702878079023E-3</v>
      </c>
    </row>
    <row r="713" spans="1:9" s="5" customFormat="1" ht="15" customHeight="1" x14ac:dyDescent="0.25">
      <c r="A713" s="46" t="str">
        <f t="shared" ref="A713:B713" si="603">A448</f>
        <v>I019_Rois</v>
      </c>
      <c r="B713" s="4" t="str">
        <f t="shared" si="603"/>
        <v>Salida Nacional / National exit</v>
      </c>
      <c r="C713" s="87">
        <f t="shared" ref="C713:I713" si="604">(C448*C183)/SUMPRODUCT(C$12:C$270,C$277:C$535)</f>
        <v>0</v>
      </c>
      <c r="D713" s="87">
        <f t="shared" si="604"/>
        <v>0</v>
      </c>
      <c r="E713" s="87">
        <f t="shared" si="604"/>
        <v>0</v>
      </c>
      <c r="F713" s="87">
        <f t="shared" si="604"/>
        <v>0</v>
      </c>
      <c r="G713" s="87">
        <f t="shared" si="604"/>
        <v>0</v>
      </c>
      <c r="H713" s="87">
        <f t="shared" si="604"/>
        <v>0</v>
      </c>
      <c r="I713" s="88">
        <f t="shared" si="604"/>
        <v>0</v>
      </c>
    </row>
    <row r="714" spans="1:9" s="5" customFormat="1" ht="15" customHeight="1" x14ac:dyDescent="0.25">
      <c r="A714" s="46" t="str">
        <f t="shared" ref="A714:B714" si="605">A449</f>
        <v>I020_Valga</v>
      </c>
      <c r="B714" s="4" t="str">
        <f t="shared" si="605"/>
        <v>Salida Nacional / National exit</v>
      </c>
      <c r="C714" s="87">
        <f t="shared" ref="C714:I714" si="606">(C449*C184)/SUMPRODUCT(C$12:C$270,C$277:C$535)</f>
        <v>9.7119299656969705E-4</v>
      </c>
      <c r="D714" s="87">
        <f t="shared" si="606"/>
        <v>9.8784921500866263E-4</v>
      </c>
      <c r="E714" s="87">
        <f t="shared" si="606"/>
        <v>1.0010189839099483E-3</v>
      </c>
      <c r="F714" s="87">
        <f t="shared" si="606"/>
        <v>1.0044509318628545E-3</v>
      </c>
      <c r="G714" s="87">
        <f t="shared" si="606"/>
        <v>1.009221240238769E-3</v>
      </c>
      <c r="H714" s="87">
        <f t="shared" si="606"/>
        <v>1.0127082864378426E-3</v>
      </c>
      <c r="I714" s="88">
        <f t="shared" si="606"/>
        <v>1.0251343417080471E-3</v>
      </c>
    </row>
    <row r="715" spans="1:9" s="5" customFormat="1" ht="15" customHeight="1" x14ac:dyDescent="0.25">
      <c r="A715" s="46" t="str">
        <f t="shared" ref="A715:B715" si="607">A450</f>
        <v>I020A_Caldas de Reyes</v>
      </c>
      <c r="B715" s="4" t="str">
        <f t="shared" si="607"/>
        <v>Salida Nacional / National exit</v>
      </c>
      <c r="C715" s="87">
        <f t="shared" ref="C715:I715" si="608">(C450*C185)/SUMPRODUCT(C$12:C$270,C$277:C$535)</f>
        <v>5.63031803319038E-4</v>
      </c>
      <c r="D715" s="87">
        <f t="shared" si="608"/>
        <v>5.662287999269051E-4</v>
      </c>
      <c r="E715" s="87">
        <f t="shared" si="608"/>
        <v>5.6644262613280523E-4</v>
      </c>
      <c r="F715" s="87">
        <f t="shared" si="608"/>
        <v>5.625162967599765E-4</v>
      </c>
      <c r="G715" s="87">
        <f t="shared" si="608"/>
        <v>5.6081651067608834E-4</v>
      </c>
      <c r="H715" s="87">
        <f t="shared" si="608"/>
        <v>5.5984998904576267E-4</v>
      </c>
      <c r="I715" s="88">
        <f t="shared" si="608"/>
        <v>5.6523667459136616E-4</v>
      </c>
    </row>
    <row r="716" spans="1:9" s="5" customFormat="1" ht="15" customHeight="1" x14ac:dyDescent="0.25">
      <c r="A716" s="46" t="str">
        <f t="shared" ref="A716:B716" si="609">A451</f>
        <v>I022_Pontevedra</v>
      </c>
      <c r="B716" s="4" t="str">
        <f t="shared" si="609"/>
        <v>Salida Nacional / National exit</v>
      </c>
      <c r="C716" s="87">
        <f t="shared" ref="C716:I716" si="610">(C451*C186)/SUMPRODUCT(C$12:C$270,C$277:C$535)</f>
        <v>3.1448051528559706E-3</v>
      </c>
      <c r="D716" s="87">
        <f t="shared" si="610"/>
        <v>3.1582370761177128E-3</v>
      </c>
      <c r="E716" s="87">
        <f t="shared" si="610"/>
        <v>3.1543072717950069E-3</v>
      </c>
      <c r="F716" s="87">
        <f t="shared" si="610"/>
        <v>3.1282233772530589E-3</v>
      </c>
      <c r="G716" s="87">
        <f t="shared" si="610"/>
        <v>3.1158060974395317E-3</v>
      </c>
      <c r="H716" s="87">
        <f t="shared" si="610"/>
        <v>3.1085126782218779E-3</v>
      </c>
      <c r="I716" s="88">
        <f t="shared" si="610"/>
        <v>3.1374493028989256E-3</v>
      </c>
    </row>
    <row r="717" spans="1:9" s="5" customFormat="1" ht="15" customHeight="1" x14ac:dyDescent="0.25">
      <c r="A717" s="46" t="str">
        <f t="shared" ref="A717:B717" si="611">A452</f>
        <v>I023_Pazos de Borben</v>
      </c>
      <c r="B717" s="4" t="str">
        <f t="shared" si="611"/>
        <v>Salida Nacional / National exit</v>
      </c>
      <c r="C717" s="87">
        <f t="shared" ref="C717:I717" si="612">(C452*C187)/SUMPRODUCT(C$12:C$270,C$277:C$535)</f>
        <v>1.2131129134003127E-4</v>
      </c>
      <c r="D717" s="87">
        <f t="shared" si="612"/>
        <v>1.2096919526961333E-4</v>
      </c>
      <c r="E717" s="87">
        <f t="shared" si="612"/>
        <v>1.1982905335897539E-4</v>
      </c>
      <c r="F717" s="87">
        <f t="shared" si="612"/>
        <v>1.1803412054709722E-4</v>
      </c>
      <c r="G717" s="87">
        <f t="shared" si="612"/>
        <v>1.1696349719717311E-4</v>
      </c>
      <c r="H717" s="87">
        <f t="shared" si="612"/>
        <v>1.1628724707499262E-4</v>
      </c>
      <c r="I717" s="88">
        <f t="shared" si="612"/>
        <v>1.1716331878731141E-4</v>
      </c>
    </row>
    <row r="718" spans="1:9" s="5" customFormat="1" ht="15" customHeight="1" x14ac:dyDescent="0.25">
      <c r="A718" s="46" t="str">
        <f t="shared" ref="A718:B718" si="613">A453</f>
        <v>I024_Porriño</v>
      </c>
      <c r="B718" s="4" t="str">
        <f t="shared" si="613"/>
        <v>Salida Nacional / National exit</v>
      </c>
      <c r="C718" s="87">
        <f t="shared" ref="C718:I718" si="614">(C453*C188)/SUMPRODUCT(C$12:C$270,C$277:C$535)</f>
        <v>4.6226111752796454E-3</v>
      </c>
      <c r="D718" s="87">
        <f t="shared" si="614"/>
        <v>4.6498022610067836E-3</v>
      </c>
      <c r="E718" s="87">
        <f t="shared" si="614"/>
        <v>4.652470511808904E-3</v>
      </c>
      <c r="F718" s="87">
        <f t="shared" si="614"/>
        <v>4.6206768363191092E-3</v>
      </c>
      <c r="G718" s="87">
        <f t="shared" si="614"/>
        <v>4.6079106335118331E-3</v>
      </c>
      <c r="H718" s="87">
        <f t="shared" si="614"/>
        <v>4.6010195107980554E-3</v>
      </c>
      <c r="I718" s="88">
        <f t="shared" si="614"/>
        <v>4.6458879967040253E-3</v>
      </c>
    </row>
    <row r="719" spans="1:9" s="5" customFormat="1" ht="15" customHeight="1" x14ac:dyDescent="0.25">
      <c r="A719" s="46" t="str">
        <f t="shared" ref="A719:B719" si="615">A454</f>
        <v>I025_Tuy</v>
      </c>
      <c r="B719" s="4" t="str">
        <f t="shared" si="615"/>
        <v>Salida Nacional / National exit</v>
      </c>
      <c r="C719" s="87">
        <f t="shared" ref="C719:I719" si="616">(C454*C189)/SUMPRODUCT(C$12:C$270,C$277:C$535)</f>
        <v>8.3733277607520528E-5</v>
      </c>
      <c r="D719" s="87">
        <f t="shared" si="616"/>
        <v>8.348769419856389E-5</v>
      </c>
      <c r="E719" s="87">
        <f t="shared" si="616"/>
        <v>8.2688702681307921E-5</v>
      </c>
      <c r="F719" s="87">
        <f t="shared" si="616"/>
        <v>8.1438110052219198E-5</v>
      </c>
      <c r="G719" s="87">
        <f t="shared" si="616"/>
        <v>8.0697205708265556E-5</v>
      </c>
      <c r="H719" s="87">
        <f t="shared" si="616"/>
        <v>8.0231114120935356E-5</v>
      </c>
      <c r="I719" s="88">
        <f t="shared" si="616"/>
        <v>8.0836265582138716E-5</v>
      </c>
    </row>
    <row r="720" spans="1:9" s="5" customFormat="1" ht="15" customHeight="1" x14ac:dyDescent="0.25">
      <c r="A720" s="46" t="str">
        <f t="shared" ref="A720:B720" si="617">A455</f>
        <v>J01A_Quer</v>
      </c>
      <c r="B720" s="4" t="str">
        <f t="shared" si="617"/>
        <v>Salida Nacional / National exit</v>
      </c>
      <c r="C720" s="87">
        <f t="shared" ref="C720:I720" si="618">(C455*C190)/SUMPRODUCT(C$12:C$270,C$277:C$535)</f>
        <v>2.576509812995671E-5</v>
      </c>
      <c r="D720" s="87">
        <f t="shared" si="618"/>
        <v>2.560378697333699E-5</v>
      </c>
      <c r="E720" s="87">
        <f t="shared" si="618"/>
        <v>2.5249978406896458E-5</v>
      </c>
      <c r="F720" s="87">
        <f t="shared" si="618"/>
        <v>2.4755571186126117E-5</v>
      </c>
      <c r="G720" s="87">
        <f t="shared" si="618"/>
        <v>2.451733743782837E-5</v>
      </c>
      <c r="H720" s="87">
        <f t="shared" si="618"/>
        <v>2.4392386337501889E-5</v>
      </c>
      <c r="I720" s="88">
        <f t="shared" si="618"/>
        <v>2.4609546027639676E-5</v>
      </c>
    </row>
    <row r="721" spans="1:9" s="5" customFormat="1" ht="15" customHeight="1" x14ac:dyDescent="0.25">
      <c r="A721" s="46" t="str">
        <f t="shared" ref="A721:B721" si="619">A456</f>
        <v>K02_Tarifa Oeste</v>
      </c>
      <c r="B721" s="4" t="str">
        <f t="shared" si="619"/>
        <v>Salida Nacional / National exit</v>
      </c>
      <c r="C721" s="87">
        <f t="shared" ref="C721:I721" si="620">(C456*C191)/SUMPRODUCT(C$12:C$270,C$277:C$535)</f>
        <v>5.2279154986637377E-2</v>
      </c>
      <c r="D721" s="87">
        <f t="shared" si="620"/>
        <v>5.2563169447529944E-2</v>
      </c>
      <c r="E721" s="87">
        <f t="shared" si="620"/>
        <v>5.2882237385381774E-2</v>
      </c>
      <c r="F721" s="87">
        <f t="shared" si="620"/>
        <v>5.3747806472923675E-2</v>
      </c>
      <c r="G721" s="87">
        <f t="shared" si="620"/>
        <v>5.4214995739802492E-2</v>
      </c>
      <c r="H721" s="87">
        <f t="shared" si="620"/>
        <v>5.4483114926938928E-2</v>
      </c>
      <c r="I721" s="88">
        <f t="shared" si="620"/>
        <v>5.4365993487614353E-2</v>
      </c>
    </row>
    <row r="722" spans="1:9" s="5" customFormat="1" ht="15" customHeight="1" x14ac:dyDescent="0.25">
      <c r="A722" s="46" t="str">
        <f t="shared" ref="A722:B722" si="621">A457</f>
        <v>K05_Benalup</v>
      </c>
      <c r="B722" s="4" t="str">
        <f t="shared" si="621"/>
        <v>Salida Nacional / National exit</v>
      </c>
      <c r="C722" s="87">
        <f t="shared" ref="C722:I722" si="622">(C457*C192)/SUMPRODUCT(C$12:C$270,C$277:C$535)</f>
        <v>7.2538046501835673E-7</v>
      </c>
      <c r="D722" s="87">
        <f t="shared" si="622"/>
        <v>7.1907535550005616E-7</v>
      </c>
      <c r="E722" s="87">
        <f t="shared" si="622"/>
        <v>7.0734531993306095E-7</v>
      </c>
      <c r="F722" s="87">
        <f t="shared" si="622"/>
        <v>6.9199914134049926E-7</v>
      </c>
      <c r="G722" s="87">
        <f t="shared" si="622"/>
        <v>6.8583192352646394E-7</v>
      </c>
      <c r="H722" s="87">
        <f t="shared" si="622"/>
        <v>6.8301001661955397E-7</v>
      </c>
      <c r="I722" s="88">
        <f t="shared" si="622"/>
        <v>6.9019752833015799E-7</v>
      </c>
    </row>
    <row r="723" spans="1:9" s="5" customFormat="1" ht="15" customHeight="1" x14ac:dyDescent="0.25">
      <c r="A723" s="46" t="str">
        <f t="shared" ref="A723:B723" si="623">A458</f>
        <v>K07_Medina Sidonia</v>
      </c>
      <c r="B723" s="4" t="str">
        <f t="shared" si="623"/>
        <v>Salida Nacional / National exit</v>
      </c>
      <c r="C723" s="87">
        <f t="shared" ref="C723:I723" si="624">(C458*C193)/SUMPRODUCT(C$12:C$270,C$277:C$535)</f>
        <v>2.3292397685130376E-6</v>
      </c>
      <c r="D723" s="87">
        <f t="shared" si="624"/>
        <v>2.3087363940134315E-6</v>
      </c>
      <c r="E723" s="87">
        <f t="shared" si="624"/>
        <v>2.2706846942236593E-6</v>
      </c>
      <c r="F723" s="87">
        <f t="shared" si="624"/>
        <v>2.2210102670703123E-6</v>
      </c>
      <c r="G723" s="87">
        <f t="shared" si="624"/>
        <v>2.2010310251845452E-6</v>
      </c>
      <c r="H723" s="87">
        <f t="shared" si="624"/>
        <v>2.1918912364028909E-6</v>
      </c>
      <c r="I723" s="88">
        <f t="shared" si="624"/>
        <v>2.2148016328086581E-6</v>
      </c>
    </row>
    <row r="724" spans="1:9" s="5" customFormat="1" ht="15" customHeight="1" x14ac:dyDescent="0.25">
      <c r="A724" s="46" t="str">
        <f t="shared" ref="A724:B724" si="625">A459</f>
        <v>K11.01_Arcos</v>
      </c>
      <c r="B724" s="4" t="str">
        <f t="shared" si="625"/>
        <v>Salida Nacional / National exit</v>
      </c>
      <c r="C724" s="87">
        <f t="shared" ref="C724:I724" si="626">(C459*C194)/SUMPRODUCT(C$12:C$270,C$277:C$535)</f>
        <v>1.5640884534801152E-2</v>
      </c>
      <c r="D724" s="87">
        <f t="shared" si="626"/>
        <v>1.5827750754958094E-2</v>
      </c>
      <c r="E724" s="87">
        <f t="shared" si="626"/>
        <v>1.6137775870852598E-2</v>
      </c>
      <c r="F724" s="87">
        <f t="shared" si="626"/>
        <v>1.6854289525481583E-2</v>
      </c>
      <c r="G724" s="87">
        <f t="shared" si="626"/>
        <v>1.7183430870004231E-2</v>
      </c>
      <c r="H724" s="87">
        <f t="shared" si="626"/>
        <v>1.7353230809829603E-2</v>
      </c>
      <c r="I724" s="88">
        <f t="shared" si="626"/>
        <v>1.7102375629528776E-2</v>
      </c>
    </row>
    <row r="725" spans="1:9" s="5" customFormat="1" ht="15" customHeight="1" x14ac:dyDescent="0.25">
      <c r="A725" s="46" t="str">
        <f t="shared" ref="A725:B725" si="627">A460</f>
        <v>K19_Moron de la Frontera</v>
      </c>
      <c r="B725" s="4" t="str">
        <f t="shared" si="627"/>
        <v>Salida Nacional / National exit</v>
      </c>
      <c r="C725" s="87">
        <f t="shared" ref="C725:I725" si="628">(C460*C195)/SUMPRODUCT(C$12:C$270,C$277:C$535)</f>
        <v>6.8471601545155446E-4</v>
      </c>
      <c r="D725" s="87">
        <f t="shared" si="628"/>
        <v>6.913825997636896E-4</v>
      </c>
      <c r="E725" s="87">
        <f t="shared" si="628"/>
        <v>6.9434891622855821E-4</v>
      </c>
      <c r="F725" s="87">
        <f t="shared" si="628"/>
        <v>6.905825249197996E-4</v>
      </c>
      <c r="G725" s="87">
        <f t="shared" si="628"/>
        <v>6.9333527560062587E-4</v>
      </c>
      <c r="H725" s="87">
        <f t="shared" si="628"/>
        <v>6.9660324244778771E-4</v>
      </c>
      <c r="I725" s="88">
        <f t="shared" si="628"/>
        <v>7.068195021696775E-4</v>
      </c>
    </row>
    <row r="726" spans="1:9" s="5" customFormat="1" ht="15" customHeight="1" x14ac:dyDescent="0.25">
      <c r="A726" s="46" t="str">
        <f t="shared" ref="A726:B726" si="629">A461</f>
        <v>K25_Osuna</v>
      </c>
      <c r="B726" s="4" t="str">
        <f t="shared" si="629"/>
        <v>Salida Nacional / National exit</v>
      </c>
      <c r="C726" s="87">
        <f t="shared" ref="C726:I726" si="630">(C461*C196)/SUMPRODUCT(C$12:C$270,C$277:C$535)</f>
        <v>1.1258871696532454E-4</v>
      </c>
      <c r="D726" s="87">
        <f t="shared" si="630"/>
        <v>1.1349424493021773E-4</v>
      </c>
      <c r="E726" s="87">
        <f t="shared" si="630"/>
        <v>1.1374751832584036E-4</v>
      </c>
      <c r="F726" s="87">
        <f t="shared" si="630"/>
        <v>1.1292581217268069E-4</v>
      </c>
      <c r="G726" s="87">
        <f t="shared" si="630"/>
        <v>1.1324464999014783E-4</v>
      </c>
      <c r="H726" s="87">
        <f t="shared" si="630"/>
        <v>1.1369814057948277E-4</v>
      </c>
      <c r="I726" s="88">
        <f t="shared" si="630"/>
        <v>1.1530326758432268E-4</v>
      </c>
    </row>
    <row r="727" spans="1:9" s="5" customFormat="1" ht="15" customHeight="1" x14ac:dyDescent="0.25">
      <c r="A727" s="46" t="str">
        <f t="shared" ref="A727:B727" si="631">A462</f>
        <v>K29_Santaella_GN</v>
      </c>
      <c r="B727" s="4" t="str">
        <f t="shared" si="631"/>
        <v>Salida Nacional / National exit</v>
      </c>
      <c r="C727" s="87">
        <f t="shared" ref="C727:I727" si="632">(C462*C197)/SUMPRODUCT(C$12:C$270,C$277:C$535)</f>
        <v>1.7888286507532897E-2</v>
      </c>
      <c r="D727" s="87">
        <f t="shared" si="632"/>
        <v>1.798802495741305E-2</v>
      </c>
      <c r="E727" s="87">
        <f t="shared" si="632"/>
        <v>1.8149129060875038E-2</v>
      </c>
      <c r="F727" s="87">
        <f t="shared" si="632"/>
        <v>1.8639052473563809E-2</v>
      </c>
      <c r="G727" s="87">
        <f t="shared" si="632"/>
        <v>1.886958516972103E-2</v>
      </c>
      <c r="H727" s="87">
        <f t="shared" si="632"/>
        <v>1.8992025831593567E-2</v>
      </c>
      <c r="I727" s="88">
        <f t="shared" si="632"/>
        <v>1.8803632808241547E-2</v>
      </c>
    </row>
    <row r="728" spans="1:9" s="5" customFormat="1" ht="15" customHeight="1" x14ac:dyDescent="0.25">
      <c r="A728" s="46" t="str">
        <f t="shared" ref="A728:B728" si="633">A463</f>
        <v>K31_Santaella</v>
      </c>
      <c r="B728" s="4" t="str">
        <f t="shared" si="633"/>
        <v>Salida Nacional / National exit</v>
      </c>
      <c r="C728" s="87">
        <f t="shared" ref="C728:I728" si="634">(C463*C198)/SUMPRODUCT(C$12:C$270,C$277:C$535)</f>
        <v>1.5860879312066761E-4</v>
      </c>
      <c r="D728" s="87">
        <f t="shared" si="634"/>
        <v>1.5806265748399313E-4</v>
      </c>
      <c r="E728" s="87">
        <f t="shared" si="634"/>
        <v>1.5633869902423249E-4</v>
      </c>
      <c r="F728" s="87">
        <f t="shared" si="634"/>
        <v>1.5353713019460965E-4</v>
      </c>
      <c r="G728" s="87">
        <f t="shared" si="634"/>
        <v>1.5274905024396913E-4</v>
      </c>
      <c r="H728" s="87">
        <f t="shared" si="634"/>
        <v>1.5255568448661414E-4</v>
      </c>
      <c r="I728" s="88">
        <f t="shared" si="634"/>
        <v>1.5426801925856487E-4</v>
      </c>
    </row>
    <row r="729" spans="1:9" s="5" customFormat="1" ht="15" customHeight="1" x14ac:dyDescent="0.25">
      <c r="A729" s="46" t="str">
        <f t="shared" ref="A729:B729" si="635">A464</f>
        <v>K37_Azucarera</v>
      </c>
      <c r="B729" s="4" t="str">
        <f t="shared" si="635"/>
        <v>Salida Nacional / National exit</v>
      </c>
      <c r="C729" s="87">
        <f t="shared" ref="C729:I729" si="636">(C464*C199)/SUMPRODUCT(C$12:C$270,C$277:C$535)</f>
        <v>9.005837227578679E-3</v>
      </c>
      <c r="D729" s="87">
        <f t="shared" si="636"/>
        <v>8.9650609878505275E-3</v>
      </c>
      <c r="E729" s="87">
        <f t="shared" si="636"/>
        <v>8.8519137505739792E-3</v>
      </c>
      <c r="F729" s="87">
        <f t="shared" si="636"/>
        <v>8.6801591201343033E-3</v>
      </c>
      <c r="G729" s="87">
        <f t="shared" si="636"/>
        <v>8.6282151581075408E-3</v>
      </c>
      <c r="H729" s="87">
        <f t="shared" si="636"/>
        <v>8.6131461250010654E-3</v>
      </c>
      <c r="I729" s="88">
        <f t="shared" si="636"/>
        <v>8.7080882699125551E-3</v>
      </c>
    </row>
    <row r="730" spans="1:9" s="5" customFormat="1" ht="15" customHeight="1" x14ac:dyDescent="0.25">
      <c r="A730" s="46" t="str">
        <f t="shared" ref="A730:B730" si="637">A465</f>
        <v>K41_La Carolina</v>
      </c>
      <c r="B730" s="4" t="str">
        <f t="shared" si="637"/>
        <v>Salida Nacional / National exit</v>
      </c>
      <c r="C730" s="87">
        <f t="shared" ref="C730:I730" si="638">(C465*C200)/SUMPRODUCT(C$12:C$270,C$277:C$535)</f>
        <v>1.3059715693888346E-5</v>
      </c>
      <c r="D730" s="87">
        <f t="shared" si="638"/>
        <v>1.2885590251378079E-5</v>
      </c>
      <c r="E730" s="87">
        <f t="shared" si="638"/>
        <v>1.2588111565521934E-5</v>
      </c>
      <c r="F730" s="87">
        <f t="shared" si="638"/>
        <v>1.2223949218883157E-5</v>
      </c>
      <c r="G730" s="87">
        <f t="shared" si="638"/>
        <v>1.2081728105498753E-5</v>
      </c>
      <c r="H730" s="87">
        <f t="shared" si="638"/>
        <v>1.2021245779238367E-5</v>
      </c>
      <c r="I730" s="88">
        <f t="shared" si="638"/>
        <v>1.2127733674459497E-5</v>
      </c>
    </row>
    <row r="731" spans="1:9" s="5" customFormat="1" ht="15" customHeight="1" x14ac:dyDescent="0.25">
      <c r="A731" s="46" t="str">
        <f t="shared" ref="A731:B731" si="639">A466</f>
        <v>K44_Torrenueva</v>
      </c>
      <c r="B731" s="4" t="str">
        <f t="shared" si="639"/>
        <v>Salida Nacional / National exit</v>
      </c>
      <c r="C731" s="87">
        <f t="shared" ref="C731:I731" si="640">(C466*C201)/SUMPRODUCT(C$12:C$270,C$277:C$535)</f>
        <v>4.6924117721635757E-5</v>
      </c>
      <c r="D731" s="87">
        <f t="shared" si="640"/>
        <v>4.6907404793584886E-5</v>
      </c>
      <c r="E731" s="87">
        <f t="shared" si="640"/>
        <v>4.6509068673158731E-5</v>
      </c>
      <c r="F731" s="87">
        <f t="shared" si="640"/>
        <v>4.5701797810783808E-5</v>
      </c>
      <c r="G731" s="87">
        <f t="shared" si="640"/>
        <v>4.5600217405691984E-5</v>
      </c>
      <c r="H731" s="87">
        <f t="shared" si="640"/>
        <v>4.5670285397516832E-5</v>
      </c>
      <c r="I731" s="88">
        <f t="shared" si="640"/>
        <v>4.6225370320438613E-5</v>
      </c>
    </row>
    <row r="732" spans="1:9" s="5" customFormat="1" ht="15" customHeight="1" x14ac:dyDescent="0.25">
      <c r="A732" s="46" t="str">
        <f t="shared" ref="A732:B732" si="641">A467</f>
        <v>K45_Valdepeñas</v>
      </c>
      <c r="B732" s="4" t="str">
        <f t="shared" si="641"/>
        <v>Salida Nacional / National exit</v>
      </c>
      <c r="C732" s="87">
        <f t="shared" ref="C732:I732" si="642">(C467*C202)/SUMPRODUCT(C$12:C$270,C$277:C$535)</f>
        <v>4.0759831060211397E-4</v>
      </c>
      <c r="D732" s="87">
        <f t="shared" si="642"/>
        <v>4.0708607623691394E-4</v>
      </c>
      <c r="E732" s="87">
        <f t="shared" si="642"/>
        <v>4.0319426310810957E-4</v>
      </c>
      <c r="F732" s="87">
        <f t="shared" si="642"/>
        <v>3.9582322469452601E-4</v>
      </c>
      <c r="G732" s="87">
        <f t="shared" si="642"/>
        <v>3.9470871583237489E-4</v>
      </c>
      <c r="H732" s="87">
        <f t="shared" si="642"/>
        <v>3.9517482913116377E-4</v>
      </c>
      <c r="I732" s="88">
        <f t="shared" si="642"/>
        <v>3.9989807555514622E-4</v>
      </c>
    </row>
    <row r="733" spans="1:9" s="5" customFormat="1" ht="15" customHeight="1" x14ac:dyDescent="0.25">
      <c r="A733" s="46" t="str">
        <f t="shared" ref="A733:B733" si="643">A468</f>
        <v>K46_Manzanares</v>
      </c>
      <c r="B733" s="4" t="str">
        <f t="shared" si="643"/>
        <v>Salida Nacional / National exit</v>
      </c>
      <c r="C733" s="87">
        <f t="shared" ref="C733:I733" si="644">(C468*C203)/SUMPRODUCT(C$12:C$270,C$277:C$535)</f>
        <v>1.9363178589816807E-4</v>
      </c>
      <c r="D733" s="87">
        <f t="shared" si="644"/>
        <v>1.9250269131331079E-4</v>
      </c>
      <c r="E733" s="87">
        <f t="shared" si="644"/>
        <v>1.8964597172458958E-4</v>
      </c>
      <c r="F733" s="87">
        <f t="shared" si="644"/>
        <v>1.8534805785065539E-4</v>
      </c>
      <c r="G733" s="87">
        <f t="shared" si="644"/>
        <v>1.842442305699721E-4</v>
      </c>
      <c r="H733" s="87">
        <f t="shared" si="644"/>
        <v>1.8408771471151777E-4</v>
      </c>
      <c r="I733" s="88">
        <f t="shared" si="644"/>
        <v>1.8608886300209247E-4</v>
      </c>
    </row>
    <row r="734" spans="1:9" s="5" customFormat="1" ht="15" customHeight="1" x14ac:dyDescent="0.25">
      <c r="A734" s="46" t="str">
        <f t="shared" ref="A734:B734" si="645">A469</f>
        <v>K47_Tomelloso</v>
      </c>
      <c r="B734" s="4" t="str">
        <f t="shared" si="645"/>
        <v>Salida Nacional / National exit</v>
      </c>
      <c r="C734" s="87">
        <f t="shared" ref="C734:I734" si="646">(C469*C204)/SUMPRODUCT(C$12:C$270,C$277:C$535)</f>
        <v>6.5497603076501796E-4</v>
      </c>
      <c r="D734" s="87">
        <f t="shared" si="646"/>
        <v>6.5400829059379943E-4</v>
      </c>
      <c r="E734" s="87">
        <f t="shared" si="646"/>
        <v>6.4748004317744076E-4</v>
      </c>
      <c r="F734" s="87">
        <f t="shared" si="646"/>
        <v>6.3527962720294224E-4</v>
      </c>
      <c r="G734" s="87">
        <f t="shared" si="646"/>
        <v>6.3344691705425932E-4</v>
      </c>
      <c r="H734" s="87">
        <f t="shared" si="646"/>
        <v>6.3425038005901924E-4</v>
      </c>
      <c r="I734" s="88">
        <f t="shared" si="646"/>
        <v>6.4182004415634273E-4</v>
      </c>
    </row>
    <row r="735" spans="1:9" s="5" customFormat="1" ht="15" customHeight="1" x14ac:dyDescent="0.25">
      <c r="A735" s="46" t="str">
        <f t="shared" ref="A735:B735" si="647">A470</f>
        <v>K48.02_Socuellamos</v>
      </c>
      <c r="B735" s="4" t="str">
        <f t="shared" si="647"/>
        <v>Salida Nacional / National exit</v>
      </c>
      <c r="C735" s="87">
        <f t="shared" ref="C735:I735" si="648">(C470*C205)/SUMPRODUCT(C$12:C$270,C$277:C$535)</f>
        <v>4.648408100227412E-5</v>
      </c>
      <c r="D735" s="87">
        <f t="shared" si="648"/>
        <v>4.5829784058064884E-5</v>
      </c>
      <c r="E735" s="87">
        <f t="shared" si="648"/>
        <v>4.468714426507905E-5</v>
      </c>
      <c r="F735" s="87">
        <f t="shared" si="648"/>
        <v>4.326841915287811E-5</v>
      </c>
      <c r="G735" s="87">
        <f t="shared" si="648"/>
        <v>4.2784653227784861E-5</v>
      </c>
      <c r="H735" s="87">
        <f t="shared" si="648"/>
        <v>4.262028713466348E-5</v>
      </c>
      <c r="I735" s="88">
        <f t="shared" si="648"/>
        <v>4.3000807452643466E-5</v>
      </c>
    </row>
    <row r="736" spans="1:9" s="5" customFormat="1" ht="15" customHeight="1" x14ac:dyDescent="0.25">
      <c r="A736" s="46" t="str">
        <f t="shared" ref="A736:B736" si="649">A471</f>
        <v>K48.03_Villarrobledo</v>
      </c>
      <c r="B736" s="4" t="str">
        <f t="shared" si="649"/>
        <v>Salida Nacional / National exit</v>
      </c>
      <c r="C736" s="87">
        <f t="shared" ref="C736:I736" si="650">(C471*C206)/SUMPRODUCT(C$12:C$270,C$277:C$535)</f>
        <v>2.1885026111658851E-4</v>
      </c>
      <c r="D736" s="87">
        <f t="shared" si="650"/>
        <v>2.1719048617780472E-4</v>
      </c>
      <c r="E736" s="87">
        <f t="shared" si="650"/>
        <v>2.133373087763375E-4</v>
      </c>
      <c r="F736" s="87">
        <f t="shared" si="650"/>
        <v>2.0775317030761138E-4</v>
      </c>
      <c r="G736" s="87">
        <f t="shared" si="650"/>
        <v>2.0644415922050041E-4</v>
      </c>
      <c r="H736" s="87">
        <f t="shared" si="650"/>
        <v>2.063671675856008E-4</v>
      </c>
      <c r="I736" s="88">
        <f t="shared" si="650"/>
        <v>2.0855255198429283E-4</v>
      </c>
    </row>
    <row r="737" spans="1:9" s="5" customFormat="1" ht="15" customHeight="1" x14ac:dyDescent="0.25">
      <c r="A737" s="46" t="str">
        <f t="shared" ref="A737:B737" si="651">A472</f>
        <v>K48.05_La Roda</v>
      </c>
      <c r="B737" s="4" t="str">
        <f t="shared" si="651"/>
        <v>Salida Nacional / National exit</v>
      </c>
      <c r="C737" s="87">
        <f t="shared" ref="C737:I737" si="652">(C472*C207)/SUMPRODUCT(C$12:C$270,C$277:C$535)</f>
        <v>1.3930367993571138E-4</v>
      </c>
      <c r="D737" s="87">
        <f t="shared" si="652"/>
        <v>1.3747103265900447E-4</v>
      </c>
      <c r="E737" s="87">
        <f t="shared" si="652"/>
        <v>1.3408375466520425E-4</v>
      </c>
      <c r="F737" s="87">
        <f t="shared" si="652"/>
        <v>1.2972547229633461E-4</v>
      </c>
      <c r="G737" s="87">
        <f t="shared" si="652"/>
        <v>1.2846423683420967E-4</v>
      </c>
      <c r="H737" s="87">
        <f t="shared" si="652"/>
        <v>1.2817782929919633E-4</v>
      </c>
      <c r="I737" s="88">
        <f t="shared" si="652"/>
        <v>1.2937282458747048E-4</v>
      </c>
    </row>
    <row r="738" spans="1:9" s="5" customFormat="1" ht="15" customHeight="1" x14ac:dyDescent="0.25">
      <c r="A738" s="46" t="str">
        <f t="shared" ref="A738:B738" si="653">A473</f>
        <v>K48.07_Albacete</v>
      </c>
      <c r="B738" s="4" t="str">
        <f t="shared" si="653"/>
        <v>Salida Nacional / National exit</v>
      </c>
      <c r="C738" s="87">
        <f t="shared" ref="C738:I738" si="654">(C473*C208)/SUMPRODUCT(C$12:C$270,C$277:C$535)</f>
        <v>1.4490751430571603E-3</v>
      </c>
      <c r="D738" s="87">
        <f t="shared" si="654"/>
        <v>1.4212423951363018E-3</v>
      </c>
      <c r="E738" s="87">
        <f t="shared" si="654"/>
        <v>1.3758275091123714E-3</v>
      </c>
      <c r="F738" s="87">
        <f t="shared" si="654"/>
        <v>1.3221672620467536E-3</v>
      </c>
      <c r="G738" s="87">
        <f t="shared" si="654"/>
        <v>1.3039505773379801E-3</v>
      </c>
      <c r="H738" s="87">
        <f t="shared" si="654"/>
        <v>1.2978804485172023E-3</v>
      </c>
      <c r="I738" s="88">
        <f t="shared" si="654"/>
        <v>1.3081035021900072E-3</v>
      </c>
    </row>
    <row r="739" spans="1:9" s="5" customFormat="1" ht="15" customHeight="1" x14ac:dyDescent="0.25">
      <c r="A739" s="46" t="str">
        <f t="shared" ref="A739:B739" si="655">A474</f>
        <v>K48.08_Chinchilla</v>
      </c>
      <c r="B739" s="4" t="str">
        <f t="shared" si="655"/>
        <v>Salida Nacional / National exit</v>
      </c>
      <c r="C739" s="87">
        <f t="shared" ref="C739:I739" si="656">(C474*C209)/SUMPRODUCT(C$12:C$270,C$277:C$535)</f>
        <v>3.3413257331899435E-6</v>
      </c>
      <c r="D739" s="87">
        <f t="shared" si="656"/>
        <v>3.3316273373253961E-6</v>
      </c>
      <c r="E739" s="87">
        <f t="shared" si="656"/>
        <v>3.2853698116004483E-6</v>
      </c>
      <c r="F739" s="87">
        <f t="shared" si="656"/>
        <v>3.2035842172095724E-6</v>
      </c>
      <c r="G739" s="87">
        <f t="shared" si="656"/>
        <v>3.1967520947440889E-6</v>
      </c>
      <c r="H739" s="87">
        <f t="shared" si="656"/>
        <v>3.2077665448222121E-6</v>
      </c>
      <c r="I739" s="88">
        <f t="shared" si="656"/>
        <v>3.2459283993979686E-6</v>
      </c>
    </row>
    <row r="740" spans="1:9" s="5" customFormat="1" ht="15" customHeight="1" x14ac:dyDescent="0.25">
      <c r="A740" s="46" t="str">
        <f t="shared" ref="A740:B740" si="657">A475</f>
        <v>K48.10_Almansa</v>
      </c>
      <c r="B740" s="4" t="str">
        <f t="shared" si="657"/>
        <v>Salida Nacional / National exit</v>
      </c>
      <c r="C740" s="87">
        <f t="shared" ref="C740:I740" si="658">(C475*C210)/SUMPRODUCT(C$12:C$270,C$277:C$535)</f>
        <v>2.079565064201743E-4</v>
      </c>
      <c r="D740" s="87">
        <f t="shared" si="658"/>
        <v>2.0478668021324238E-4</v>
      </c>
      <c r="E740" s="87">
        <f t="shared" si="658"/>
        <v>1.989818842729424E-4</v>
      </c>
      <c r="F740" s="87">
        <f t="shared" si="658"/>
        <v>1.9158750657660375E-4</v>
      </c>
      <c r="G740" s="87">
        <f t="shared" si="658"/>
        <v>1.8953963305919154E-4</v>
      </c>
      <c r="H740" s="87">
        <f t="shared" si="658"/>
        <v>1.8916122266257273E-4</v>
      </c>
      <c r="I740" s="88">
        <f t="shared" si="658"/>
        <v>1.9076482257113391E-4</v>
      </c>
    </row>
    <row r="741" spans="1:9" s="5" customFormat="1" ht="15" customHeight="1" x14ac:dyDescent="0.25">
      <c r="A741" s="46" t="str">
        <f t="shared" ref="A741:B741" si="659">A476</f>
        <v>K48_Alcazar de San Juan</v>
      </c>
      <c r="B741" s="4" t="str">
        <f t="shared" si="659"/>
        <v>Salida Nacional / National exit</v>
      </c>
      <c r="C741" s="87">
        <f t="shared" ref="C741:I741" si="660">(C476*C211)/SUMPRODUCT(C$12:C$270,C$277:C$535)</f>
        <v>1.1081253605037145E-3</v>
      </c>
      <c r="D741" s="87">
        <f t="shared" si="660"/>
        <v>1.1082240858087085E-3</v>
      </c>
      <c r="E741" s="87">
        <f t="shared" si="660"/>
        <v>1.0990231663770922E-3</v>
      </c>
      <c r="F741" s="87">
        <f t="shared" si="660"/>
        <v>1.0796726174542078E-3</v>
      </c>
      <c r="G741" s="87">
        <f t="shared" si="660"/>
        <v>1.0777548733289575E-3</v>
      </c>
      <c r="H741" s="87">
        <f t="shared" si="660"/>
        <v>1.0799890446100224E-3</v>
      </c>
      <c r="I741" s="88">
        <f t="shared" si="660"/>
        <v>1.0932925259912977E-3</v>
      </c>
    </row>
    <row r="742" spans="1:9" s="5" customFormat="1" ht="15" customHeight="1" x14ac:dyDescent="0.25">
      <c r="A742" s="46" t="str">
        <f t="shared" ref="A742:B742" si="661">A477</f>
        <v>K50_Villacañas</v>
      </c>
      <c r="B742" s="4" t="str">
        <f t="shared" si="661"/>
        <v>Salida Nacional / National exit</v>
      </c>
      <c r="C742" s="87">
        <f t="shared" ref="C742:I742" si="662">(C477*C212)/SUMPRODUCT(C$12:C$270,C$277:C$535)</f>
        <v>3.3857329854344707E-4</v>
      </c>
      <c r="D742" s="87">
        <f t="shared" si="662"/>
        <v>3.3883104943337492E-4</v>
      </c>
      <c r="E742" s="87">
        <f t="shared" si="662"/>
        <v>3.3639125559419708E-4</v>
      </c>
      <c r="F742" s="87">
        <f t="shared" si="662"/>
        <v>3.3091689367381887E-4</v>
      </c>
      <c r="G742" s="87">
        <f t="shared" si="662"/>
        <v>3.3033105834883114E-4</v>
      </c>
      <c r="H742" s="87">
        <f t="shared" si="662"/>
        <v>3.3092291120954823E-4</v>
      </c>
      <c r="I742" s="88">
        <f t="shared" si="662"/>
        <v>3.3500336161264868E-4</v>
      </c>
    </row>
    <row r="743" spans="1:9" s="5" customFormat="1" ht="15" customHeight="1" x14ac:dyDescent="0.25">
      <c r="A743" s="46" t="str">
        <f t="shared" ref="A743:B743" si="663">A478</f>
        <v>K54_Belmonte de Tajo</v>
      </c>
      <c r="B743" s="4" t="str">
        <f t="shared" si="663"/>
        <v>Salida Nacional / National exit</v>
      </c>
      <c r="C743" s="87">
        <f t="shared" ref="C743:I743" si="664">(C478*C213)/SUMPRODUCT(C$12:C$270,C$277:C$535)</f>
        <v>1.0950009080105564E-4</v>
      </c>
      <c r="D743" s="87">
        <f t="shared" si="664"/>
        <v>1.1026714587264383E-4</v>
      </c>
      <c r="E743" s="87">
        <f t="shared" si="664"/>
        <v>1.1032320303814339E-4</v>
      </c>
      <c r="F743" s="87">
        <f t="shared" si="664"/>
        <v>1.09309999032617E-4</v>
      </c>
      <c r="G743" s="87">
        <f t="shared" si="664"/>
        <v>1.0946891444836529E-4</v>
      </c>
      <c r="H743" s="87">
        <f t="shared" si="664"/>
        <v>1.0983130256988671E-4</v>
      </c>
      <c r="I743" s="88">
        <f t="shared" si="664"/>
        <v>1.1129240236887207E-4</v>
      </c>
    </row>
    <row r="744" spans="1:9" s="5" customFormat="1" ht="15" customHeight="1" x14ac:dyDescent="0.25">
      <c r="A744" s="46" t="str">
        <f t="shared" ref="A744:B744" si="665">A479</f>
        <v>M01_Almeria</v>
      </c>
      <c r="B744" s="4" t="str">
        <f t="shared" si="665"/>
        <v>Salida Nacional / National exit</v>
      </c>
      <c r="C744" s="87">
        <f t="shared" ref="C744:I744" si="666">(C479*C214)/SUMPRODUCT(C$12:C$270,C$277:C$535)</f>
        <v>2.6048568484022215E-4</v>
      </c>
      <c r="D744" s="87">
        <f t="shared" si="666"/>
        <v>2.5481379163224603E-4</v>
      </c>
      <c r="E744" s="87">
        <f t="shared" si="666"/>
        <v>2.4604600478865844E-4</v>
      </c>
      <c r="F744" s="87">
        <f t="shared" si="666"/>
        <v>2.3600875978051523E-4</v>
      </c>
      <c r="G744" s="87">
        <f t="shared" si="666"/>
        <v>2.3265305375023572E-4</v>
      </c>
      <c r="H744" s="87">
        <f t="shared" si="666"/>
        <v>2.3155994848753116E-4</v>
      </c>
      <c r="I744" s="88">
        <f t="shared" si="666"/>
        <v>2.3371272108897552E-4</v>
      </c>
    </row>
    <row r="745" spans="1:9" s="5" customFormat="1" ht="15" customHeight="1" x14ac:dyDescent="0.25">
      <c r="A745" s="46" t="str">
        <f t="shared" ref="A745:B745" si="667">A480</f>
        <v>M05_Huercal-Overa</v>
      </c>
      <c r="B745" s="4" t="str">
        <f t="shared" si="667"/>
        <v>Salida Nacional / National exit</v>
      </c>
      <c r="C745" s="87">
        <f t="shared" ref="C745:I745" si="668">(C480*C215)/SUMPRODUCT(C$12:C$270,C$277:C$535)</f>
        <v>4.3665092348607452E-4</v>
      </c>
      <c r="D745" s="87">
        <f t="shared" si="668"/>
        <v>4.3341554553540248E-4</v>
      </c>
      <c r="E745" s="87">
        <f t="shared" si="668"/>
        <v>4.25197218961024E-4</v>
      </c>
      <c r="F745" s="87">
        <f t="shared" si="668"/>
        <v>4.127443447688801E-4</v>
      </c>
      <c r="G745" s="87">
        <f t="shared" si="668"/>
        <v>4.1115099469662985E-4</v>
      </c>
      <c r="H745" s="87">
        <f t="shared" si="668"/>
        <v>4.1229911498595834E-4</v>
      </c>
      <c r="I745" s="88">
        <f t="shared" si="668"/>
        <v>4.174210790057019E-4</v>
      </c>
    </row>
    <row r="746" spans="1:9" s="5" customFormat="1" ht="15" customHeight="1" x14ac:dyDescent="0.25">
      <c r="A746" s="46" t="str">
        <f t="shared" ref="A746:B746" si="669">A481</f>
        <v>M09_Moratalla</v>
      </c>
      <c r="B746" s="4" t="str">
        <f t="shared" si="669"/>
        <v>Salida Nacional / National exit</v>
      </c>
      <c r="C746" s="87">
        <f t="shared" ref="C746:I746" si="670">(C481*C216)/SUMPRODUCT(C$12:C$270,C$277:C$535)</f>
        <v>2.1238551470734025E-4</v>
      </c>
      <c r="D746" s="87">
        <f t="shared" si="670"/>
        <v>2.073722213550574E-4</v>
      </c>
      <c r="E746" s="87">
        <f t="shared" si="670"/>
        <v>1.9961945031675673E-4</v>
      </c>
      <c r="F746" s="87">
        <f t="shared" si="670"/>
        <v>1.9080803735342265E-4</v>
      </c>
      <c r="G746" s="87">
        <f t="shared" si="670"/>
        <v>1.8776133087025778E-4</v>
      </c>
      <c r="H746" s="87">
        <f t="shared" si="670"/>
        <v>1.8671558406043479E-4</v>
      </c>
      <c r="I746" s="88">
        <f t="shared" si="670"/>
        <v>1.8814762541072676E-4</v>
      </c>
    </row>
    <row r="747" spans="1:9" s="5" customFormat="1" ht="15" customHeight="1" x14ac:dyDescent="0.25">
      <c r="A747" s="46" t="str">
        <f t="shared" ref="A747:B747" si="671">A482</f>
        <v>Manzaneque (Yebenes Norte)</v>
      </c>
      <c r="B747" s="4" t="str">
        <f t="shared" si="671"/>
        <v>Salida Nacional / National exit</v>
      </c>
      <c r="C747" s="87">
        <f t="shared" ref="C747:I747" si="672">(C482*C217)/SUMPRODUCT(C$12:C$270,C$277:C$535)</f>
        <v>1.7145089347297689E-4</v>
      </c>
      <c r="D747" s="87">
        <f t="shared" si="672"/>
        <v>1.7332455651411182E-4</v>
      </c>
      <c r="E747" s="87">
        <f t="shared" si="672"/>
        <v>1.7430926669300328E-4</v>
      </c>
      <c r="F747" s="87">
        <f t="shared" si="672"/>
        <v>1.7360372270839122E-4</v>
      </c>
      <c r="G747" s="87">
        <f t="shared" si="672"/>
        <v>1.7419521565213396E-4</v>
      </c>
      <c r="H747" s="87">
        <f t="shared" si="672"/>
        <v>1.7488321098209022E-4</v>
      </c>
      <c r="I747" s="88">
        <f t="shared" si="672"/>
        <v>1.7729772508162794E-4</v>
      </c>
    </row>
    <row r="748" spans="1:9" s="5" customFormat="1" ht="15" customHeight="1" x14ac:dyDescent="0.25">
      <c r="A748" s="46" t="str">
        <f t="shared" ref="A748:B748" si="673">A483</f>
        <v>N07_Almendralejo</v>
      </c>
      <c r="B748" s="4" t="str">
        <f t="shared" si="673"/>
        <v>Salida Nacional / National exit</v>
      </c>
      <c r="C748" s="87">
        <f t="shared" ref="C748:I748" si="674">(C483*C218)/SUMPRODUCT(C$12:C$270,C$277:C$535)</f>
        <v>2.1819601316711537E-3</v>
      </c>
      <c r="D748" s="87">
        <f t="shared" si="674"/>
        <v>2.1938690327804374E-3</v>
      </c>
      <c r="E748" s="87">
        <f t="shared" si="674"/>
        <v>2.191624963716741E-3</v>
      </c>
      <c r="F748" s="87">
        <f t="shared" si="674"/>
        <v>2.1695362537698768E-3</v>
      </c>
      <c r="G748" s="87">
        <f t="shared" si="674"/>
        <v>2.170837532477174E-3</v>
      </c>
      <c r="H748" s="87">
        <f t="shared" si="674"/>
        <v>2.1762883509642379E-3</v>
      </c>
      <c r="I748" s="88">
        <f t="shared" si="674"/>
        <v>2.2038675193712235E-3</v>
      </c>
    </row>
    <row r="749" spans="1:9" s="5" customFormat="1" ht="15" customHeight="1" x14ac:dyDescent="0.25">
      <c r="A749" s="46" t="str">
        <f t="shared" ref="A749:B749" si="675">A484</f>
        <v>N08_Badajoz Montijo</v>
      </c>
      <c r="B749" s="4" t="str">
        <f t="shared" si="675"/>
        <v>Salida Nacional / National exit</v>
      </c>
      <c r="C749" s="87">
        <f t="shared" ref="C749:I749" si="676">(C484*C219)/SUMPRODUCT(C$12:C$270,C$277:C$535)</f>
        <v>8.7069635937527006E-5</v>
      </c>
      <c r="D749" s="87">
        <f t="shared" si="676"/>
        <v>8.770266905772732E-5</v>
      </c>
      <c r="E749" s="87">
        <f t="shared" si="676"/>
        <v>8.7857882668957262E-5</v>
      </c>
      <c r="F749" s="87">
        <f t="shared" si="676"/>
        <v>8.7251683330799194E-5</v>
      </c>
      <c r="G749" s="87">
        <f t="shared" si="676"/>
        <v>8.7344805438627221E-5</v>
      </c>
      <c r="H749" s="87">
        <f t="shared" si="676"/>
        <v>8.7540213262664695E-5</v>
      </c>
      <c r="I749" s="88">
        <f t="shared" si="676"/>
        <v>8.8669991414697504E-5</v>
      </c>
    </row>
    <row r="750" spans="1:9" s="5" customFormat="1" ht="15" customHeight="1" x14ac:dyDescent="0.25">
      <c r="A750" s="46" t="str">
        <f t="shared" ref="A750:B750" si="677">A485</f>
        <v>N09_Agraz</v>
      </c>
      <c r="B750" s="4" t="str">
        <f t="shared" si="677"/>
        <v>Salida Nacional / National exit</v>
      </c>
      <c r="C750" s="87">
        <f t="shared" ref="C750:I750" si="678">(C485*C220)/SUMPRODUCT(C$12:C$270,C$277:C$535)</f>
        <v>2.7348044916570733E-4</v>
      </c>
      <c r="D750" s="87">
        <f t="shared" si="678"/>
        <v>2.747672181338829E-4</v>
      </c>
      <c r="E750" s="87">
        <f t="shared" si="678"/>
        <v>2.7445708152343457E-4</v>
      </c>
      <c r="F750" s="87">
        <f t="shared" si="678"/>
        <v>2.7192718987028777E-4</v>
      </c>
      <c r="G750" s="87">
        <f t="shared" si="678"/>
        <v>2.7173649687425345E-4</v>
      </c>
      <c r="H750" s="87">
        <f t="shared" si="678"/>
        <v>2.7202177785828083E-4</v>
      </c>
      <c r="I750" s="88">
        <f t="shared" si="678"/>
        <v>2.7536287461101065E-4</v>
      </c>
    </row>
    <row r="751" spans="1:9" s="5" customFormat="1" ht="15" customHeight="1" x14ac:dyDescent="0.25">
      <c r="A751" s="46" t="str">
        <f t="shared" ref="A751:B751" si="679">A486</f>
        <v>N10.1_Badajoz</v>
      </c>
      <c r="B751" s="4" t="str">
        <f t="shared" si="679"/>
        <v>Salida Nacional / National exit</v>
      </c>
      <c r="C751" s="87">
        <f t="shared" ref="C751:I751" si="680">(C486*C221)/SUMPRODUCT(C$12:C$270,C$277:C$535)</f>
        <v>8.8040362857111257E-4</v>
      </c>
      <c r="D751" s="87">
        <f t="shared" si="680"/>
        <v>8.8454762662480561E-4</v>
      </c>
      <c r="E751" s="87">
        <f t="shared" si="680"/>
        <v>8.8354898000554531E-4</v>
      </c>
      <c r="F751" s="87">
        <f t="shared" si="680"/>
        <v>8.7540419535592066E-4</v>
      </c>
      <c r="G751" s="87">
        <f t="shared" si="680"/>
        <v>8.7478509777121842E-4</v>
      </c>
      <c r="H751" s="87">
        <f t="shared" si="680"/>
        <v>8.7569806535457706E-4</v>
      </c>
      <c r="I751" s="88">
        <f t="shared" si="680"/>
        <v>8.8644336759973971E-4</v>
      </c>
    </row>
    <row r="752" spans="1:9" s="5" customFormat="1" ht="15" customHeight="1" x14ac:dyDescent="0.25">
      <c r="A752" s="46" t="str">
        <f t="shared" ref="A752:B752" si="681">A487</f>
        <v>O01_Oviedo</v>
      </c>
      <c r="B752" s="4" t="str">
        <f t="shared" si="681"/>
        <v>Salida Nacional / National exit</v>
      </c>
      <c r="C752" s="87">
        <f t="shared" ref="C752:I752" si="682">(C487*C222)/SUMPRODUCT(C$12:C$270,C$277:C$535)</f>
        <v>1.4235070450361834E-2</v>
      </c>
      <c r="D752" s="87">
        <f t="shared" si="682"/>
        <v>1.4440667464867432E-2</v>
      </c>
      <c r="E752" s="87">
        <f t="shared" si="682"/>
        <v>1.465946580588392E-2</v>
      </c>
      <c r="F752" s="87">
        <f t="shared" si="682"/>
        <v>1.4936019333016635E-2</v>
      </c>
      <c r="G752" s="87">
        <f t="shared" si="682"/>
        <v>1.5050275409778657E-2</v>
      </c>
      <c r="H752" s="87">
        <f t="shared" si="682"/>
        <v>1.5098744156770495E-2</v>
      </c>
      <c r="I752" s="88">
        <f t="shared" si="682"/>
        <v>1.5109018980301316E-2</v>
      </c>
    </row>
    <row r="753" spans="1:9" s="5" customFormat="1" ht="15" customHeight="1" x14ac:dyDescent="0.25">
      <c r="A753" s="46" t="str">
        <f t="shared" ref="A753:B753" si="683">A488</f>
        <v>O01A_Soto de Ribera</v>
      </c>
      <c r="B753" s="4" t="str">
        <f t="shared" si="683"/>
        <v>Salida Nacional / National exit</v>
      </c>
      <c r="C753" s="87">
        <f t="shared" ref="C753:I753" si="684">(C488*C223)/SUMPRODUCT(C$12:C$270,C$277:C$535)</f>
        <v>1.5716019477055625E-2</v>
      </c>
      <c r="D753" s="87">
        <f t="shared" si="684"/>
        <v>1.5939514469686281E-2</v>
      </c>
      <c r="E753" s="87">
        <f t="shared" si="684"/>
        <v>1.617684016421693E-2</v>
      </c>
      <c r="F753" s="87">
        <f t="shared" si="684"/>
        <v>1.6477856927927366E-2</v>
      </c>
      <c r="G753" s="87">
        <f t="shared" si="684"/>
        <v>1.6603930699985791E-2</v>
      </c>
      <c r="H753" s="87">
        <f t="shared" si="684"/>
        <v>1.6658374953495678E-2</v>
      </c>
      <c r="I753" s="88">
        <f t="shared" si="684"/>
        <v>1.6671449022205166E-2</v>
      </c>
    </row>
    <row r="754" spans="1:9" s="5" customFormat="1" ht="15" customHeight="1" x14ac:dyDescent="0.25">
      <c r="A754" s="46" t="str">
        <f t="shared" ref="A754:B754" si="685">A489</f>
        <v>O02_Mieres</v>
      </c>
      <c r="B754" s="4" t="str">
        <f t="shared" si="685"/>
        <v>Salida Nacional / National exit</v>
      </c>
      <c r="C754" s="87">
        <f t="shared" ref="C754:I754" si="686">(C489*C224)/SUMPRODUCT(C$12:C$270,C$277:C$535)</f>
        <v>0</v>
      </c>
      <c r="D754" s="87">
        <f t="shared" si="686"/>
        <v>0</v>
      </c>
      <c r="E754" s="87">
        <f t="shared" si="686"/>
        <v>0</v>
      </c>
      <c r="F754" s="87">
        <f t="shared" si="686"/>
        <v>0</v>
      </c>
      <c r="G754" s="87">
        <f t="shared" si="686"/>
        <v>0</v>
      </c>
      <c r="H754" s="87">
        <f t="shared" si="686"/>
        <v>0</v>
      </c>
      <c r="I754" s="88">
        <f t="shared" si="686"/>
        <v>0</v>
      </c>
    </row>
    <row r="755" spans="1:9" s="5" customFormat="1" ht="15" customHeight="1" x14ac:dyDescent="0.25">
      <c r="A755" s="46" t="str">
        <f t="shared" ref="A755:B755" si="687">A490</f>
        <v>O03_Pola de Lena</v>
      </c>
      <c r="B755" s="4" t="str">
        <f t="shared" si="687"/>
        <v>Salida Nacional / National exit</v>
      </c>
      <c r="C755" s="87">
        <f t="shared" ref="C755:I755" si="688">(C490*C225)/SUMPRODUCT(C$12:C$270,C$277:C$535)</f>
        <v>7.2918569589813299E-5</v>
      </c>
      <c r="D755" s="87">
        <f t="shared" si="688"/>
        <v>7.2836093041112743E-5</v>
      </c>
      <c r="E755" s="87">
        <f t="shared" si="688"/>
        <v>7.2315170568083544E-5</v>
      </c>
      <c r="F755" s="87">
        <f t="shared" si="688"/>
        <v>7.1395817565090406E-5</v>
      </c>
      <c r="G755" s="87">
        <f t="shared" si="688"/>
        <v>7.0796476082700746E-5</v>
      </c>
      <c r="H755" s="87">
        <f t="shared" si="688"/>
        <v>7.039988954803792E-5</v>
      </c>
      <c r="I755" s="88">
        <f t="shared" si="688"/>
        <v>7.0957757771864292E-5</v>
      </c>
    </row>
    <row r="756" spans="1:9" s="5" customFormat="1" ht="15" customHeight="1" x14ac:dyDescent="0.25">
      <c r="A756" s="46" t="str">
        <f t="shared" ref="A756:B756" si="689">A491</f>
        <v>O04A_Pola de Gordon</v>
      </c>
      <c r="B756" s="4" t="str">
        <f t="shared" si="689"/>
        <v>Salida Nacional / National exit</v>
      </c>
      <c r="C756" s="87">
        <f t="shared" ref="C756:I756" si="690">(C491*C226)/SUMPRODUCT(C$12:C$270,C$277:C$535)</f>
        <v>1.2622106179173496E-5</v>
      </c>
      <c r="D756" s="87">
        <f t="shared" si="690"/>
        <v>1.2602109785562101E-5</v>
      </c>
      <c r="E756" s="87">
        <f t="shared" si="690"/>
        <v>1.250527178076103E-5</v>
      </c>
      <c r="F756" s="87">
        <f t="shared" si="690"/>
        <v>1.2339815195271099E-5</v>
      </c>
      <c r="G756" s="87">
        <f t="shared" si="690"/>
        <v>1.2236262391672812E-5</v>
      </c>
      <c r="H756" s="87">
        <f t="shared" si="690"/>
        <v>1.2169193081074663E-5</v>
      </c>
      <c r="I756" s="88">
        <f t="shared" si="690"/>
        <v>1.2268281585991276E-5</v>
      </c>
    </row>
    <row r="757" spans="1:9" s="5" customFormat="1" ht="15" customHeight="1" x14ac:dyDescent="0.25">
      <c r="A757" s="46" t="str">
        <f t="shared" ref="A757:B757" si="691">A492</f>
        <v>O05_La Robla</v>
      </c>
      <c r="B757" s="4" t="str">
        <f t="shared" si="691"/>
        <v>Salida Nacional / National exit</v>
      </c>
      <c r="C757" s="87">
        <f t="shared" ref="C757:I757" si="692">(C492*C227)/SUMPRODUCT(C$12:C$270,C$277:C$535)</f>
        <v>4.8444352603135984E-4</v>
      </c>
      <c r="D757" s="87">
        <f t="shared" si="692"/>
        <v>4.9204367327457406E-4</v>
      </c>
      <c r="E757" s="87">
        <f t="shared" si="692"/>
        <v>4.9795769342127194E-4</v>
      </c>
      <c r="F757" s="87">
        <f t="shared" si="692"/>
        <v>4.9929281429061272E-4</v>
      </c>
      <c r="G757" s="87">
        <f t="shared" si="692"/>
        <v>5.0119966347706585E-4</v>
      </c>
      <c r="H757" s="87">
        <f t="shared" si="692"/>
        <v>5.025855648014085E-4</v>
      </c>
      <c r="I757" s="88">
        <f t="shared" si="692"/>
        <v>5.0883132411496355E-4</v>
      </c>
    </row>
    <row r="758" spans="1:9" s="5" customFormat="1" ht="15" customHeight="1" x14ac:dyDescent="0.25">
      <c r="A758" s="46" t="str">
        <f t="shared" ref="A758:B758" si="693">A493</f>
        <v>O06_ Leon</v>
      </c>
      <c r="B758" s="4" t="str">
        <f t="shared" si="693"/>
        <v>Salida Nacional / National exit</v>
      </c>
      <c r="C758" s="87">
        <f t="shared" ref="C758:I758" si="694">(C493*C228)/SUMPRODUCT(C$12:C$270,C$277:C$535)</f>
        <v>4.0393124988342601E-3</v>
      </c>
      <c r="D758" s="87">
        <f t="shared" si="694"/>
        <v>4.0535313806567361E-3</v>
      </c>
      <c r="E758" s="87">
        <f t="shared" si="694"/>
        <v>4.0460262575002974E-3</v>
      </c>
      <c r="F758" s="87">
        <f t="shared" si="694"/>
        <v>4.0115005071892796E-3</v>
      </c>
      <c r="G758" s="87">
        <f t="shared" si="694"/>
        <v>3.9934931706159544E-3</v>
      </c>
      <c r="H758" s="87">
        <f t="shared" si="694"/>
        <v>3.9825343518399507E-3</v>
      </c>
      <c r="I758" s="88">
        <f t="shared" si="694"/>
        <v>4.0210335295123223E-3</v>
      </c>
    </row>
    <row r="759" spans="1:9" s="5" customFormat="1" ht="15" customHeight="1" x14ac:dyDescent="0.25">
      <c r="A759" s="46" t="str">
        <f t="shared" ref="A759:B759" si="695">A494</f>
        <v>O07_Villamañan</v>
      </c>
      <c r="B759" s="4" t="str">
        <f t="shared" si="695"/>
        <v>Salida Nacional / National exit</v>
      </c>
      <c r="C759" s="87">
        <f t="shared" ref="C759:I759" si="696">(C494*C229)/SUMPRODUCT(C$12:C$270,C$277:C$535)</f>
        <v>2.4155652758467263E-3</v>
      </c>
      <c r="D759" s="87">
        <f t="shared" si="696"/>
        <v>2.4391619820565221E-3</v>
      </c>
      <c r="E759" s="87">
        <f t="shared" si="696"/>
        <v>2.4522081737998998E-3</v>
      </c>
      <c r="F759" s="87">
        <f t="shared" si="696"/>
        <v>2.4456778606249596E-3</v>
      </c>
      <c r="G759" s="87">
        <f t="shared" si="696"/>
        <v>2.445365095045878E-3</v>
      </c>
      <c r="H759" s="87">
        <f t="shared" si="696"/>
        <v>2.4457673753597677E-3</v>
      </c>
      <c r="I759" s="88">
        <f t="shared" si="696"/>
        <v>2.473103475333944E-3</v>
      </c>
    </row>
    <row r="760" spans="1:9" s="5" customFormat="1" ht="15" customHeight="1" x14ac:dyDescent="0.25">
      <c r="A760" s="46" t="str">
        <f t="shared" ref="A760:B760" si="697">A495</f>
        <v>O09_Benavente</v>
      </c>
      <c r="B760" s="4" t="str">
        <f t="shared" si="697"/>
        <v>Salida Nacional / National exit</v>
      </c>
      <c r="C760" s="87">
        <f t="shared" ref="C760:I760" si="698">(C495*C230)/SUMPRODUCT(C$12:C$270,C$277:C$535)</f>
        <v>3.9481458607040467E-4</v>
      </c>
      <c r="D760" s="87">
        <f t="shared" si="698"/>
        <v>3.9744023004751016E-4</v>
      </c>
      <c r="E760" s="87">
        <f t="shared" si="698"/>
        <v>3.9817666466927245E-4</v>
      </c>
      <c r="F760" s="87">
        <f t="shared" si="698"/>
        <v>3.9601892700278426E-4</v>
      </c>
      <c r="G760" s="87">
        <f t="shared" si="698"/>
        <v>3.9507907896138133E-4</v>
      </c>
      <c r="H760" s="87">
        <f t="shared" si="698"/>
        <v>3.9453363714462382E-4</v>
      </c>
      <c r="I760" s="88">
        <f t="shared" si="698"/>
        <v>3.986519142719737E-4</v>
      </c>
    </row>
    <row r="761" spans="1:9" s="5" customFormat="1" ht="15" customHeight="1" x14ac:dyDescent="0.25">
      <c r="A761" s="46" t="str">
        <f t="shared" ref="A761:B761" si="699">A496</f>
        <v>O11_Coreses</v>
      </c>
      <c r="B761" s="4" t="str">
        <f t="shared" si="699"/>
        <v>Salida Nacional / National exit</v>
      </c>
      <c r="C761" s="87">
        <f t="shared" ref="C761:I761" si="700">(C496*C231)/SUMPRODUCT(C$12:C$270,C$277:C$535)</f>
        <v>9.9321404838899298E-4</v>
      </c>
      <c r="D761" s="87">
        <f t="shared" si="700"/>
        <v>9.9210939818959861E-4</v>
      </c>
      <c r="E761" s="87">
        <f t="shared" si="700"/>
        <v>9.8515374066881112E-4</v>
      </c>
      <c r="F761" s="87">
        <f t="shared" si="700"/>
        <v>9.7276842761768513E-4</v>
      </c>
      <c r="G761" s="87">
        <f t="shared" si="700"/>
        <v>9.6489300945275692E-4</v>
      </c>
      <c r="H761" s="87">
        <f t="shared" si="700"/>
        <v>9.5976740383886701E-4</v>
      </c>
      <c r="I761" s="88">
        <f t="shared" si="700"/>
        <v>9.6791576076975662E-4</v>
      </c>
    </row>
    <row r="762" spans="1:9" s="5" customFormat="1" ht="15" customHeight="1" x14ac:dyDescent="0.25">
      <c r="A762" s="46" t="str">
        <f t="shared" ref="A762:B762" si="701">A497</f>
        <v>O12_Santa Clara de Avedino</v>
      </c>
      <c r="B762" s="4" t="str">
        <f t="shared" si="701"/>
        <v>Salida Nacional / National exit</v>
      </c>
      <c r="C762" s="87">
        <f t="shared" ref="C762:I762" si="702">(C497*C232)/SUMPRODUCT(C$12:C$270,C$277:C$535)</f>
        <v>5.6813862334619157E-6</v>
      </c>
      <c r="D762" s="87">
        <f t="shared" si="702"/>
        <v>5.6764107638274603E-6</v>
      </c>
      <c r="E762" s="87">
        <f t="shared" si="702"/>
        <v>5.6383630712514117E-6</v>
      </c>
      <c r="F762" s="87">
        <f t="shared" si="702"/>
        <v>5.5690864882691717E-6</v>
      </c>
      <c r="G762" s="87">
        <f t="shared" si="702"/>
        <v>5.5251900628259264E-6</v>
      </c>
      <c r="H762" s="87">
        <f t="shared" si="702"/>
        <v>5.4965860006599954E-6</v>
      </c>
      <c r="I762" s="88">
        <f t="shared" si="702"/>
        <v>5.5438534892709639E-6</v>
      </c>
    </row>
    <row r="763" spans="1:9" s="5" customFormat="1" ht="15" customHeight="1" x14ac:dyDescent="0.25">
      <c r="A763" s="46" t="str">
        <f t="shared" ref="A763:B763" si="703">A498</f>
        <v>O14_Doñinos de Salamanca</v>
      </c>
      <c r="B763" s="4" t="str">
        <f t="shared" si="703"/>
        <v>Salida Nacional / National exit</v>
      </c>
      <c r="C763" s="87">
        <f t="shared" ref="C763:I763" si="704">(C498*C233)/SUMPRODUCT(C$12:C$270,C$277:C$535)</f>
        <v>4.9110180846186685E-3</v>
      </c>
      <c r="D763" s="87">
        <f t="shared" si="704"/>
        <v>4.9213552106523763E-3</v>
      </c>
      <c r="E763" s="87">
        <f t="shared" si="704"/>
        <v>4.9055477176158362E-3</v>
      </c>
      <c r="F763" s="87">
        <f t="shared" si="704"/>
        <v>4.8604593760493038E-3</v>
      </c>
      <c r="G763" s="87">
        <f t="shared" si="704"/>
        <v>4.8340720171373168E-3</v>
      </c>
      <c r="H763" s="87">
        <f t="shared" si="704"/>
        <v>4.8171626333807409E-3</v>
      </c>
      <c r="I763" s="88">
        <f t="shared" si="704"/>
        <v>4.8631811289398677E-3</v>
      </c>
    </row>
    <row r="764" spans="1:9" s="5" customFormat="1" ht="15" customHeight="1" x14ac:dyDescent="0.25">
      <c r="A764" s="46" t="str">
        <f t="shared" ref="A764:B764" si="705">A499</f>
        <v>O14A_Barbadillo</v>
      </c>
      <c r="B764" s="4" t="str">
        <f t="shared" si="705"/>
        <v>Salida Nacional / National exit</v>
      </c>
      <c r="C764" s="87">
        <f t="shared" ref="C764:I764" si="706">(C499*C234)/SUMPRODUCT(C$12:C$270,C$277:C$535)</f>
        <v>1.5889681379392597E-4</v>
      </c>
      <c r="D764" s="87">
        <f t="shared" si="706"/>
        <v>1.6179774965484678E-4</v>
      </c>
      <c r="E764" s="87">
        <f t="shared" si="706"/>
        <v>1.6425094902634431E-4</v>
      </c>
      <c r="F764" s="87">
        <f t="shared" si="706"/>
        <v>1.6514103474231647E-4</v>
      </c>
      <c r="G764" s="87">
        <f t="shared" si="706"/>
        <v>1.6605729232355604E-4</v>
      </c>
      <c r="H764" s="87">
        <f t="shared" si="706"/>
        <v>1.6669235662823245E-4</v>
      </c>
      <c r="I764" s="88">
        <f t="shared" si="706"/>
        <v>1.6891137522076336E-4</v>
      </c>
    </row>
    <row r="765" spans="1:9" s="5" customFormat="1" ht="15" customHeight="1" x14ac:dyDescent="0.25">
      <c r="A765" s="46" t="str">
        <f t="shared" ref="A765:B765" si="707">A500</f>
        <v>O16_Monleon</v>
      </c>
      <c r="B765" s="4" t="str">
        <f t="shared" si="707"/>
        <v>Salida Nacional / National exit</v>
      </c>
      <c r="C765" s="87">
        <f t="shared" ref="C765:I765" si="708">(C500*C235)/SUMPRODUCT(C$12:C$270,C$277:C$535)</f>
        <v>2.5317451707316429E-4</v>
      </c>
      <c r="D765" s="87">
        <f t="shared" si="708"/>
        <v>2.5311836176182946E-4</v>
      </c>
      <c r="E765" s="87">
        <f t="shared" si="708"/>
        <v>2.5164190741093099E-4</v>
      </c>
      <c r="F765" s="87">
        <f t="shared" si="708"/>
        <v>2.487562233640113E-4</v>
      </c>
      <c r="G765" s="87">
        <f t="shared" si="708"/>
        <v>2.4694733283396635E-4</v>
      </c>
      <c r="H765" s="87">
        <f t="shared" si="708"/>
        <v>2.4576297834630052E-4</v>
      </c>
      <c r="I765" s="88">
        <f t="shared" si="708"/>
        <v>2.4795680836717693E-4</v>
      </c>
    </row>
    <row r="766" spans="1:9" s="5" customFormat="1" ht="15" customHeight="1" x14ac:dyDescent="0.25">
      <c r="A766" s="46" t="str">
        <f t="shared" ref="A766:B766" si="709">A501</f>
        <v>O17_Valdehijaderos</v>
      </c>
      <c r="B766" s="4" t="str">
        <f t="shared" si="709"/>
        <v>Salida Nacional / National exit</v>
      </c>
      <c r="C766" s="87">
        <f t="shared" ref="C766:I766" si="710">(C501*C236)/SUMPRODUCT(C$12:C$270,C$277:C$535)</f>
        <v>2.1762355179270456E-4</v>
      </c>
      <c r="D766" s="87">
        <f t="shared" si="710"/>
        <v>2.1889017903551931E-4</v>
      </c>
      <c r="E766" s="87">
        <f t="shared" si="710"/>
        <v>2.1914312449281819E-4</v>
      </c>
      <c r="F766" s="87">
        <f t="shared" si="710"/>
        <v>2.1788717587489329E-4</v>
      </c>
      <c r="G766" s="87">
        <f t="shared" si="710"/>
        <v>2.1726092842127166E-4</v>
      </c>
      <c r="H766" s="87">
        <f t="shared" si="710"/>
        <v>2.1686439229368025E-4</v>
      </c>
      <c r="I766" s="88">
        <f t="shared" si="710"/>
        <v>2.191395016491383E-4</v>
      </c>
    </row>
    <row r="767" spans="1:9" s="5" customFormat="1" ht="15" customHeight="1" x14ac:dyDescent="0.25">
      <c r="A767" s="46" t="str">
        <f t="shared" ref="A767:B767" si="711">A502</f>
        <v>O19_Plasencia</v>
      </c>
      <c r="B767" s="4" t="str">
        <f t="shared" si="711"/>
        <v>Salida Nacional / National exit</v>
      </c>
      <c r="C767" s="87">
        <f t="shared" ref="C767:I767" si="712">(C502*C237)/SUMPRODUCT(C$12:C$270,C$277:C$535)</f>
        <v>1.6465124546300738E-4</v>
      </c>
      <c r="D767" s="87">
        <f t="shared" si="712"/>
        <v>1.6435198512376907E-4</v>
      </c>
      <c r="E767" s="87">
        <f t="shared" si="712"/>
        <v>1.6307926626681047E-4</v>
      </c>
      <c r="F767" s="87">
        <f t="shared" si="712"/>
        <v>1.60927433691874E-4</v>
      </c>
      <c r="G767" s="87">
        <f t="shared" si="712"/>
        <v>1.5965120295242905E-4</v>
      </c>
      <c r="H767" s="87">
        <f t="shared" si="712"/>
        <v>1.5884297906442268E-4</v>
      </c>
      <c r="I767" s="88">
        <f t="shared" si="712"/>
        <v>1.6025665223193101E-4</v>
      </c>
    </row>
    <row r="768" spans="1:9" s="5" customFormat="1" ht="15" customHeight="1" x14ac:dyDescent="0.25">
      <c r="A768" s="46" t="str">
        <f t="shared" ref="A768:B768" si="713">A503</f>
        <v>O22_Caceres</v>
      </c>
      <c r="B768" s="4" t="str">
        <f t="shared" si="713"/>
        <v>Salida Nacional / National exit</v>
      </c>
      <c r="C768" s="87">
        <f t="shared" ref="C768:I768" si="714">(C503*C238)/SUMPRODUCT(C$12:C$270,C$277:C$535)</f>
        <v>3.4503322832926523E-4</v>
      </c>
      <c r="D768" s="87">
        <f t="shared" si="714"/>
        <v>3.4352292523706618E-4</v>
      </c>
      <c r="E768" s="87">
        <f t="shared" si="714"/>
        <v>3.3973053284382928E-4</v>
      </c>
      <c r="F768" s="87">
        <f t="shared" si="714"/>
        <v>3.3412760538607973E-4</v>
      </c>
      <c r="G768" s="87">
        <f t="shared" si="714"/>
        <v>3.3126984637614433E-4</v>
      </c>
      <c r="H768" s="87">
        <f t="shared" si="714"/>
        <v>3.2963795190971981E-4</v>
      </c>
      <c r="I768" s="88">
        <f t="shared" si="714"/>
        <v>3.3264046889265716E-4</v>
      </c>
    </row>
    <row r="769" spans="1:9" s="5" customFormat="1" ht="15" customHeight="1" x14ac:dyDescent="0.25">
      <c r="A769" s="46" t="str">
        <f t="shared" ref="A769:B769" si="715">A504</f>
        <v>O24_Merida</v>
      </c>
      <c r="B769" s="4" t="str">
        <f t="shared" si="715"/>
        <v>Salida Nacional / National exit</v>
      </c>
      <c r="C769" s="87">
        <f t="shared" ref="C769:I769" si="716">(C504*C239)/SUMPRODUCT(C$12:C$270,C$277:C$535)</f>
        <v>2.0247410240554205E-3</v>
      </c>
      <c r="D769" s="87">
        <f t="shared" si="716"/>
        <v>2.0402598176409957E-3</v>
      </c>
      <c r="E769" s="87">
        <f t="shared" si="716"/>
        <v>2.0451446116342377E-3</v>
      </c>
      <c r="F769" s="87">
        <f t="shared" si="716"/>
        <v>2.0325743533771423E-3</v>
      </c>
      <c r="G769" s="87">
        <f t="shared" si="716"/>
        <v>2.0346137545953422E-3</v>
      </c>
      <c r="H769" s="87">
        <f t="shared" si="716"/>
        <v>2.0386999721151793E-3</v>
      </c>
      <c r="I769" s="88">
        <f t="shared" si="716"/>
        <v>2.0648121784381328E-3</v>
      </c>
    </row>
    <row r="770" spans="1:9" s="5" customFormat="1" ht="15" customHeight="1" x14ac:dyDescent="0.25">
      <c r="A770" s="46" t="str">
        <f t="shared" ref="A770:B770" si="717">A505</f>
        <v>P01_Toro</v>
      </c>
      <c r="B770" s="4" t="str">
        <f t="shared" si="717"/>
        <v>Salida Nacional / National exit</v>
      </c>
      <c r="C770" s="87">
        <f t="shared" ref="C770:I770" si="718">(C505*C240)/SUMPRODUCT(C$12:C$270,C$277:C$535)</f>
        <v>7.6617500189523973E-4</v>
      </c>
      <c r="D770" s="87">
        <f t="shared" si="718"/>
        <v>7.7880755602672928E-4</v>
      </c>
      <c r="E770" s="87">
        <f t="shared" si="718"/>
        <v>7.8896077381008665E-4</v>
      </c>
      <c r="F770" s="87">
        <f t="shared" si="718"/>
        <v>7.9179502304284419E-4</v>
      </c>
      <c r="G770" s="87">
        <f t="shared" si="718"/>
        <v>7.9515096339457451E-4</v>
      </c>
      <c r="H770" s="87">
        <f t="shared" si="718"/>
        <v>7.975420170420603E-4</v>
      </c>
      <c r="I770" s="88">
        <f t="shared" si="718"/>
        <v>8.0771952710719788E-4</v>
      </c>
    </row>
    <row r="771" spans="1:9" s="5" customFormat="1" ht="15" customHeight="1" x14ac:dyDescent="0.25">
      <c r="A771" s="46" t="str">
        <f t="shared" ref="A771:B771" si="719">A506</f>
        <v>P03_Tordesillas</v>
      </c>
      <c r="B771" s="4" t="str">
        <f t="shared" si="719"/>
        <v>Salida Nacional / National exit</v>
      </c>
      <c r="C771" s="87">
        <f t="shared" ref="C771:I771" si="720">(C506*C241)/SUMPRODUCT(C$12:C$270,C$277:C$535)</f>
        <v>1.19616263522995E-2</v>
      </c>
      <c r="D771" s="87">
        <f t="shared" si="720"/>
        <v>1.1992976430156824E-2</v>
      </c>
      <c r="E771" s="87">
        <f t="shared" si="720"/>
        <v>1.1958565879778211E-2</v>
      </c>
      <c r="F771" s="87">
        <f t="shared" si="720"/>
        <v>1.1849192513543197E-2</v>
      </c>
      <c r="G771" s="87">
        <f t="shared" si="720"/>
        <v>1.1786068741235282E-2</v>
      </c>
      <c r="H771" s="87">
        <f t="shared" si="720"/>
        <v>1.1746438157148093E-2</v>
      </c>
      <c r="I771" s="88">
        <f t="shared" si="720"/>
        <v>1.185893244080549E-2</v>
      </c>
    </row>
    <row r="772" spans="1:9" s="5" customFormat="1" ht="15" customHeight="1" x14ac:dyDescent="0.25">
      <c r="A772" s="46" t="str">
        <f t="shared" ref="A772:B772" si="721">A507</f>
        <v>P04_Boecillo</v>
      </c>
      <c r="B772" s="4" t="str">
        <f t="shared" si="721"/>
        <v>Salida Nacional / National exit</v>
      </c>
      <c r="C772" s="87">
        <f t="shared" ref="C772:I772" si="722">(C507*C242)/SUMPRODUCT(C$12:C$270,C$277:C$535)</f>
        <v>2.6401959958849753E-3</v>
      </c>
      <c r="D772" s="87">
        <f t="shared" si="722"/>
        <v>2.6634617345287648E-3</v>
      </c>
      <c r="E772" s="87">
        <f t="shared" si="722"/>
        <v>2.6741750606418158E-3</v>
      </c>
      <c r="F772" s="87">
        <f t="shared" si="722"/>
        <v>2.6643259588893212E-3</v>
      </c>
      <c r="G772" s="87">
        <f t="shared" si="722"/>
        <v>2.6609110828229908E-3</v>
      </c>
      <c r="H772" s="87">
        <f t="shared" si="722"/>
        <v>2.6591190946948264E-3</v>
      </c>
      <c r="I772" s="88">
        <f t="shared" si="722"/>
        <v>2.6887821490777313E-3</v>
      </c>
    </row>
    <row r="773" spans="1:9" s="5" customFormat="1" ht="15" customHeight="1" x14ac:dyDescent="0.25">
      <c r="A773" s="46" t="str">
        <f t="shared" ref="A773:B773" si="723">A508</f>
        <v>P04A_La Parrilla</v>
      </c>
      <c r="B773" s="4" t="str">
        <f t="shared" si="723"/>
        <v>Salida Nacional / National exit</v>
      </c>
      <c r="C773" s="87">
        <f t="shared" ref="C773:I773" si="724">(C508*C243)/SUMPRODUCT(C$12:C$270,C$277:C$535)</f>
        <v>1.0059065783731671E-4</v>
      </c>
      <c r="D773" s="87">
        <f t="shared" si="724"/>
        <v>1.0096992989575949E-4</v>
      </c>
      <c r="E773" s="87">
        <f t="shared" si="724"/>
        <v>1.0082806949014724E-4</v>
      </c>
      <c r="F773" s="87">
        <f t="shared" si="724"/>
        <v>1.0001971372387975E-4</v>
      </c>
      <c r="G773" s="87">
        <f t="shared" si="724"/>
        <v>9.9554064136693504E-5</v>
      </c>
      <c r="H773" s="87">
        <f t="shared" si="724"/>
        <v>9.9259547626461301E-5</v>
      </c>
      <c r="I773" s="88">
        <f t="shared" si="724"/>
        <v>1.0022487417766601E-4</v>
      </c>
    </row>
    <row r="774" spans="1:9" s="5" customFormat="1" ht="15" customHeight="1" x14ac:dyDescent="0.25">
      <c r="A774" s="46" t="str">
        <f t="shared" ref="A774:B774" si="725">A509</f>
        <v>P06_Peñafiel</v>
      </c>
      <c r="B774" s="4" t="str">
        <f t="shared" si="725"/>
        <v>Salida Nacional / National exit</v>
      </c>
      <c r="C774" s="87">
        <f t="shared" ref="C774:I774" si="726">(C509*C244)/SUMPRODUCT(C$12:C$270,C$277:C$535)</f>
        <v>8.8044890802512198E-5</v>
      </c>
      <c r="D774" s="87">
        <f t="shared" si="726"/>
        <v>8.8590391000220066E-5</v>
      </c>
      <c r="E774" s="87">
        <f t="shared" si="726"/>
        <v>8.8716338851463526E-5</v>
      </c>
      <c r="F774" s="87">
        <f t="shared" si="726"/>
        <v>8.8213849672000609E-5</v>
      </c>
      <c r="G774" s="87">
        <f t="shared" si="726"/>
        <v>8.7946826093795693E-5</v>
      </c>
      <c r="H774" s="87">
        <f t="shared" si="726"/>
        <v>8.7779990518658659E-5</v>
      </c>
      <c r="I774" s="88">
        <f t="shared" si="726"/>
        <v>8.8685734047785957E-5</v>
      </c>
    </row>
    <row r="775" spans="1:9" s="5" customFormat="1" ht="15" customHeight="1" x14ac:dyDescent="0.25">
      <c r="A775" s="46" t="str">
        <f t="shared" ref="A775:B775" si="727">A510</f>
        <v>Q03B_Brihuega</v>
      </c>
      <c r="B775" s="4" t="str">
        <f t="shared" si="727"/>
        <v>Salida Nacional / National exit</v>
      </c>
      <c r="C775" s="87">
        <f t="shared" ref="C775:I775" si="728">(C510*C245)/SUMPRODUCT(C$12:C$270,C$277:C$535)</f>
        <v>8.2425127714006103E-6</v>
      </c>
      <c r="D775" s="87">
        <f t="shared" si="728"/>
        <v>8.1828439943319479E-6</v>
      </c>
      <c r="E775" s="87">
        <f t="shared" si="728"/>
        <v>8.0586907226684839E-6</v>
      </c>
      <c r="F775" s="87">
        <f t="shared" si="728"/>
        <v>7.8893652826075948E-6</v>
      </c>
      <c r="G775" s="87">
        <f t="shared" si="728"/>
        <v>7.8102406294798358E-6</v>
      </c>
      <c r="H775" s="87">
        <f t="shared" si="728"/>
        <v>7.7701609684128003E-6</v>
      </c>
      <c r="I775" s="88">
        <f t="shared" si="728"/>
        <v>7.8389133860255784E-6</v>
      </c>
    </row>
    <row r="776" spans="1:9" s="5" customFormat="1" ht="15" customHeight="1" x14ac:dyDescent="0.25">
      <c r="A776" s="46" t="str">
        <f t="shared" ref="A776:B776" si="729">A511</f>
        <v>Ribadeo</v>
      </c>
      <c r="B776" s="4" t="str">
        <f t="shared" si="729"/>
        <v>Salida Nacional / National exit</v>
      </c>
      <c r="C776" s="87">
        <f t="shared" ref="C776:I776" si="730">(C511*C246)/SUMPRODUCT(C$12:C$270,C$277:C$535)</f>
        <v>8.5145141825890315E-3</v>
      </c>
      <c r="D776" s="87">
        <f t="shared" si="730"/>
        <v>8.5592524115620031E-3</v>
      </c>
      <c r="E776" s="87">
        <f t="shared" si="730"/>
        <v>8.5527107159046531E-3</v>
      </c>
      <c r="F776" s="87">
        <f t="shared" si="730"/>
        <v>8.4864107563886199E-3</v>
      </c>
      <c r="G776" s="87">
        <f t="shared" si="730"/>
        <v>8.4499195313724133E-3</v>
      </c>
      <c r="H776" s="87">
        <f t="shared" si="730"/>
        <v>8.4264371780210425E-3</v>
      </c>
      <c r="I776" s="88">
        <f t="shared" si="730"/>
        <v>8.5086941146997538E-3</v>
      </c>
    </row>
    <row r="777" spans="1:9" s="5" customFormat="1" ht="15" customHeight="1" x14ac:dyDescent="0.25">
      <c r="A777" s="46" t="str">
        <f t="shared" ref="A777:B777" si="731">A512</f>
        <v>RibaRojaTuria</v>
      </c>
      <c r="B777" s="4" t="str">
        <f t="shared" si="731"/>
        <v>Salida Nacional / National exit</v>
      </c>
      <c r="C777" s="87">
        <f t="shared" ref="C777:I777" si="732">(C512*C247)/SUMPRODUCT(C$12:C$270,C$277:C$535)</f>
        <v>9.1357549165541202E-3</v>
      </c>
      <c r="D777" s="87">
        <f t="shared" si="732"/>
        <v>8.9930153119788091E-3</v>
      </c>
      <c r="E777" s="87">
        <f t="shared" si="732"/>
        <v>8.7313507805494416E-3</v>
      </c>
      <c r="F777" s="87">
        <f t="shared" si="732"/>
        <v>8.4003361871345401E-3</v>
      </c>
      <c r="G777" s="87">
        <f t="shared" si="732"/>
        <v>8.29988143371275E-3</v>
      </c>
      <c r="H777" s="87">
        <f t="shared" si="732"/>
        <v>8.2746451663721875E-3</v>
      </c>
      <c r="I777" s="88">
        <f t="shared" si="732"/>
        <v>8.3324040217842704E-3</v>
      </c>
    </row>
    <row r="778" spans="1:9" s="5" customFormat="1" ht="15" customHeight="1" x14ac:dyDescent="0.25">
      <c r="A778" s="46" t="str">
        <f t="shared" ref="A778:B778" si="733">A513</f>
        <v>Sant Adria del Besos</v>
      </c>
      <c r="B778" s="4" t="str">
        <f t="shared" si="733"/>
        <v>Salida Nacional / National exit</v>
      </c>
      <c r="C778" s="87">
        <f t="shared" ref="C778:I778" si="734">(C513*C248)/SUMPRODUCT(C$12:C$270,C$277:C$535)</f>
        <v>3.0116586106858918E-2</v>
      </c>
      <c r="D778" s="87">
        <f t="shared" si="734"/>
        <v>3.0388497400895227E-2</v>
      </c>
      <c r="E778" s="87">
        <f t="shared" si="734"/>
        <v>3.083655606046809E-2</v>
      </c>
      <c r="F778" s="87">
        <f t="shared" si="734"/>
        <v>3.2114654441088374E-2</v>
      </c>
      <c r="G778" s="87">
        <f t="shared" si="734"/>
        <v>3.2616617214456037E-2</v>
      </c>
      <c r="H778" s="87">
        <f t="shared" si="734"/>
        <v>3.2843511898627421E-2</v>
      </c>
      <c r="I778" s="88">
        <f t="shared" si="734"/>
        <v>3.2085691146063904E-2</v>
      </c>
    </row>
    <row r="779" spans="1:9" s="5" customFormat="1" ht="15" customHeight="1" x14ac:dyDescent="0.25">
      <c r="A779" s="46" t="str">
        <f t="shared" ref="A779:B779" si="735">A514</f>
        <v>Sto.Tome</v>
      </c>
      <c r="B779" s="4" t="str">
        <f t="shared" si="735"/>
        <v>Salida Nacional / National exit</v>
      </c>
      <c r="C779" s="87">
        <f t="shared" ref="C779:I779" si="736">(C514*C249)/SUMPRODUCT(C$12:C$270,C$277:C$535)</f>
        <v>2.4730474419350987E-3</v>
      </c>
      <c r="D779" s="87">
        <f t="shared" si="736"/>
        <v>2.4826272614395521E-3</v>
      </c>
      <c r="E779" s="87">
        <f t="shared" si="736"/>
        <v>2.4786399112601042E-3</v>
      </c>
      <c r="F779" s="87">
        <f t="shared" si="736"/>
        <v>2.4569931800396396E-3</v>
      </c>
      <c r="G779" s="87">
        <f t="shared" si="736"/>
        <v>2.448083460122289E-3</v>
      </c>
      <c r="H779" s="87">
        <f t="shared" si="736"/>
        <v>2.4437724201178341E-3</v>
      </c>
      <c r="I779" s="88">
        <f t="shared" si="736"/>
        <v>2.469522217449293E-3</v>
      </c>
    </row>
    <row r="780" spans="1:9" s="5" customFormat="1" ht="15" customHeight="1" x14ac:dyDescent="0.25">
      <c r="A780" s="46" t="str">
        <f t="shared" ref="A780:B780" si="737">A515</f>
        <v>Torrejón de Velasco</v>
      </c>
      <c r="B780" s="4" t="str">
        <f t="shared" si="737"/>
        <v>Salida Nacional / National exit</v>
      </c>
      <c r="C780" s="87">
        <f t="shared" ref="C780:I780" si="738">(C515*C250)/SUMPRODUCT(C$12:C$270,C$277:C$535)</f>
        <v>8.4030534566552802E-3</v>
      </c>
      <c r="D780" s="87">
        <f t="shared" si="738"/>
        <v>8.3548834815091351E-3</v>
      </c>
      <c r="E780" s="87">
        <f t="shared" si="738"/>
        <v>8.2421109308630121E-3</v>
      </c>
      <c r="F780" s="87">
        <f t="shared" si="738"/>
        <v>8.0789646355528891E-3</v>
      </c>
      <c r="G780" s="87">
        <f t="shared" si="738"/>
        <v>8.0127764166722237E-3</v>
      </c>
      <c r="H780" s="87">
        <f t="shared" si="738"/>
        <v>7.9833807428384765E-3</v>
      </c>
      <c r="I780" s="88">
        <f t="shared" si="738"/>
        <v>8.0617340021991411E-3</v>
      </c>
    </row>
    <row r="781" spans="1:9" s="5" customFormat="1" ht="15" customHeight="1" x14ac:dyDescent="0.25">
      <c r="A781" s="46" t="str">
        <f t="shared" ref="A781:B781" si="739">A516</f>
        <v>Totana15.31.3A</v>
      </c>
      <c r="B781" s="4" t="str">
        <f t="shared" si="739"/>
        <v>Salida Nacional / National exit</v>
      </c>
      <c r="C781" s="87">
        <f t="shared" ref="C781:I781" si="740">(C516*C251)/SUMPRODUCT(C$12:C$270,C$277:C$535)</f>
        <v>4.0049060440665446E-3</v>
      </c>
      <c r="D781" s="87">
        <f t="shared" si="740"/>
        <v>3.9563837415907922E-3</v>
      </c>
      <c r="E781" s="87">
        <f t="shared" si="740"/>
        <v>3.8563855104678463E-3</v>
      </c>
      <c r="F781" s="87">
        <f t="shared" si="740"/>
        <v>3.7192328006481821E-3</v>
      </c>
      <c r="G781" s="87">
        <f t="shared" si="740"/>
        <v>3.6931041281457705E-3</v>
      </c>
      <c r="H781" s="87">
        <f t="shared" si="740"/>
        <v>3.6976898194733777E-3</v>
      </c>
      <c r="I781" s="88">
        <f t="shared" si="740"/>
        <v>3.7374788366558022E-3</v>
      </c>
    </row>
    <row r="782" spans="1:9" s="5" customFormat="1" ht="15" customHeight="1" x14ac:dyDescent="0.25">
      <c r="A782" s="46" t="str">
        <f t="shared" ref="A782:B782" si="741">A517</f>
        <v>ValvulaSansoain</v>
      </c>
      <c r="B782" s="4" t="str">
        <f t="shared" si="741"/>
        <v>Salida Nacional / National exit</v>
      </c>
      <c r="C782" s="87">
        <f t="shared" ref="C782:I782" si="742">(C517*C252)/SUMPRODUCT(C$12:C$270,C$277:C$535)</f>
        <v>1.6699490303337213E-4</v>
      </c>
      <c r="D782" s="87">
        <f t="shared" si="742"/>
        <v>1.6895979136095327E-4</v>
      </c>
      <c r="E782" s="87">
        <f t="shared" si="742"/>
        <v>1.7017613602931706E-4</v>
      </c>
      <c r="F782" s="87">
        <f t="shared" si="742"/>
        <v>1.699205525922586E-4</v>
      </c>
      <c r="G782" s="87">
        <f t="shared" si="742"/>
        <v>1.6998384419220438E-4</v>
      </c>
      <c r="H782" s="87">
        <f t="shared" si="742"/>
        <v>1.7006984000207835E-4</v>
      </c>
      <c r="I782" s="88">
        <f t="shared" si="742"/>
        <v>1.7189660288357799E-4</v>
      </c>
    </row>
    <row r="783" spans="1:9" s="5" customFormat="1" ht="15" customHeight="1" x14ac:dyDescent="0.25">
      <c r="A783" s="46" t="str">
        <f t="shared" ref="A783:B783" si="743">A518</f>
        <v>Villamayor</v>
      </c>
      <c r="B783" s="4" t="str">
        <f t="shared" si="743"/>
        <v>Salida Nacional / National exit</v>
      </c>
      <c r="C783" s="87">
        <f t="shared" ref="C783:I783" si="744">(C518*C253)/SUMPRODUCT(C$12:C$270,C$277:C$535)</f>
        <v>2.4721386567792413E-3</v>
      </c>
      <c r="D783" s="87">
        <f t="shared" si="744"/>
        <v>2.4951949871869893E-3</v>
      </c>
      <c r="E783" s="87">
        <f t="shared" si="744"/>
        <v>2.508019473093931E-3</v>
      </c>
      <c r="F783" s="87">
        <f t="shared" si="744"/>
        <v>2.5021504416306638E-3</v>
      </c>
      <c r="G783" s="87">
        <f t="shared" si="744"/>
        <v>2.4979669980501706E-3</v>
      </c>
      <c r="H783" s="87">
        <f t="shared" si="744"/>
        <v>2.4946612728105225E-3</v>
      </c>
      <c r="I783" s="88">
        <f t="shared" si="744"/>
        <v>2.5205451474667856E-3</v>
      </c>
    </row>
    <row r="784" spans="1:9" s="5" customFormat="1" ht="15" customHeight="1" x14ac:dyDescent="0.25">
      <c r="A784" s="46" t="str">
        <f t="shared" ref="A784:B784" si="745">A519</f>
        <v>Villareal Norte</v>
      </c>
      <c r="B784" s="4" t="str">
        <f t="shared" si="745"/>
        <v>Salida Nacional / National exit</v>
      </c>
      <c r="C784" s="87">
        <f t="shared" ref="C784:I784" si="746">(C519*C254)/SUMPRODUCT(C$12:C$270,C$277:C$535)</f>
        <v>0</v>
      </c>
      <c r="D784" s="87">
        <f t="shared" si="746"/>
        <v>0</v>
      </c>
      <c r="E784" s="87">
        <f t="shared" si="746"/>
        <v>0</v>
      </c>
      <c r="F784" s="87">
        <f t="shared" si="746"/>
        <v>0</v>
      </c>
      <c r="G784" s="87">
        <f t="shared" si="746"/>
        <v>0</v>
      </c>
      <c r="H784" s="87">
        <f t="shared" si="746"/>
        <v>0</v>
      </c>
      <c r="I784" s="88">
        <f t="shared" si="746"/>
        <v>0</v>
      </c>
    </row>
    <row r="785" spans="1:9" s="5" customFormat="1" ht="15" customHeight="1" x14ac:dyDescent="0.25">
      <c r="A785" s="46" t="str">
        <f t="shared" ref="A785:B785" si="747">A520</f>
        <v>Villareal2</v>
      </c>
      <c r="B785" s="4" t="str">
        <f t="shared" si="747"/>
        <v>Salida Nacional / National exit</v>
      </c>
      <c r="C785" s="87">
        <f t="shared" ref="C785:I785" si="748">(C520*C255)/SUMPRODUCT(C$12:C$270,C$277:C$535)</f>
        <v>1.3122927596335987E-2</v>
      </c>
      <c r="D785" s="87">
        <f t="shared" si="748"/>
        <v>1.3073107357371824E-2</v>
      </c>
      <c r="E785" s="87">
        <f t="shared" si="748"/>
        <v>1.2998956348760119E-2</v>
      </c>
      <c r="F785" s="87">
        <f t="shared" si="748"/>
        <v>1.3142287404653542E-2</v>
      </c>
      <c r="G785" s="87">
        <f t="shared" si="748"/>
        <v>1.3225509548775435E-2</v>
      </c>
      <c r="H785" s="87">
        <f t="shared" si="748"/>
        <v>1.3284650115512669E-2</v>
      </c>
      <c r="I785" s="88">
        <f t="shared" si="748"/>
        <v>1.3082963072467866E-2</v>
      </c>
    </row>
    <row r="786" spans="1:9" s="5" customFormat="1" ht="15" customHeight="1" x14ac:dyDescent="0.25">
      <c r="A786" s="46" t="str">
        <f t="shared" ref="A786:B786" si="749">A521</f>
        <v>Zarza del Tajo</v>
      </c>
      <c r="B786" s="4" t="str">
        <f t="shared" si="749"/>
        <v>Salida Nacional / National exit</v>
      </c>
      <c r="C786" s="87">
        <f t="shared" ref="C786:I786" si="750">(C521*C256)/SUMPRODUCT(C$12:C$270,C$277:C$535)</f>
        <v>1.4750693619195378E-3</v>
      </c>
      <c r="D786" s="87">
        <f t="shared" si="750"/>
        <v>1.465393314226719E-3</v>
      </c>
      <c r="E786" s="87">
        <f t="shared" si="750"/>
        <v>1.4428324102501921E-3</v>
      </c>
      <c r="F786" s="87">
        <f t="shared" si="750"/>
        <v>1.4106411283935135E-3</v>
      </c>
      <c r="G786" s="87">
        <f t="shared" si="750"/>
        <v>1.3995035694689642E-3</v>
      </c>
      <c r="H786" s="87">
        <f t="shared" si="750"/>
        <v>1.3956422064440798E-3</v>
      </c>
      <c r="I786" s="88">
        <f t="shared" si="750"/>
        <v>1.4103262856124987E-3</v>
      </c>
    </row>
    <row r="787" spans="1:9" s="5" customFormat="1" ht="15" customHeight="1" x14ac:dyDescent="0.25">
      <c r="A787" s="46" t="str">
        <f t="shared" ref="A787:B787" si="751">A522</f>
        <v>PR Barcelona</v>
      </c>
      <c r="B787" s="4" t="str">
        <f t="shared" si="751"/>
        <v>Planta GNL / LNG Plant</v>
      </c>
      <c r="C787" s="87">
        <f t="shared" ref="C787:I787" si="752">(C522*C257)/SUMPRODUCT(C$12:C$270,C$277:C$535)</f>
        <v>0</v>
      </c>
      <c r="D787" s="87">
        <f t="shared" si="752"/>
        <v>0</v>
      </c>
      <c r="E787" s="87">
        <f t="shared" si="752"/>
        <v>0</v>
      </c>
      <c r="F787" s="87">
        <f t="shared" si="752"/>
        <v>0</v>
      </c>
      <c r="G787" s="87">
        <f t="shared" si="752"/>
        <v>0</v>
      </c>
      <c r="H787" s="87">
        <f t="shared" si="752"/>
        <v>0</v>
      </c>
      <c r="I787" s="88">
        <f t="shared" si="752"/>
        <v>0</v>
      </c>
    </row>
    <row r="788" spans="1:9" s="5" customFormat="1" ht="15" customHeight="1" x14ac:dyDescent="0.25">
      <c r="A788" s="46" t="str">
        <f t="shared" ref="A788:B788" si="753">A523</f>
        <v>PR Cartagena</v>
      </c>
      <c r="B788" s="4" t="str">
        <f t="shared" si="753"/>
        <v>Planta GNL / LNG Plant</v>
      </c>
      <c r="C788" s="87">
        <f t="shared" ref="C788:I788" si="754">(C523*C258)/SUMPRODUCT(C$12:C$270,C$277:C$535)</f>
        <v>0</v>
      </c>
      <c r="D788" s="87">
        <f t="shared" si="754"/>
        <v>0</v>
      </c>
      <c r="E788" s="87">
        <f t="shared" si="754"/>
        <v>0</v>
      </c>
      <c r="F788" s="87">
        <f t="shared" si="754"/>
        <v>0</v>
      </c>
      <c r="G788" s="87">
        <f t="shared" si="754"/>
        <v>0</v>
      </c>
      <c r="H788" s="87">
        <f t="shared" si="754"/>
        <v>0</v>
      </c>
      <c r="I788" s="88">
        <f t="shared" si="754"/>
        <v>0</v>
      </c>
    </row>
    <row r="789" spans="1:9" s="5" customFormat="1" ht="15" customHeight="1" x14ac:dyDescent="0.25">
      <c r="A789" s="46" t="str">
        <f t="shared" ref="A789:B789" si="755">A524</f>
        <v>PR Huelva</v>
      </c>
      <c r="B789" s="4" t="str">
        <f t="shared" si="755"/>
        <v>Planta GNL / LNG Plant</v>
      </c>
      <c r="C789" s="87">
        <f t="shared" ref="C789:I789" si="756">(C524*C259)/SUMPRODUCT(C$12:C$270,C$277:C$535)</f>
        <v>0</v>
      </c>
      <c r="D789" s="87">
        <f t="shared" si="756"/>
        <v>0</v>
      </c>
      <c r="E789" s="87">
        <f t="shared" si="756"/>
        <v>0</v>
      </c>
      <c r="F789" s="87">
        <f t="shared" si="756"/>
        <v>0</v>
      </c>
      <c r="G789" s="87">
        <f t="shared" si="756"/>
        <v>0</v>
      </c>
      <c r="H789" s="87">
        <f t="shared" si="756"/>
        <v>0</v>
      </c>
      <c r="I789" s="88">
        <f t="shared" si="756"/>
        <v>0</v>
      </c>
    </row>
    <row r="790" spans="1:9" s="5" customFormat="1" ht="15" customHeight="1" x14ac:dyDescent="0.25">
      <c r="A790" s="46" t="str">
        <f t="shared" ref="A790:B790" si="757">A525</f>
        <v>PR Bilbao</v>
      </c>
      <c r="B790" s="4" t="str">
        <f t="shared" si="757"/>
        <v>Planta GNL / LNG Plant</v>
      </c>
      <c r="C790" s="87">
        <f t="shared" ref="C790:I790" si="758">(C525*C260)/SUMPRODUCT(C$12:C$270,C$277:C$535)</f>
        <v>0</v>
      </c>
      <c r="D790" s="87">
        <f t="shared" si="758"/>
        <v>0</v>
      </c>
      <c r="E790" s="87">
        <f t="shared" si="758"/>
        <v>0</v>
      </c>
      <c r="F790" s="87">
        <f t="shared" si="758"/>
        <v>0</v>
      </c>
      <c r="G790" s="87">
        <f t="shared" si="758"/>
        <v>0</v>
      </c>
      <c r="H790" s="87">
        <f t="shared" si="758"/>
        <v>0</v>
      </c>
      <c r="I790" s="88">
        <f t="shared" si="758"/>
        <v>0</v>
      </c>
    </row>
    <row r="791" spans="1:9" s="5" customFormat="1" ht="15" customHeight="1" x14ac:dyDescent="0.25">
      <c r="A791" s="46" t="str">
        <f t="shared" ref="A791:B791" si="759">A526</f>
        <v>PR Sagunto</v>
      </c>
      <c r="B791" s="4" t="str">
        <f t="shared" si="759"/>
        <v>Planta GNL / LNG Plant</v>
      </c>
      <c r="C791" s="87">
        <f t="shared" ref="C791:I791" si="760">(C526*C261)/SUMPRODUCT(C$12:C$270,C$277:C$535)</f>
        <v>0</v>
      </c>
      <c r="D791" s="87">
        <f t="shared" si="760"/>
        <v>0</v>
      </c>
      <c r="E791" s="87">
        <f t="shared" si="760"/>
        <v>0</v>
      </c>
      <c r="F791" s="87">
        <f t="shared" si="760"/>
        <v>0</v>
      </c>
      <c r="G791" s="87">
        <f t="shared" si="760"/>
        <v>0</v>
      </c>
      <c r="H791" s="87">
        <f t="shared" si="760"/>
        <v>0</v>
      </c>
      <c r="I791" s="88">
        <f t="shared" si="760"/>
        <v>0</v>
      </c>
    </row>
    <row r="792" spans="1:9" s="5" customFormat="1" ht="15" customHeight="1" x14ac:dyDescent="0.25">
      <c r="A792" s="46" t="str">
        <f t="shared" ref="A792:B792" si="761">A527</f>
        <v>PR Mugardos</v>
      </c>
      <c r="B792" s="4" t="str">
        <f t="shared" si="761"/>
        <v>Planta GNL / LNG Plant</v>
      </c>
      <c r="C792" s="87">
        <f t="shared" ref="C792:I792" si="762">(C527*C262)/SUMPRODUCT(C$12:C$270,C$277:C$535)</f>
        <v>0</v>
      </c>
      <c r="D792" s="87">
        <f t="shared" si="762"/>
        <v>0</v>
      </c>
      <c r="E792" s="87">
        <f t="shared" si="762"/>
        <v>0</v>
      </c>
      <c r="F792" s="87">
        <f t="shared" si="762"/>
        <v>0</v>
      </c>
      <c r="G792" s="87">
        <f t="shared" si="762"/>
        <v>0</v>
      </c>
      <c r="H792" s="87">
        <f t="shared" si="762"/>
        <v>0</v>
      </c>
      <c r="I792" s="88">
        <f t="shared" si="762"/>
        <v>0</v>
      </c>
    </row>
    <row r="793" spans="1:9" s="5" customFormat="1" ht="15" customHeight="1" x14ac:dyDescent="0.25">
      <c r="A793" s="46" t="str">
        <f t="shared" ref="A793:B793" si="763">A528</f>
        <v>Irún</v>
      </c>
      <c r="B793" s="4" t="str">
        <f t="shared" si="763"/>
        <v>VIP Pirineos</v>
      </c>
      <c r="C793" s="87">
        <f t="shared" ref="C793:I793" si="764">(C528*C263)/SUMPRODUCT(C$12:C$270,C$277:C$535)</f>
        <v>2.0649942213440915E-2</v>
      </c>
      <c r="D793" s="87">
        <f t="shared" si="764"/>
        <v>2.0627671693002274E-2</v>
      </c>
      <c r="E793" s="87">
        <f t="shared" si="764"/>
        <v>2.047268685724617E-2</v>
      </c>
      <c r="F793" s="87">
        <f t="shared" si="764"/>
        <v>2.0213797812070351E-2</v>
      </c>
      <c r="G793" s="87">
        <f t="shared" si="764"/>
        <v>1.9993909991776092E-2</v>
      </c>
      <c r="H793" s="87">
        <f t="shared" si="764"/>
        <v>1.9827001961163718E-2</v>
      </c>
      <c r="I793" s="88">
        <f t="shared" si="764"/>
        <v>1.9927624669451083E-2</v>
      </c>
    </row>
    <row r="794" spans="1:9" s="5" customFormat="1" ht="15" customHeight="1" x14ac:dyDescent="0.25">
      <c r="A794" s="46" t="str">
        <f t="shared" ref="A794:B794" si="765">A529</f>
        <v>Larrau</v>
      </c>
      <c r="B794" s="4" t="str">
        <f t="shared" si="765"/>
        <v>VIP Pirineos</v>
      </c>
      <c r="C794" s="87">
        <f t="shared" ref="C794:I794" si="766">(C529*C264)/SUMPRODUCT(C$12:C$270,C$277:C$535)</f>
        <v>5.6232920832769408E-2</v>
      </c>
      <c r="D794" s="87">
        <f t="shared" si="766"/>
        <v>5.586095637544481E-2</v>
      </c>
      <c r="E794" s="87">
        <f t="shared" si="766"/>
        <v>5.5008773622976646E-2</v>
      </c>
      <c r="F794" s="87">
        <f t="shared" si="766"/>
        <v>5.38717871925498E-2</v>
      </c>
      <c r="G794" s="87">
        <f t="shared" si="766"/>
        <v>5.3140069088406995E-2</v>
      </c>
      <c r="H794" s="87">
        <f t="shared" si="766"/>
        <v>5.2657320572714328E-2</v>
      </c>
      <c r="I794" s="88">
        <f t="shared" si="766"/>
        <v>5.2851668467719118E-2</v>
      </c>
    </row>
    <row r="795" spans="1:9" s="5" customFormat="1" ht="15" customHeight="1" x14ac:dyDescent="0.25">
      <c r="A795" s="46" t="str">
        <f t="shared" ref="A795:B795" si="767">A530</f>
        <v>Badajoz</v>
      </c>
      <c r="B795" s="4" t="str">
        <f t="shared" si="767"/>
        <v>VIP Ibérico</v>
      </c>
      <c r="C795" s="87">
        <f t="shared" ref="C795:I795" si="768">(C530*C265)/SUMPRODUCT(C$12:C$270,C$277:C$535)</f>
        <v>5.0195525314211059E-3</v>
      </c>
      <c r="D795" s="87">
        <f t="shared" si="768"/>
        <v>4.9673748602581677E-3</v>
      </c>
      <c r="E795" s="87">
        <f t="shared" si="768"/>
        <v>4.8729219116406125E-3</v>
      </c>
      <c r="F795" s="87">
        <f t="shared" si="768"/>
        <v>4.7563787602728337E-3</v>
      </c>
      <c r="G795" s="87">
        <f t="shared" si="768"/>
        <v>4.6984482458717397E-3</v>
      </c>
      <c r="H795" s="87">
        <f t="shared" si="768"/>
        <v>4.6648282783286615E-3</v>
      </c>
      <c r="I795" s="88">
        <f t="shared" si="768"/>
        <v>4.6978031609023231E-3</v>
      </c>
    </row>
    <row r="796" spans="1:9" s="5" customFormat="1" ht="15" customHeight="1" x14ac:dyDescent="0.25">
      <c r="A796" s="46" t="str">
        <f t="shared" ref="A796:B796" si="769">A531</f>
        <v>Tuy</v>
      </c>
      <c r="B796" s="4" t="str">
        <f t="shared" si="769"/>
        <v>VIP Ibérico</v>
      </c>
      <c r="C796" s="87">
        <f t="shared" ref="C796:I796" si="770">(C531*C266)/SUMPRODUCT(C$12:C$270,C$277:C$535)</f>
        <v>5.8007028637474393E-4</v>
      </c>
      <c r="D796" s="87">
        <f t="shared" si="770"/>
        <v>5.7679880792317097E-4</v>
      </c>
      <c r="E796" s="87">
        <f t="shared" si="770"/>
        <v>5.6922658914772121E-4</v>
      </c>
      <c r="F796" s="87">
        <f t="shared" si="770"/>
        <v>5.5895690029059597E-4</v>
      </c>
      <c r="G796" s="87">
        <f t="shared" si="770"/>
        <v>5.5247163587710522E-4</v>
      </c>
      <c r="H796" s="87">
        <f t="shared" si="770"/>
        <v>5.4808253742994384E-4</v>
      </c>
      <c r="I796" s="88">
        <f t="shared" si="770"/>
        <v>5.5118942018298226E-4</v>
      </c>
    </row>
    <row r="797" spans="1:9" s="5" customFormat="1" ht="15" customHeight="1" x14ac:dyDescent="0.25">
      <c r="A797" s="46" t="str">
        <f t="shared" ref="A797:B797" si="771">A532</f>
        <v>AASS Serrablo</v>
      </c>
      <c r="B797" s="4" t="str">
        <f t="shared" si="771"/>
        <v>AA.SS / Storage facilities</v>
      </c>
      <c r="C797" s="87">
        <f t="shared" ref="C797:I797" si="772">(C532*C267)/SUMPRODUCT(C$12:C$270,C$277:C$535)</f>
        <v>6.1921638134275238E-3</v>
      </c>
      <c r="D797" s="87">
        <f t="shared" si="772"/>
        <v>6.1033097573440272E-3</v>
      </c>
      <c r="E797" s="87">
        <f t="shared" si="772"/>
        <v>7.1297199603135332E-3</v>
      </c>
      <c r="F797" s="87">
        <f t="shared" si="772"/>
        <v>7.4176360803570023E-3</v>
      </c>
      <c r="G797" s="87">
        <f t="shared" si="772"/>
        <v>7.4706321400845018E-3</v>
      </c>
      <c r="H797" s="87">
        <f t="shared" si="772"/>
        <v>7.4471452026118046E-3</v>
      </c>
      <c r="I797" s="88">
        <f t="shared" si="772"/>
        <v>7.4768131009230335E-3</v>
      </c>
    </row>
    <row r="798" spans="1:9" s="5" customFormat="1" ht="15" customHeight="1" x14ac:dyDescent="0.25">
      <c r="A798" s="46" t="str">
        <f t="shared" ref="A798:B798" si="773">A533</f>
        <v>AASS Gaviota</v>
      </c>
      <c r="B798" s="4" t="str">
        <f t="shared" si="773"/>
        <v>AA.SS / Storage facilities</v>
      </c>
      <c r="C798" s="87">
        <f t="shared" ref="C798:I798" si="774">(C533*C268)/SUMPRODUCT(C$12:C$270,C$277:C$535)</f>
        <v>1.2447110463721454E-2</v>
      </c>
      <c r="D798" s="87">
        <f t="shared" si="774"/>
        <v>1.2407633631224267E-2</v>
      </c>
      <c r="E798" s="87">
        <f t="shared" si="774"/>
        <v>1.471921173995569E-2</v>
      </c>
      <c r="F798" s="87">
        <f t="shared" si="774"/>
        <v>1.5558796666196542E-2</v>
      </c>
      <c r="G798" s="87">
        <f t="shared" si="774"/>
        <v>1.5740605336192832E-2</v>
      </c>
      <c r="H798" s="87">
        <f t="shared" si="774"/>
        <v>1.5701899123999739E-2</v>
      </c>
      <c r="I798" s="88">
        <f t="shared" si="774"/>
        <v>1.5785672263113077E-2</v>
      </c>
    </row>
    <row r="799" spans="1:9" s="5" customFormat="1" ht="15" customHeight="1" x14ac:dyDescent="0.25">
      <c r="A799" s="46" t="str">
        <f t="shared" ref="A799:B799" si="775">A534</f>
        <v>AASS Yela</v>
      </c>
      <c r="B799" s="4" t="str">
        <f t="shared" si="775"/>
        <v>AA.SS / Storage facilities</v>
      </c>
      <c r="C799" s="87">
        <f t="shared" ref="C799:I799" si="776">(C534*C269)/SUMPRODUCT(C$12:C$270,C$277:C$535)</f>
        <v>1.3229812222178429E-3</v>
      </c>
      <c r="D799" s="87">
        <f t="shared" si="776"/>
        <v>1.3046105768085906E-3</v>
      </c>
      <c r="E799" s="87">
        <f t="shared" si="776"/>
        <v>1.5259453384976311E-3</v>
      </c>
      <c r="F799" s="87">
        <f t="shared" si="776"/>
        <v>1.5897196352551732E-3</v>
      </c>
      <c r="G799" s="87">
        <f t="shared" si="776"/>
        <v>1.6038665156793263E-3</v>
      </c>
      <c r="H799" s="87">
        <f t="shared" si="776"/>
        <v>1.6012332227284556E-3</v>
      </c>
      <c r="I799" s="88">
        <f t="shared" si="776"/>
        <v>1.6122447430331648E-3</v>
      </c>
    </row>
    <row r="800" spans="1:9" s="5" customFormat="1" ht="15" customHeight="1" thickBot="1" x14ac:dyDescent="0.3">
      <c r="A800" s="46" t="str">
        <f t="shared" ref="A800:B800" si="777">A535</f>
        <v>Marismas</v>
      </c>
      <c r="B800" s="4" t="str">
        <f t="shared" si="777"/>
        <v>AA.SS / Storage facilities</v>
      </c>
      <c r="C800" s="87">
        <f t="shared" ref="C800:I800" si="778">(C535*C270)/SUMPRODUCT(C$12:C$270,C$277:C$535)</f>
        <v>1.8472319730662261E-3</v>
      </c>
      <c r="D800" s="87">
        <f t="shared" si="778"/>
        <v>1.8140568589526506E-3</v>
      </c>
      <c r="E800" s="87">
        <f t="shared" si="778"/>
        <v>2.1100985610954287E-3</v>
      </c>
      <c r="F800" s="87">
        <f t="shared" si="778"/>
        <v>2.1862927900950626E-3</v>
      </c>
      <c r="G800" s="87">
        <f t="shared" si="778"/>
        <v>2.2024262648154022E-3</v>
      </c>
      <c r="H800" s="87">
        <f t="shared" si="778"/>
        <v>2.1978560139703737E-3</v>
      </c>
      <c r="I800" s="88">
        <f t="shared" si="778"/>
        <v>2.2106671751915309E-3</v>
      </c>
    </row>
    <row r="801" spans="1:9" ht="18.75" customHeight="1" thickBot="1" x14ac:dyDescent="0.3">
      <c r="A801" s="33" t="s">
        <v>7</v>
      </c>
      <c r="B801" s="34"/>
      <c r="C801" s="136">
        <f t="shared" ref="C801:I801" si="779">SUM(C542:C800)</f>
        <v>0.99999999999999989</v>
      </c>
      <c r="D801" s="136">
        <f t="shared" si="779"/>
        <v>0.99999999999999956</v>
      </c>
      <c r="E801" s="136">
        <f t="shared" si="779"/>
        <v>1</v>
      </c>
      <c r="F801" s="136">
        <f t="shared" si="779"/>
        <v>0.99999999999999978</v>
      </c>
      <c r="G801" s="136">
        <f t="shared" si="779"/>
        <v>0.99999999999999933</v>
      </c>
      <c r="H801" s="136">
        <f t="shared" si="779"/>
        <v>0.99999999999999989</v>
      </c>
      <c r="I801" s="137">
        <f t="shared" si="779"/>
        <v>1.0000000000000011</v>
      </c>
    </row>
    <row r="803" spans="1:9" ht="27.75" customHeight="1" x14ac:dyDescent="0.25">
      <c r="A803" s="96" t="s">
        <v>345</v>
      </c>
      <c r="B803" s="23"/>
      <c r="C803" s="24"/>
      <c r="D803" s="24"/>
      <c r="E803" s="24"/>
      <c r="F803" s="24"/>
      <c r="G803" s="24"/>
      <c r="H803" s="24"/>
      <c r="I803" s="24"/>
    </row>
    <row r="804" spans="1:9" ht="5.0999999999999996" customHeight="1" thickBot="1" x14ac:dyDescent="0.3"/>
    <row r="805" spans="1:9" ht="15" customHeight="1" x14ac:dyDescent="0.25">
      <c r="A805" s="173" t="s">
        <v>40</v>
      </c>
      <c r="B805" s="171" t="s">
        <v>422</v>
      </c>
      <c r="C805" s="27" t="s">
        <v>13</v>
      </c>
      <c r="D805" s="28"/>
      <c r="E805" s="28"/>
      <c r="F805" s="28"/>
      <c r="G805" s="28"/>
      <c r="H805" s="28"/>
      <c r="I805" s="29"/>
    </row>
    <row r="806" spans="1:9" ht="33" customHeight="1" x14ac:dyDescent="0.25">
      <c r="A806" s="174"/>
      <c r="B806" s="172"/>
      <c r="C806" s="25">
        <v>2020</v>
      </c>
      <c r="D806" s="26" t="s">
        <v>64</v>
      </c>
      <c r="E806" s="26" t="s">
        <v>65</v>
      </c>
      <c r="F806" s="26" t="s">
        <v>66</v>
      </c>
      <c r="G806" s="26" t="s">
        <v>67</v>
      </c>
      <c r="H806" s="26" t="s">
        <v>68</v>
      </c>
      <c r="I806" s="30" t="s">
        <v>69</v>
      </c>
    </row>
    <row r="807" spans="1:9" s="5" customFormat="1" ht="15" customHeight="1" x14ac:dyDescent="0.25">
      <c r="A807" s="54" t="str">
        <f>A542</f>
        <v>01.1A</v>
      </c>
      <c r="B807" s="4" t="str">
        <f t="shared" ref="B807:B870" si="780">B542</f>
        <v>Salida Nacional / National exit</v>
      </c>
      <c r="C807" s="52">
        <f>(Input!C$12*Input!C$139)*C542</f>
        <v>2734436.9297584635</v>
      </c>
      <c r="D807" s="52">
        <f>(Input!D$12*Input!D$139)*D542</f>
        <v>2370665.6454607281</v>
      </c>
      <c r="E807" s="52">
        <f>(Input!E$12*Input!E$139)*E542</f>
        <v>2038184.204261702</v>
      </c>
      <c r="F807" s="52">
        <f>(Input!F$12*Input!F$139)*F542</f>
        <v>1824412.42985997</v>
      </c>
      <c r="G807" s="52">
        <f>(Input!G$12*Input!G$139)*G542</f>
        <v>1620458.0559043542</v>
      </c>
      <c r="H807" s="52">
        <f>(Input!H$12*Input!H$139)*H542</f>
        <v>1402270.1614892294</v>
      </c>
      <c r="I807" s="57">
        <f>(Input!I$12*Input!I$139)*I542</f>
        <v>1367432.4393951951</v>
      </c>
    </row>
    <row r="808" spans="1:9" s="5" customFormat="1" ht="15" customHeight="1" x14ac:dyDescent="0.25">
      <c r="A808" s="46" t="str">
        <f t="shared" ref="A808" si="781">A543</f>
        <v>03A_As pontes</v>
      </c>
      <c r="B808" s="4" t="str">
        <f t="shared" si="780"/>
        <v>Salida Nacional / National exit</v>
      </c>
      <c r="C808" s="52">
        <f>(Input!C$12*Input!C$139)*C543</f>
        <v>3791612.3766659754</v>
      </c>
      <c r="D808" s="52">
        <f>(Input!D$12*Input!D$139)*D543</f>
        <v>3382139.8869030704</v>
      </c>
      <c r="E808" s="52">
        <f>(Input!E$12*Input!E$139)*E543</f>
        <v>3040946.6041376186</v>
      </c>
      <c r="F808" s="52">
        <f>(Input!F$12*Input!F$139)*F543</f>
        <v>2919718.4729148597</v>
      </c>
      <c r="G808" s="52">
        <f>(Input!G$12*Input!G$139)*G543</f>
        <v>2678066.8623509621</v>
      </c>
      <c r="H808" s="52">
        <f>(Input!H$12*Input!H$139)*H543</f>
        <v>2356334.6147930576</v>
      </c>
      <c r="I808" s="57">
        <f>(Input!I$12*Input!I$139)*I543</f>
        <v>2248650.1451797206</v>
      </c>
    </row>
    <row r="809" spans="1:9" s="5" customFormat="1" ht="15" customHeight="1" x14ac:dyDescent="0.25">
      <c r="A809" s="46" t="str">
        <f t="shared" ref="A809" si="782">A544</f>
        <v>1.01_Foret</v>
      </c>
      <c r="B809" s="4" t="str">
        <f t="shared" si="780"/>
        <v>Salida Nacional / National exit</v>
      </c>
      <c r="C809" s="52">
        <f>(Input!C$12*Input!C$139)*C544</f>
        <v>2915654.367149435</v>
      </c>
      <c r="D809" s="52">
        <f>(Input!D$12*Input!D$139)*D544</f>
        <v>2519382.7644195491</v>
      </c>
      <c r="E809" s="52">
        <f>(Input!E$12*Input!E$139)*E544</f>
        <v>2148417.6486318023</v>
      </c>
      <c r="F809" s="52">
        <f>(Input!F$12*Input!F$139)*F544</f>
        <v>1892760.9619614189</v>
      </c>
      <c r="G809" s="52">
        <f>(Input!G$12*Input!G$139)*G544</f>
        <v>1675487.7638026674</v>
      </c>
      <c r="H809" s="52">
        <f>(Input!H$12*Input!H$139)*H544</f>
        <v>1450180.5779793067</v>
      </c>
      <c r="I809" s="57">
        <f>(Input!I$12*Input!I$139)*I544</f>
        <v>1416858.7235057084</v>
      </c>
    </row>
    <row r="810" spans="1:9" s="5" customFormat="1" ht="15" customHeight="1" x14ac:dyDescent="0.25">
      <c r="A810" s="46" t="str">
        <f t="shared" ref="A810" si="783">A545</f>
        <v>10_Bonastre</v>
      </c>
      <c r="B810" s="4" t="str">
        <f t="shared" si="780"/>
        <v>Salida Nacional / National exit</v>
      </c>
      <c r="C810" s="52">
        <f>(Input!C$12*Input!C$139)*C545</f>
        <v>49410.783463083382</v>
      </c>
      <c r="D810" s="52">
        <f>(Input!D$12*Input!D$139)*D545</f>
        <v>42741.939194373765</v>
      </c>
      <c r="E810" s="52">
        <f>(Input!E$12*Input!E$139)*E545</f>
        <v>36490.068940423618</v>
      </c>
      <c r="F810" s="52">
        <f>(Input!F$12*Input!F$139)*F545</f>
        <v>32168.53120986859</v>
      </c>
      <c r="G810" s="52">
        <f>(Input!G$12*Input!G$139)*G545</f>
        <v>28510.415141671707</v>
      </c>
      <c r="H810" s="52">
        <f>(Input!H$12*Input!H$139)*H545</f>
        <v>24703.582334718514</v>
      </c>
      <c r="I810" s="57">
        <f>(Input!I$12*Input!I$139)*I545</f>
        <v>24153.707482199468</v>
      </c>
    </row>
    <row r="811" spans="1:9" s="5" customFormat="1" ht="15" customHeight="1" x14ac:dyDescent="0.25">
      <c r="A811" s="46" t="str">
        <f t="shared" ref="A811" si="784">A546</f>
        <v>11_Constanti</v>
      </c>
      <c r="B811" s="4" t="str">
        <f t="shared" si="780"/>
        <v>Salida Nacional / National exit</v>
      </c>
      <c r="C811" s="52">
        <f>(Input!C$12*Input!C$139)*C546</f>
        <v>3615827.5359105319</v>
      </c>
      <c r="D811" s="52">
        <f>(Input!D$12*Input!D$139)*D546</f>
        <v>3122296.345307075</v>
      </c>
      <c r="E811" s="52">
        <f>(Input!E$12*Input!E$139)*E546</f>
        <v>2670797.6618598644</v>
      </c>
      <c r="F811" s="52">
        <f>(Input!F$12*Input!F$139)*F546</f>
        <v>2389317.755975123</v>
      </c>
      <c r="G811" s="52">
        <f>(Input!G$12*Input!G$139)*G546</f>
        <v>2127488.3957984792</v>
      </c>
      <c r="H811" s="52">
        <f>(Input!H$12*Input!H$139)*H546</f>
        <v>1846310.110588829</v>
      </c>
      <c r="I811" s="57">
        <f>(Input!I$12*Input!I$139)*I546</f>
        <v>1786397.6714272576</v>
      </c>
    </row>
    <row r="812" spans="1:9" s="5" customFormat="1" ht="15" customHeight="1" x14ac:dyDescent="0.25">
      <c r="A812" s="46" t="str">
        <f t="shared" ref="A812" si="785">A547</f>
        <v>12_Reus</v>
      </c>
      <c r="B812" s="4" t="str">
        <f t="shared" si="780"/>
        <v>Salida Nacional / National exit</v>
      </c>
      <c r="C812" s="52">
        <f>(Input!C$12*Input!C$139)*C547</f>
        <v>3810519.3617960135</v>
      </c>
      <c r="D812" s="52">
        <f>(Input!D$12*Input!D$139)*D547</f>
        <v>3290125.3880904811</v>
      </c>
      <c r="E812" s="52">
        <f>(Input!E$12*Input!E$139)*E547</f>
        <v>2814021.8015031884</v>
      </c>
      <c r="F812" s="52">
        <f>(Input!F$12*Input!F$139)*F547</f>
        <v>2517115.3208962274</v>
      </c>
      <c r="G812" s="52">
        <f>(Input!G$12*Input!G$139)*G547</f>
        <v>2241228.2946471903</v>
      </c>
      <c r="H812" s="52">
        <f>(Input!H$12*Input!H$139)*H547</f>
        <v>1945043.5143517181</v>
      </c>
      <c r="I812" s="57">
        <f>(Input!I$12*Input!I$139)*I547</f>
        <v>1881980.214260587</v>
      </c>
    </row>
    <row r="813" spans="1:9" s="5" customFormat="1" ht="15" customHeight="1" x14ac:dyDescent="0.25">
      <c r="A813" s="46" t="str">
        <f t="shared" ref="A813" si="786">A548</f>
        <v>13_Montroig</v>
      </c>
      <c r="B813" s="4" t="str">
        <f t="shared" si="780"/>
        <v>Salida Nacional / National exit</v>
      </c>
      <c r="C813" s="52">
        <f>(Input!C$12*Input!C$139)*C548</f>
        <v>3092794.606391652</v>
      </c>
      <c r="D813" s="52">
        <f>(Input!D$12*Input!D$139)*D548</f>
        <v>2669805.8695365572</v>
      </c>
      <c r="E813" s="52">
        <f>(Input!E$12*Input!E$139)*E548</f>
        <v>2282753.9593571145</v>
      </c>
      <c r="F813" s="52">
        <f>(Input!F$12*Input!F$139)*F548</f>
        <v>2041197.186505775</v>
      </c>
      <c r="G813" s="52">
        <f>(Input!G$12*Input!G$139)*G548</f>
        <v>1817360.0600019426</v>
      </c>
      <c r="H813" s="52">
        <f>(Input!H$12*Input!H$139)*H548</f>
        <v>1577245.5858603357</v>
      </c>
      <c r="I813" s="57">
        <f>(Input!I$12*Input!I$139)*I548</f>
        <v>1526219.7330454842</v>
      </c>
    </row>
    <row r="814" spans="1:9" s="5" customFormat="1" ht="15" customHeight="1" x14ac:dyDescent="0.25">
      <c r="A814" s="46" t="str">
        <f t="shared" ref="A814" si="787">A549</f>
        <v>14 Vandellos</v>
      </c>
      <c r="B814" s="4" t="str">
        <f t="shared" si="780"/>
        <v>Salida Nacional / National exit</v>
      </c>
      <c r="C814" s="52">
        <f>(Input!C$12*Input!C$139)*C549</f>
        <v>570.467381346146</v>
      </c>
      <c r="D814" s="52">
        <f>(Input!D$12*Input!D$139)*D549</f>
        <v>492.372536381955</v>
      </c>
      <c r="E814" s="52">
        <f>(Input!E$12*Input!E$139)*E549</f>
        <v>420.90488281905755</v>
      </c>
      <c r="F814" s="52">
        <f>(Input!F$12*Input!F$139)*F549</f>
        <v>376.27999585778201</v>
      </c>
      <c r="G814" s="52">
        <f>(Input!G$12*Input!G$139)*G549</f>
        <v>335.0035257523889</v>
      </c>
      <c r="H814" s="52">
        <f>(Input!H$12*Input!H$139)*H549</f>
        <v>290.74863293709353</v>
      </c>
      <c r="I814" s="57">
        <f>(Input!I$12*Input!I$139)*I549</f>
        <v>281.35622023583284</v>
      </c>
    </row>
    <row r="815" spans="1:9" s="5" customFormat="1" ht="15" customHeight="1" x14ac:dyDescent="0.25">
      <c r="A815" s="46" t="str">
        <f t="shared" ref="A815" si="788">A550</f>
        <v>15.02_Tortosa</v>
      </c>
      <c r="B815" s="4" t="str">
        <f t="shared" si="780"/>
        <v>Salida Nacional / National exit</v>
      </c>
      <c r="C815" s="52">
        <f>(Input!C$12*Input!C$139)*C550</f>
        <v>681298.50441576284</v>
      </c>
      <c r="D815" s="52">
        <f>(Input!D$12*Input!D$139)*D550</f>
        <v>596629.62059809396</v>
      </c>
      <c r="E815" s="52">
        <f>(Input!E$12*Input!E$139)*E550</f>
        <v>516253.78848609596</v>
      </c>
      <c r="F815" s="52">
        <f>(Input!F$12*Input!F$139)*F550</f>
        <v>459652.45077846257</v>
      </c>
      <c r="G815" s="52">
        <f>(Input!G$12*Input!G$139)*G550</f>
        <v>411403.62317015242</v>
      </c>
      <c r="H815" s="52">
        <f>(Input!H$12*Input!H$139)*H550</f>
        <v>359105.64340718766</v>
      </c>
      <c r="I815" s="57">
        <f>(Input!I$12*Input!I$139)*I550</f>
        <v>352519.57649294607</v>
      </c>
    </row>
    <row r="816" spans="1:9" s="5" customFormat="1" ht="15" customHeight="1" x14ac:dyDescent="0.25">
      <c r="A816" s="46" t="str">
        <f t="shared" ref="A816" si="789">A551</f>
        <v>15.04_La Jana</v>
      </c>
      <c r="B816" s="4" t="str">
        <f t="shared" si="780"/>
        <v>Salida Nacional / National exit</v>
      </c>
      <c r="C816" s="52">
        <f>(Input!C$12*Input!C$139)*C551</f>
        <v>64985.354076934535</v>
      </c>
      <c r="D816" s="52">
        <f>(Input!D$12*Input!D$139)*D551</f>
        <v>56331.398613860219</v>
      </c>
      <c r="E816" s="52">
        <f>(Input!E$12*Input!E$139)*E551</f>
        <v>48159.818083629929</v>
      </c>
      <c r="F816" s="52">
        <f>(Input!F$12*Input!F$139)*F551</f>
        <v>42437.007506501111</v>
      </c>
      <c r="G816" s="52">
        <f>(Input!G$12*Input!G$139)*G551</f>
        <v>37744.303195440851</v>
      </c>
      <c r="H816" s="52">
        <f>(Input!H$12*Input!H$139)*H551</f>
        <v>32823.321549218141</v>
      </c>
      <c r="I816" s="57">
        <f>(Input!I$12*Input!I$139)*I551</f>
        <v>32161.14155389199</v>
      </c>
    </row>
    <row r="817" spans="1:9" s="5" customFormat="1" ht="15" customHeight="1" x14ac:dyDescent="0.25">
      <c r="A817" s="46" t="str">
        <f t="shared" ref="A817" si="790">A552</f>
        <v>15.06A_Cabanes</v>
      </c>
      <c r="B817" s="4" t="str">
        <f t="shared" si="780"/>
        <v>Salida Nacional / National exit</v>
      </c>
      <c r="C817" s="52">
        <f>(Input!C$12*Input!C$139)*C552</f>
        <v>0</v>
      </c>
      <c r="D817" s="52">
        <f>(Input!D$12*Input!D$139)*D552</f>
        <v>0</v>
      </c>
      <c r="E817" s="52">
        <f>(Input!E$12*Input!E$139)*E552</f>
        <v>0</v>
      </c>
      <c r="F817" s="52">
        <f>(Input!F$12*Input!F$139)*F552</f>
        <v>0</v>
      </c>
      <c r="G817" s="52">
        <f>(Input!G$12*Input!G$139)*G552</f>
        <v>0</v>
      </c>
      <c r="H817" s="52">
        <f>(Input!H$12*Input!H$139)*H552</f>
        <v>0</v>
      </c>
      <c r="I817" s="57">
        <f>(Input!I$12*Input!I$139)*I552</f>
        <v>0</v>
      </c>
    </row>
    <row r="818" spans="1:9" s="5" customFormat="1" ht="15" customHeight="1" x14ac:dyDescent="0.25">
      <c r="A818" s="46" t="str">
        <f t="shared" ref="A818" si="791">A553</f>
        <v>15.07_Villafames</v>
      </c>
      <c r="B818" s="4" t="str">
        <f t="shared" si="780"/>
        <v>Salida Nacional / National exit</v>
      </c>
      <c r="C818" s="52">
        <f>(Input!C$12*Input!C$139)*C553</f>
        <v>1163892.2179370301</v>
      </c>
      <c r="D818" s="52">
        <f>(Input!D$12*Input!D$139)*D553</f>
        <v>1017442.4052409794</v>
      </c>
      <c r="E818" s="52">
        <f>(Input!E$12*Input!E$139)*E553</f>
        <v>877890.84285240807</v>
      </c>
      <c r="F818" s="52">
        <f>(Input!F$12*Input!F$139)*F553</f>
        <v>778908.70840475592</v>
      </c>
      <c r="G818" s="52">
        <f>(Input!G$12*Input!G$139)*G553</f>
        <v>697179.51504384447</v>
      </c>
      <c r="H818" s="52">
        <f>(Input!H$12*Input!H$139)*H553</f>
        <v>609075.7490139805</v>
      </c>
      <c r="I818" s="57">
        <f>(Input!I$12*Input!I$139)*I553</f>
        <v>598192.8095982325</v>
      </c>
    </row>
    <row r="819" spans="1:9" s="5" customFormat="1" ht="15" customHeight="1" x14ac:dyDescent="0.25">
      <c r="A819" s="46" t="str">
        <f t="shared" ref="A819" si="792">A554</f>
        <v>15.08_Borriol</v>
      </c>
      <c r="B819" s="4" t="str">
        <f t="shared" si="780"/>
        <v>Salida Nacional / National exit</v>
      </c>
      <c r="C819" s="52">
        <f>(Input!C$12*Input!C$139)*C554</f>
        <v>0</v>
      </c>
      <c r="D819" s="52">
        <f>(Input!D$12*Input!D$139)*D554</f>
        <v>0</v>
      </c>
      <c r="E819" s="52">
        <f>(Input!E$12*Input!E$139)*E554</f>
        <v>0</v>
      </c>
      <c r="F819" s="52">
        <f>(Input!F$12*Input!F$139)*F554</f>
        <v>0</v>
      </c>
      <c r="G819" s="52">
        <f>(Input!G$12*Input!G$139)*G554</f>
        <v>0</v>
      </c>
      <c r="H819" s="52">
        <f>(Input!H$12*Input!H$139)*H554</f>
        <v>0</v>
      </c>
      <c r="I819" s="57">
        <f>(Input!I$12*Input!I$139)*I554</f>
        <v>0</v>
      </c>
    </row>
    <row r="820" spans="1:9" s="5" customFormat="1" ht="15" customHeight="1" x14ac:dyDescent="0.25">
      <c r="A820" s="46" t="str">
        <f t="shared" ref="A820" si="793">A555</f>
        <v>15.09_Villarreal</v>
      </c>
      <c r="B820" s="4" t="str">
        <f t="shared" si="780"/>
        <v>Salida Nacional / National exit</v>
      </c>
      <c r="C820" s="52">
        <f>(Input!C$12*Input!C$139)*C555</f>
        <v>6446497.3506112313</v>
      </c>
      <c r="D820" s="52">
        <f>(Input!D$12*Input!D$139)*D555</f>
        <v>5627723.4951332202</v>
      </c>
      <c r="E820" s="52">
        <f>(Input!E$12*Input!E$139)*E555</f>
        <v>4846882.6860650145</v>
      </c>
      <c r="F820" s="52">
        <f>(Input!F$12*Input!F$139)*F555</f>
        <v>4292001.3064739853</v>
      </c>
      <c r="G820" s="52">
        <f>(Input!G$12*Input!G$139)*G555</f>
        <v>3839819.6516023795</v>
      </c>
      <c r="H820" s="52">
        <f>(Input!H$12*Input!H$139)*H555</f>
        <v>3354568.6962466454</v>
      </c>
      <c r="I820" s="57">
        <f>(Input!I$12*Input!I$139)*I555</f>
        <v>3294699.6968407189</v>
      </c>
    </row>
    <row r="821" spans="1:9" s="5" customFormat="1" ht="15" customHeight="1" x14ac:dyDescent="0.25">
      <c r="A821" s="46" t="str">
        <f t="shared" ref="A821" si="794">A556</f>
        <v>15.09X.3_Moncofar</v>
      </c>
      <c r="B821" s="4" t="str">
        <f t="shared" si="780"/>
        <v>Salida Nacional / National exit</v>
      </c>
      <c r="C821" s="52">
        <f>(Input!C$12*Input!C$139)*C556</f>
        <v>464255.30622765416</v>
      </c>
      <c r="D821" s="52">
        <f>(Input!D$12*Input!D$139)*D556</f>
        <v>401547.50608469214</v>
      </c>
      <c r="E821" s="52">
        <f>(Input!E$12*Input!E$139)*E556</f>
        <v>341959.56533411692</v>
      </c>
      <c r="F821" s="52">
        <f>(Input!F$12*Input!F$139)*F556</f>
        <v>299968.40318787476</v>
      </c>
      <c r="G821" s="52">
        <f>(Input!G$12*Input!G$139)*G556</f>
        <v>266630.74689555471</v>
      </c>
      <c r="H821" s="52">
        <f>(Input!H$12*Input!H$139)*H556</f>
        <v>231972.37776103857</v>
      </c>
      <c r="I821" s="57">
        <f>(Input!I$12*Input!I$139)*I556</f>
        <v>227465.99934774137</v>
      </c>
    </row>
    <row r="822" spans="1:9" s="5" customFormat="1" ht="15" customHeight="1" x14ac:dyDescent="0.25">
      <c r="A822" s="46" t="str">
        <f t="shared" ref="A822" si="795">A557</f>
        <v>15.09X_Nules I</v>
      </c>
      <c r="B822" s="4" t="str">
        <f t="shared" si="780"/>
        <v>Salida Nacional / National exit</v>
      </c>
      <c r="C822" s="52">
        <f>(Input!C$12*Input!C$139)*C557</f>
        <v>217180.63474290332</v>
      </c>
      <c r="D822" s="52">
        <f>(Input!D$12*Input!D$139)*D557</f>
        <v>188929.55277736433</v>
      </c>
      <c r="E822" s="52">
        <f>(Input!E$12*Input!E$139)*E557</f>
        <v>162008.96722426519</v>
      </c>
      <c r="F822" s="52">
        <f>(Input!F$12*Input!F$139)*F557</f>
        <v>142920.95231106188</v>
      </c>
      <c r="G822" s="52">
        <f>(Input!G$12*Input!G$139)*G557</f>
        <v>127572.13422613627</v>
      </c>
      <c r="H822" s="52">
        <f>(Input!H$12*Input!H$139)*H557</f>
        <v>111300.40425248811</v>
      </c>
      <c r="I822" s="57">
        <f>(Input!I$12*Input!I$139)*I557</f>
        <v>109259.89677804867</v>
      </c>
    </row>
    <row r="823" spans="1:9" s="5" customFormat="1" ht="15" customHeight="1" x14ac:dyDescent="0.25">
      <c r="A823" s="46" t="str">
        <f t="shared" ref="A823" si="796">A558</f>
        <v>15.10_Chilches</v>
      </c>
      <c r="B823" s="4" t="str">
        <f t="shared" si="780"/>
        <v>Salida Nacional / National exit</v>
      </c>
      <c r="C823" s="52">
        <f>(Input!C$12*Input!C$139)*C558</f>
        <v>641178.19391694199</v>
      </c>
      <c r="D823" s="52">
        <f>(Input!D$12*Input!D$139)*D558</f>
        <v>557658.31164094293</v>
      </c>
      <c r="E823" s="52">
        <f>(Input!E$12*Input!E$139)*E558</f>
        <v>478053.82376544003</v>
      </c>
      <c r="F823" s="52">
        <f>(Input!F$12*Input!F$139)*F558</f>
        <v>421566.73889510636</v>
      </c>
      <c r="G823" s="52">
        <f>(Input!G$12*Input!G$139)*G558</f>
        <v>376298.77459289995</v>
      </c>
      <c r="H823" s="52">
        <f>(Input!H$12*Input!H$139)*H558</f>
        <v>328337.60334140109</v>
      </c>
      <c r="I823" s="57">
        <f>(Input!I$12*Input!I$139)*I558</f>
        <v>322329.86692415318</v>
      </c>
    </row>
    <row r="824" spans="1:9" s="5" customFormat="1" ht="15" customHeight="1" x14ac:dyDescent="0.25">
      <c r="A824" s="46" t="str">
        <f t="shared" ref="A824" si="797">A559</f>
        <v>15.11_Sagunto</v>
      </c>
      <c r="B824" s="4" t="str">
        <f t="shared" si="780"/>
        <v>Salida Nacional / National exit</v>
      </c>
      <c r="C824" s="52">
        <f>(Input!C$12*Input!C$139)*C559</f>
        <v>546967.73895551206</v>
      </c>
      <c r="D824" s="52">
        <f>(Input!D$12*Input!D$139)*D559</f>
        <v>463060.0090048117</v>
      </c>
      <c r="E824" s="52">
        <f>(Input!E$12*Input!E$139)*E559</f>
        <v>384698.26377434959</v>
      </c>
      <c r="F824" s="52">
        <f>(Input!F$12*Input!F$139)*F559</f>
        <v>330786.78510539571</v>
      </c>
      <c r="G824" s="52">
        <f>(Input!G$12*Input!G$139)*G559</f>
        <v>289956.12318848533</v>
      </c>
      <c r="H824" s="52">
        <f>(Input!H$12*Input!H$139)*H559</f>
        <v>250012.38906696002</v>
      </c>
      <c r="I824" s="57">
        <f>(Input!I$12*Input!I$139)*I559</f>
        <v>243948.71099599916</v>
      </c>
    </row>
    <row r="825" spans="1:9" s="5" customFormat="1" ht="15" customHeight="1" x14ac:dyDescent="0.25">
      <c r="A825" s="46" t="str">
        <f t="shared" ref="A825" si="798">A560</f>
        <v>15.12_Puzol</v>
      </c>
      <c r="B825" s="4" t="str">
        <f t="shared" si="780"/>
        <v>Salida Nacional / National exit</v>
      </c>
      <c r="C825" s="52">
        <f>(Input!C$12*Input!C$139)*C560</f>
        <v>0</v>
      </c>
      <c r="D825" s="52">
        <f>(Input!D$12*Input!D$139)*D560</f>
        <v>0</v>
      </c>
      <c r="E825" s="52">
        <f>(Input!E$12*Input!E$139)*E560</f>
        <v>0</v>
      </c>
      <c r="F825" s="52">
        <f>(Input!F$12*Input!F$139)*F560</f>
        <v>0</v>
      </c>
      <c r="G825" s="52">
        <f>(Input!G$12*Input!G$139)*G560</f>
        <v>0</v>
      </c>
      <c r="H825" s="52">
        <f>(Input!H$12*Input!H$139)*H560</f>
        <v>0</v>
      </c>
      <c r="I825" s="57">
        <f>(Input!I$12*Input!I$139)*I560</f>
        <v>0</v>
      </c>
    </row>
    <row r="826" spans="1:9" s="5" customFormat="1" ht="15" customHeight="1" x14ac:dyDescent="0.25">
      <c r="A826" s="46" t="str">
        <f t="shared" ref="A826" si="799">A561</f>
        <v>15.14_Paterna</v>
      </c>
      <c r="B826" s="4" t="str">
        <f t="shared" si="780"/>
        <v>Salida Nacional / National exit</v>
      </c>
      <c r="C826" s="52">
        <f>(Input!C$12*Input!C$139)*C561</f>
        <v>0</v>
      </c>
      <c r="D826" s="52">
        <f>(Input!D$12*Input!D$139)*D561</f>
        <v>0</v>
      </c>
      <c r="E826" s="52">
        <f>(Input!E$12*Input!E$139)*E561</f>
        <v>0</v>
      </c>
      <c r="F826" s="52">
        <f>(Input!F$12*Input!F$139)*F561</f>
        <v>0</v>
      </c>
      <c r="G826" s="52">
        <f>(Input!G$12*Input!G$139)*G561</f>
        <v>0</v>
      </c>
      <c r="H826" s="52">
        <f>(Input!H$12*Input!H$139)*H561</f>
        <v>0</v>
      </c>
      <c r="I826" s="57">
        <f>(Input!I$12*Input!I$139)*I561</f>
        <v>0</v>
      </c>
    </row>
    <row r="827" spans="1:9" s="5" customFormat="1" ht="15" customHeight="1" x14ac:dyDescent="0.25">
      <c r="A827" s="46" t="str">
        <f t="shared" ref="A827" si="800">A562</f>
        <v>15.16_Llombay</v>
      </c>
      <c r="B827" s="4" t="str">
        <f t="shared" si="780"/>
        <v>Salida Nacional / National exit</v>
      </c>
      <c r="C827" s="52">
        <f>(Input!C$12*Input!C$139)*C562</f>
        <v>378795.25422883226</v>
      </c>
      <c r="D827" s="52">
        <f>(Input!D$12*Input!D$139)*D562</f>
        <v>325587.55252051906</v>
      </c>
      <c r="E827" s="52">
        <f>(Input!E$12*Input!E$139)*E562</f>
        <v>275083.72123750095</v>
      </c>
      <c r="F827" s="52">
        <f>(Input!F$12*Input!F$139)*F562</f>
        <v>239515.32426599564</v>
      </c>
      <c r="G827" s="52">
        <f>(Input!G$12*Input!G$139)*G562</f>
        <v>212227.03187125473</v>
      </c>
      <c r="H827" s="52">
        <f>(Input!H$12*Input!H$139)*H562</f>
        <v>184394.44898823558</v>
      </c>
      <c r="I827" s="57">
        <f>(Input!I$12*Input!I$139)*I562</f>
        <v>180816.49165493387</v>
      </c>
    </row>
    <row r="828" spans="1:9" s="5" customFormat="1" ht="15" customHeight="1" x14ac:dyDescent="0.25">
      <c r="A828" s="46" t="str">
        <f t="shared" ref="A828" si="801">A563</f>
        <v>15.17_Carlet</v>
      </c>
      <c r="B828" s="4" t="str">
        <f t="shared" si="780"/>
        <v>Salida Nacional / National exit</v>
      </c>
      <c r="C828" s="52">
        <f>(Input!C$12*Input!C$139)*C563</f>
        <v>338317.22225884115</v>
      </c>
      <c r="D828" s="52">
        <f>(Input!D$12*Input!D$139)*D563</f>
        <v>286301.21213028452</v>
      </c>
      <c r="E828" s="52">
        <f>(Input!E$12*Input!E$139)*E563</f>
        <v>237701.05812732026</v>
      </c>
      <c r="F828" s="52">
        <f>(Input!F$12*Input!F$139)*F563</f>
        <v>204156.12371234916</v>
      </c>
      <c r="G828" s="52">
        <f>(Input!G$12*Input!G$139)*G563</f>
        <v>179090.60815906469</v>
      </c>
      <c r="H828" s="52">
        <f>(Input!H$12*Input!H$139)*H563</f>
        <v>154575.78477837585</v>
      </c>
      <c r="I828" s="57">
        <f>(Input!I$12*Input!I$139)*I563</f>
        <v>150980.10222561445</v>
      </c>
    </row>
    <row r="829" spans="1:9" s="5" customFormat="1" ht="15" customHeight="1" x14ac:dyDescent="0.25">
      <c r="A829" s="46" t="str">
        <f t="shared" ref="A829" si="802">A564</f>
        <v>15.19_Alcudia de Crespins</v>
      </c>
      <c r="B829" s="4" t="str">
        <f t="shared" si="780"/>
        <v>Salida Nacional / National exit</v>
      </c>
      <c r="C829" s="52">
        <f>(Input!C$12*Input!C$139)*C564</f>
        <v>188629.71267534303</v>
      </c>
      <c r="D829" s="52">
        <f>(Input!D$12*Input!D$139)*D564</f>
        <v>163216.16266979242</v>
      </c>
      <c r="E829" s="52">
        <f>(Input!E$12*Input!E$139)*E564</f>
        <v>139043.34588038392</v>
      </c>
      <c r="F829" s="52">
        <f>(Input!F$12*Input!F$139)*F564</f>
        <v>121858.52686205806</v>
      </c>
      <c r="G829" s="52">
        <f>(Input!G$12*Input!G$139)*G564</f>
        <v>108597.57385589175</v>
      </c>
      <c r="H829" s="52">
        <f>(Input!H$12*Input!H$139)*H564</f>
        <v>94744.749944281226</v>
      </c>
      <c r="I829" s="57">
        <f>(Input!I$12*Input!I$139)*I564</f>
        <v>93056.254654281249</v>
      </c>
    </row>
    <row r="830" spans="1:9" s="5" customFormat="1" ht="15" customHeight="1" x14ac:dyDescent="0.25">
      <c r="A830" s="46" t="str">
        <f t="shared" ref="A830" si="803">A565</f>
        <v>15.20.04_Denia</v>
      </c>
      <c r="B830" s="4" t="str">
        <f t="shared" si="780"/>
        <v>Salida Nacional / National exit</v>
      </c>
      <c r="C830" s="52">
        <f>(Input!C$12*Input!C$139)*C565</f>
        <v>17640.858622787699</v>
      </c>
      <c r="D830" s="52">
        <f>(Input!D$12*Input!D$139)*D565</f>
        <v>15290.936068822208</v>
      </c>
      <c r="E830" s="52">
        <f>(Input!E$12*Input!E$139)*E565</f>
        <v>13058.910157635844</v>
      </c>
      <c r="F830" s="52">
        <f>(Input!F$12*Input!F$139)*F565</f>
        <v>11476.034125914852</v>
      </c>
      <c r="G830" s="52">
        <f>(Input!G$12*Input!G$139)*G565</f>
        <v>10235.793110284618</v>
      </c>
      <c r="H830" s="52">
        <f>(Input!H$12*Input!H$139)*H565</f>
        <v>8931.5751663864048</v>
      </c>
      <c r="I830" s="57">
        <f>(Input!I$12*Input!I$139)*I565</f>
        <v>8774.6787331909145</v>
      </c>
    </row>
    <row r="831" spans="1:9" s="5" customFormat="1" ht="15" customHeight="1" x14ac:dyDescent="0.25">
      <c r="A831" s="46" t="str">
        <f t="shared" ref="A831" si="804">A566</f>
        <v>15.20.05_Ibiza</v>
      </c>
      <c r="B831" s="4" t="str">
        <f t="shared" si="780"/>
        <v>Salida Nacional / National exit</v>
      </c>
      <c r="C831" s="52">
        <f>(Input!C$12*Input!C$139)*C566</f>
        <v>37451.140207808217</v>
      </c>
      <c r="D831" s="52">
        <f>(Input!D$12*Input!D$139)*D566</f>
        <v>32095.902611033984</v>
      </c>
      <c r="E831" s="52">
        <f>(Input!E$12*Input!E$139)*E566</f>
        <v>27075.085460329021</v>
      </c>
      <c r="F831" s="52">
        <f>(Input!F$12*Input!F$139)*F566</f>
        <v>23578.390813060847</v>
      </c>
      <c r="G831" s="52">
        <f>(Input!G$12*Input!G$139)*G566</f>
        <v>20848.102797976164</v>
      </c>
      <c r="H831" s="52">
        <f>(Input!H$12*Input!H$139)*H566</f>
        <v>18074.897372846001</v>
      </c>
      <c r="I831" s="57">
        <f>(Input!I$12*Input!I$139)*I566</f>
        <v>17703.821699222455</v>
      </c>
    </row>
    <row r="832" spans="1:9" s="5" customFormat="1" ht="15" customHeight="1" x14ac:dyDescent="0.25">
      <c r="A832" s="46" t="str">
        <f t="shared" ref="A832" si="805">A567</f>
        <v>15.20.06_Mallorca-S. Juan Dios</v>
      </c>
      <c r="B832" s="4" t="str">
        <f t="shared" si="780"/>
        <v>Salida Nacional / National exit</v>
      </c>
      <c r="C832" s="52">
        <f>(Input!C$12*Input!C$139)*C567</f>
        <v>904594.22155900369</v>
      </c>
      <c r="D832" s="52">
        <f>(Input!D$12*Input!D$139)*D567</f>
        <v>775543.89040906238</v>
      </c>
      <c r="E832" s="52">
        <f>(Input!E$12*Input!E$139)*E567</f>
        <v>654561.56258154602</v>
      </c>
      <c r="F832" s="52">
        <f>(Input!F$12*Input!F$139)*F567</f>
        <v>570328.04587653105</v>
      </c>
      <c r="G832" s="52">
        <f>(Input!G$12*Input!G$139)*G567</f>
        <v>504402.1196611175</v>
      </c>
      <c r="H832" s="52">
        <f>(Input!H$12*Input!H$139)*H567</f>
        <v>437350.08272578684</v>
      </c>
      <c r="I832" s="57">
        <f>(Input!I$12*Input!I$139)*I567</f>
        <v>428404.44041831436</v>
      </c>
    </row>
    <row r="833" spans="1:9" s="5" customFormat="1" ht="15" customHeight="1" x14ac:dyDescent="0.25">
      <c r="A833" s="46" t="str">
        <f t="shared" ref="A833" si="806">A568</f>
        <v>15.20A.1_Onteniente</v>
      </c>
      <c r="B833" s="4" t="str">
        <f t="shared" si="780"/>
        <v>Salida Nacional / National exit</v>
      </c>
      <c r="C833" s="52">
        <f>(Input!C$12*Input!C$139)*C568</f>
        <v>689958.64328425331</v>
      </c>
      <c r="D833" s="52">
        <f>(Input!D$12*Input!D$139)*D568</f>
        <v>598083.07062717201</v>
      </c>
      <c r="E833" s="52">
        <f>(Input!E$12*Input!E$139)*E568</f>
        <v>510530.35542552872</v>
      </c>
      <c r="F833" s="52">
        <f>(Input!F$12*Input!F$139)*F568</f>
        <v>448130.83279788063</v>
      </c>
      <c r="G833" s="52">
        <f>(Input!G$12*Input!G$139)*G568</f>
        <v>399909.48578435282</v>
      </c>
      <c r="H833" s="52">
        <f>(Input!H$12*Input!H$139)*H568</f>
        <v>349234.88922731427</v>
      </c>
      <c r="I833" s="57">
        <f>(Input!I$12*Input!I$139)*I568</f>
        <v>343217.13794644491</v>
      </c>
    </row>
    <row r="834" spans="1:9" s="5" customFormat="1" ht="15" customHeight="1" x14ac:dyDescent="0.25">
      <c r="A834" s="46" t="str">
        <f t="shared" ref="A834" si="807">A569</f>
        <v>15.21_Bañeres</v>
      </c>
      <c r="B834" s="4" t="str">
        <f t="shared" si="780"/>
        <v>Salida Nacional / National exit</v>
      </c>
      <c r="C834" s="52">
        <f>(Input!C$12*Input!C$139)*C569</f>
        <v>264447.30528206029</v>
      </c>
      <c r="D834" s="52">
        <f>(Input!D$12*Input!D$139)*D569</f>
        <v>229098.27337155616</v>
      </c>
      <c r="E834" s="52">
        <f>(Input!E$12*Input!E$139)*E569</f>
        <v>195432.0971794613</v>
      </c>
      <c r="F834" s="52">
        <f>(Input!F$12*Input!F$139)*F569</f>
        <v>171445.80280775094</v>
      </c>
      <c r="G834" s="52">
        <f>(Input!G$12*Input!G$139)*G569</f>
        <v>152963.39541106511</v>
      </c>
      <c r="H834" s="52">
        <f>(Input!H$12*Input!H$139)*H569</f>
        <v>133569.7052109082</v>
      </c>
      <c r="I834" s="57">
        <f>(Input!I$12*Input!I$139)*I569</f>
        <v>131274.17738367466</v>
      </c>
    </row>
    <row r="835" spans="1:9" s="5" customFormat="1" ht="15" customHeight="1" x14ac:dyDescent="0.25">
      <c r="A835" s="46" t="str">
        <f t="shared" ref="A835" si="808">A570</f>
        <v>15.22_Ibi</v>
      </c>
      <c r="B835" s="4" t="str">
        <f t="shared" si="780"/>
        <v>Salida Nacional / National exit</v>
      </c>
      <c r="C835" s="52">
        <f>(Input!C$12*Input!C$139)*C570</f>
        <v>71657.907228736207</v>
      </c>
      <c r="D835" s="52">
        <f>(Input!D$12*Input!D$139)*D570</f>
        <v>61316.567588433907</v>
      </c>
      <c r="E835" s="52">
        <f>(Input!E$12*Input!E$139)*E570</f>
        <v>51571.844950389845</v>
      </c>
      <c r="F835" s="52">
        <f>(Input!F$12*Input!F$139)*F570</f>
        <v>44723.864600957793</v>
      </c>
      <c r="G835" s="52">
        <f>(Input!G$12*Input!G$139)*G570</f>
        <v>39563.614578450608</v>
      </c>
      <c r="H835" s="52">
        <f>(Input!H$12*Input!H$139)*H570</f>
        <v>34352.358770309358</v>
      </c>
      <c r="I835" s="57">
        <f>(Input!I$12*Input!I$139)*I570</f>
        <v>33667.993111650809</v>
      </c>
    </row>
    <row r="836" spans="1:9" s="5" customFormat="1" ht="15" customHeight="1" x14ac:dyDescent="0.25">
      <c r="A836" s="46" t="str">
        <f t="shared" ref="A836" si="809">A571</f>
        <v>15.23_Tibi</v>
      </c>
      <c r="B836" s="4" t="str">
        <f t="shared" si="780"/>
        <v>Salida Nacional / National exit</v>
      </c>
      <c r="C836" s="52">
        <f>(Input!C$12*Input!C$139)*C571</f>
        <v>7936.1781422343502</v>
      </c>
      <c r="D836" s="52">
        <f>(Input!D$12*Input!D$139)*D571</f>
        <v>6799.5703849310221</v>
      </c>
      <c r="E836" s="52">
        <f>(Input!E$12*Input!E$139)*E571</f>
        <v>5727.4001842566313</v>
      </c>
      <c r="F836" s="52">
        <f>(Input!F$12*Input!F$139)*F571</f>
        <v>4972.7777748807357</v>
      </c>
      <c r="G836" s="52">
        <f>(Input!G$12*Input!G$139)*G571</f>
        <v>4403.4940583108546</v>
      </c>
      <c r="H836" s="52">
        <f>(Input!H$12*Input!H$139)*H571</f>
        <v>3826.2284836608678</v>
      </c>
      <c r="I836" s="57">
        <f>(Input!I$12*Input!I$139)*I571</f>
        <v>3751.5807564592442</v>
      </c>
    </row>
    <row r="837" spans="1:9" s="5" customFormat="1" ht="15" customHeight="1" x14ac:dyDescent="0.25">
      <c r="A837" s="46" t="str">
        <f t="shared" ref="A837" si="810">A572</f>
        <v>15.24_Alicante</v>
      </c>
      <c r="B837" s="4" t="str">
        <f t="shared" si="780"/>
        <v>Salida Nacional / National exit</v>
      </c>
      <c r="C837" s="52">
        <f>(Input!C$12*Input!C$139)*C572</f>
        <v>249145.74395851191</v>
      </c>
      <c r="D837" s="52">
        <f>(Input!D$12*Input!D$139)*D572</f>
        <v>214340.37815794777</v>
      </c>
      <c r="E837" s="52">
        <f>(Input!E$12*Input!E$139)*E572</f>
        <v>181393.98636690542</v>
      </c>
      <c r="F837" s="52">
        <f>(Input!F$12*Input!F$139)*F572</f>
        <v>158094.3395150319</v>
      </c>
      <c r="G837" s="52">
        <f>(Input!G$12*Input!G$139)*G572</f>
        <v>140421.08885194911</v>
      </c>
      <c r="H837" s="52">
        <f>(Input!H$12*Input!H$139)*H572</f>
        <v>122267.58608824393</v>
      </c>
      <c r="I837" s="57">
        <f>(Input!I$12*Input!I$139)*I572</f>
        <v>120017.78050455364</v>
      </c>
    </row>
    <row r="838" spans="1:9" s="5" customFormat="1" ht="15" customHeight="1" x14ac:dyDescent="0.25">
      <c r="A838" s="46" t="str">
        <f t="shared" ref="A838" si="811">A573</f>
        <v>15.26_Elche</v>
      </c>
      <c r="B838" s="4" t="str">
        <f t="shared" si="780"/>
        <v>Salida Nacional / National exit</v>
      </c>
      <c r="C838" s="52">
        <f>(Input!C$12*Input!C$139)*C573</f>
        <v>445293.49424311967</v>
      </c>
      <c r="D838" s="52">
        <f>(Input!D$12*Input!D$139)*D573</f>
        <v>382985.77619794087</v>
      </c>
      <c r="E838" s="52">
        <f>(Input!E$12*Input!E$139)*E573</f>
        <v>324014.71704004251</v>
      </c>
      <c r="F838" s="52">
        <f>(Input!F$12*Input!F$139)*F573</f>
        <v>282304.24567810382</v>
      </c>
      <c r="G838" s="52">
        <f>(Input!G$12*Input!G$139)*G573</f>
        <v>250752.9715828108</v>
      </c>
      <c r="H838" s="52">
        <f>(Input!H$12*Input!H$139)*H573</f>
        <v>218358.3542564688</v>
      </c>
      <c r="I838" s="57">
        <f>(Input!I$12*Input!I$139)*I573</f>
        <v>214379.78255108633</v>
      </c>
    </row>
    <row r="839" spans="1:9" s="5" customFormat="1" ht="15" customHeight="1" x14ac:dyDescent="0.25">
      <c r="A839" s="46" t="str">
        <f t="shared" ref="A839" si="812">A574</f>
        <v>15.28_16_Callosa Segura</v>
      </c>
      <c r="B839" s="4" t="str">
        <f t="shared" si="780"/>
        <v>Salida Nacional / National exit</v>
      </c>
      <c r="C839" s="52">
        <f>(Input!C$12*Input!C$139)*C574</f>
        <v>137850.12773327378</v>
      </c>
      <c r="D839" s="52">
        <f>(Input!D$12*Input!D$139)*D574</f>
        <v>118797.80237091368</v>
      </c>
      <c r="E839" s="52">
        <f>(Input!E$12*Input!E$139)*E574</f>
        <v>100733.22351424459</v>
      </c>
      <c r="F839" s="52">
        <f>(Input!F$12*Input!F$139)*F574</f>
        <v>87922.468392241848</v>
      </c>
      <c r="G839" s="52">
        <f>(Input!G$12*Input!G$139)*G574</f>
        <v>78216.886457343717</v>
      </c>
      <c r="H839" s="52">
        <f>(Input!H$12*Input!H$139)*H574</f>
        <v>68186.915174672729</v>
      </c>
      <c r="I839" s="57">
        <f>(Input!I$12*Input!I$139)*I574</f>
        <v>66988.269747092869</v>
      </c>
    </row>
    <row r="840" spans="1:9" s="5" customFormat="1" ht="15" customHeight="1" x14ac:dyDescent="0.25">
      <c r="A840" s="46" t="str">
        <f t="shared" ref="A840" si="813">A575</f>
        <v>15.30_San Javier</v>
      </c>
      <c r="B840" s="4" t="str">
        <f t="shared" si="780"/>
        <v>Salida Nacional / National exit</v>
      </c>
      <c r="C840" s="52">
        <f>(Input!C$12*Input!C$139)*C575</f>
        <v>51581.240155700434</v>
      </c>
      <c r="D840" s="52">
        <f>(Input!D$12*Input!D$139)*D575</f>
        <v>44504.744980575466</v>
      </c>
      <c r="E840" s="52">
        <f>(Input!E$12*Input!E$139)*E575</f>
        <v>37787.105573462039</v>
      </c>
      <c r="F840" s="52">
        <f>(Input!F$12*Input!F$139)*F575</f>
        <v>33013.887964356276</v>
      </c>
      <c r="G840" s="52">
        <f>(Input!G$12*Input!G$139)*G575</f>
        <v>29400.464393959126</v>
      </c>
      <c r="H840" s="52">
        <f>(Input!H$12*Input!H$139)*H575</f>
        <v>25650.856184471915</v>
      </c>
      <c r="I840" s="57">
        <f>(Input!I$12*Input!I$139)*I575</f>
        <v>25213.711236215859</v>
      </c>
    </row>
    <row r="841" spans="1:9" s="5" customFormat="1" ht="15" customHeight="1" x14ac:dyDescent="0.25">
      <c r="A841" s="46" t="str">
        <f t="shared" ref="A841" si="814">A576</f>
        <v>15.31.1A_EnergyWorks Cartagena</v>
      </c>
      <c r="B841" s="4" t="str">
        <f t="shared" si="780"/>
        <v>Salida Nacional / National exit</v>
      </c>
      <c r="C841" s="52">
        <f>(Input!C$12*Input!C$139)*C576</f>
        <v>1426821.7668396086</v>
      </c>
      <c r="D841" s="52">
        <f>(Input!D$12*Input!D$139)*D576</f>
        <v>1232567.3247120611</v>
      </c>
      <c r="E841" s="52">
        <f>(Input!E$12*Input!E$139)*E576</f>
        <v>1055251.1703577244</v>
      </c>
      <c r="F841" s="52">
        <f>(Input!F$12*Input!F$139)*F576</f>
        <v>948525.78534902178</v>
      </c>
      <c r="G841" s="52">
        <f>(Input!G$12*Input!G$139)*G576</f>
        <v>852623.46614934888</v>
      </c>
      <c r="H841" s="52">
        <f>(Input!H$12*Input!H$139)*H576</f>
        <v>746332.1033543438</v>
      </c>
      <c r="I841" s="57">
        <f>(Input!I$12*Input!I$139)*I576</f>
        <v>721202.34675741533</v>
      </c>
    </row>
    <row r="842" spans="1:9" s="5" customFormat="1" ht="15" customHeight="1" x14ac:dyDescent="0.25">
      <c r="A842" s="46" t="str">
        <f t="shared" ref="A842" si="815">A577</f>
        <v>15.31_General Electric</v>
      </c>
      <c r="B842" s="4" t="str">
        <f t="shared" si="780"/>
        <v>Salida Nacional / National exit</v>
      </c>
      <c r="C842" s="52">
        <f>(Input!C$12*Input!C$139)*C577</f>
        <v>279421.77199855406</v>
      </c>
      <c r="D842" s="52">
        <f>(Input!D$12*Input!D$139)*D577</f>
        <v>241285.23839724259</v>
      </c>
      <c r="E842" s="52">
        <f>(Input!E$12*Input!E$139)*E577</f>
        <v>206448.35681448522</v>
      </c>
      <c r="F842" s="52">
        <f>(Input!F$12*Input!F$139)*F577</f>
        <v>185441.21083885254</v>
      </c>
      <c r="G842" s="52">
        <f>(Input!G$12*Input!G$139)*G577</f>
        <v>166645.70216453125</v>
      </c>
      <c r="H842" s="52">
        <f>(Input!H$12*Input!H$139)*H577</f>
        <v>145856.23496463781</v>
      </c>
      <c r="I842" s="57">
        <f>(Input!I$12*Input!I$139)*I577</f>
        <v>140918.54258037207</v>
      </c>
    </row>
    <row r="843" spans="1:9" s="5" customFormat="1" ht="15" customHeight="1" x14ac:dyDescent="0.25">
      <c r="A843" s="46" t="str">
        <f t="shared" ref="A843" si="816">A578</f>
        <v>15.31A.2_Fuente Alamo</v>
      </c>
      <c r="B843" s="4" t="str">
        <f t="shared" si="780"/>
        <v>Salida Nacional / National exit</v>
      </c>
      <c r="C843" s="52">
        <f>(Input!C$12*Input!C$139)*C578</f>
        <v>567.52769141975341</v>
      </c>
      <c r="D843" s="52">
        <f>(Input!D$12*Input!D$139)*D578</f>
        <v>483.26951960236903</v>
      </c>
      <c r="E843" s="52">
        <f>(Input!E$12*Input!E$139)*E578</f>
        <v>404.23810756851503</v>
      </c>
      <c r="F843" s="52">
        <f>(Input!F$12*Input!F$139)*F578</f>
        <v>348.95094735631261</v>
      </c>
      <c r="G843" s="52">
        <f>(Input!G$12*Input!G$139)*G578</f>
        <v>307.91339967158666</v>
      </c>
      <c r="H843" s="52">
        <f>(Input!H$12*Input!H$139)*H578</f>
        <v>266.97697681834154</v>
      </c>
      <c r="I843" s="57">
        <f>(Input!I$12*Input!I$139)*I578</f>
        <v>261.68065292086033</v>
      </c>
    </row>
    <row r="844" spans="1:9" s="5" customFormat="1" ht="15" customHeight="1" x14ac:dyDescent="0.25">
      <c r="A844" s="46" t="str">
        <f t="shared" ref="A844" si="817">A579</f>
        <v>15.31A.4_Lorca</v>
      </c>
      <c r="B844" s="4" t="str">
        <f t="shared" si="780"/>
        <v>Salida Nacional / National exit</v>
      </c>
      <c r="C844" s="52">
        <f>(Input!C$12*Input!C$139)*C579</f>
        <v>176775.26156460395</v>
      </c>
      <c r="D844" s="52">
        <f>(Input!D$12*Input!D$139)*D579</f>
        <v>153042.99636800549</v>
      </c>
      <c r="E844" s="52">
        <f>(Input!E$12*Input!E$139)*E579</f>
        <v>130496.03809870414</v>
      </c>
      <c r="F844" s="52">
        <f>(Input!F$12*Input!F$139)*F579</f>
        <v>114453.0391749087</v>
      </c>
      <c r="G844" s="52">
        <f>(Input!G$12*Input!G$139)*G579</f>
        <v>102181.9664336952</v>
      </c>
      <c r="H844" s="52">
        <f>(Input!H$12*Input!H$139)*H579</f>
        <v>89286.336628080549</v>
      </c>
      <c r="I844" s="57">
        <f>(Input!I$12*Input!I$139)*I579</f>
        <v>87871.691435738685</v>
      </c>
    </row>
    <row r="845" spans="1:9" s="5" customFormat="1" ht="15" customHeight="1" x14ac:dyDescent="0.25">
      <c r="A845" s="46" t="str">
        <f t="shared" ref="A845" si="818">A580</f>
        <v>15.34_Escombreras</v>
      </c>
      <c r="B845" s="4" t="str">
        <f t="shared" si="780"/>
        <v>Salida Nacional / National exit</v>
      </c>
      <c r="C845" s="52">
        <f>(Input!C$12*Input!C$139)*C580</f>
        <v>7435892.1061534286</v>
      </c>
      <c r="D845" s="52">
        <f>(Input!D$12*Input!D$139)*D580</f>
        <v>6420813.5417778213</v>
      </c>
      <c r="E845" s="52">
        <f>(Input!E$12*Input!E$139)*E580</f>
        <v>5493497.9819748532</v>
      </c>
      <c r="F845" s="52">
        <f>(Input!F$12*Input!F$139)*F580</f>
        <v>4934228.0073331911</v>
      </c>
      <c r="G845" s="52">
        <f>(Input!G$12*Input!G$139)*G580</f>
        <v>4433998.4242854789</v>
      </c>
      <c r="H845" s="52">
        <f>(Input!H$12*Input!H$139)*H580</f>
        <v>3880797.8419261444</v>
      </c>
      <c r="I845" s="57">
        <f>(Input!I$12*Input!I$139)*I580</f>
        <v>3749332.9295443543</v>
      </c>
    </row>
    <row r="846" spans="1:9" s="5" customFormat="1" ht="15" customHeight="1" x14ac:dyDescent="0.25">
      <c r="A846" s="46" t="str">
        <f t="shared" ref="A846" si="819">A581</f>
        <v>15_Tivissa</v>
      </c>
      <c r="B846" s="4" t="str">
        <f t="shared" si="780"/>
        <v>Salida Nacional / National exit</v>
      </c>
      <c r="C846" s="52">
        <f>(Input!C$12*Input!C$139)*C581</f>
        <v>1494.543574815367</v>
      </c>
      <c r="D846" s="52">
        <f>(Input!D$12*Input!D$139)*D581</f>
        <v>1288.839955060608</v>
      </c>
      <c r="E846" s="52">
        <f>(Input!E$12*Input!E$139)*E581</f>
        <v>1096.162271770884</v>
      </c>
      <c r="F846" s="52">
        <f>(Input!F$12*Input!F$139)*F581</f>
        <v>962.97397864994707</v>
      </c>
      <c r="G846" s="52">
        <f>(Input!G$12*Input!G$139)*G581</f>
        <v>851.89727852302519</v>
      </c>
      <c r="H846" s="52">
        <f>(Input!H$12*Input!H$139)*H581</f>
        <v>737.46243651510963</v>
      </c>
      <c r="I846" s="57">
        <f>(Input!I$12*Input!I$139)*I581</f>
        <v>720.87167727090002</v>
      </c>
    </row>
    <row r="847" spans="1:9" s="5" customFormat="1" ht="15" customHeight="1" x14ac:dyDescent="0.25">
      <c r="A847" s="46" t="str">
        <f t="shared" ref="A847" si="820">A582</f>
        <v>16A_Benisanet</v>
      </c>
      <c r="B847" s="4" t="str">
        <f t="shared" si="780"/>
        <v>Salida Nacional / National exit</v>
      </c>
      <c r="C847" s="52">
        <f>(Input!C$12*Input!C$139)*C582</f>
        <v>35302.63436103057</v>
      </c>
      <c r="D847" s="52">
        <f>(Input!D$12*Input!D$139)*D582</f>
        <v>30445.926921556613</v>
      </c>
      <c r="E847" s="52">
        <f>(Input!E$12*Input!E$139)*E582</f>
        <v>25896.975775154177</v>
      </c>
      <c r="F847" s="52">
        <f>(Input!F$12*Input!F$139)*F582</f>
        <v>22752.786286234044</v>
      </c>
      <c r="G847" s="52">
        <f>(Input!G$12*Input!G$139)*G582</f>
        <v>20128.928924351283</v>
      </c>
      <c r="H847" s="52">
        <f>(Input!H$12*Input!H$139)*H582</f>
        <v>17425.14418550194</v>
      </c>
      <c r="I847" s="57">
        <f>(Input!I$12*Input!I$139)*I582</f>
        <v>17033.388630131925</v>
      </c>
    </row>
    <row r="848" spans="1:9" s="5" customFormat="1" ht="15" customHeight="1" x14ac:dyDescent="0.25">
      <c r="A848" s="46" t="str">
        <f t="shared" ref="A848" si="821">A583</f>
        <v>19_Caspe</v>
      </c>
      <c r="B848" s="4" t="str">
        <f t="shared" si="780"/>
        <v>Salida Nacional / National exit</v>
      </c>
      <c r="C848" s="52">
        <f>(Input!C$12*Input!C$139)*C583</f>
        <v>881486.21280288021</v>
      </c>
      <c r="D848" s="52">
        <f>(Input!D$12*Input!D$139)*D583</f>
        <v>766486.19635274226</v>
      </c>
      <c r="E848" s="52">
        <f>(Input!E$12*Input!E$139)*E583</f>
        <v>658637.20084740361</v>
      </c>
      <c r="F848" s="52">
        <f>(Input!F$12*Input!F$139)*F583</f>
        <v>584239.59143626445</v>
      </c>
      <c r="G848" s="52">
        <f>(Input!G$12*Input!G$139)*G583</f>
        <v>519678.04948857153</v>
      </c>
      <c r="H848" s="52">
        <f>(Input!H$12*Input!H$139)*H583</f>
        <v>451296.33848690154</v>
      </c>
      <c r="I848" s="57">
        <f>(Input!I$12*Input!I$139)*I583</f>
        <v>442086.51920577034</v>
      </c>
    </row>
    <row r="849" spans="1:9" s="5" customFormat="1" ht="15" customHeight="1" x14ac:dyDescent="0.25">
      <c r="A849" s="46" t="str">
        <f t="shared" ref="A849" si="822">A584</f>
        <v>20_Andorra</v>
      </c>
      <c r="B849" s="4" t="str">
        <f t="shared" si="780"/>
        <v>Salida Nacional / National exit</v>
      </c>
      <c r="C849" s="52">
        <f>(Input!C$12*Input!C$139)*C584</f>
        <v>775862.9301746292</v>
      </c>
      <c r="D849" s="52">
        <f>(Input!D$12*Input!D$139)*D584</f>
        <v>662881.15723018115</v>
      </c>
      <c r="E849" s="52">
        <f>(Input!E$12*Input!E$139)*E584</f>
        <v>565083.89868819003</v>
      </c>
      <c r="F849" s="52">
        <f>(Input!F$12*Input!F$139)*F584</f>
        <v>513255.9023868714</v>
      </c>
      <c r="G849" s="52">
        <f>(Input!G$12*Input!G$139)*G584</f>
        <v>462228.07207844226</v>
      </c>
      <c r="H849" s="52">
        <f>(Input!H$12*Input!H$139)*H584</f>
        <v>403562.28113519563</v>
      </c>
      <c r="I849" s="57">
        <f>(Input!I$12*Input!I$139)*I584</f>
        <v>398590.03186149354</v>
      </c>
    </row>
    <row r="850" spans="1:9" s="5" customFormat="1" ht="15" customHeight="1" x14ac:dyDescent="0.25">
      <c r="A850" s="46" t="str">
        <f t="shared" ref="A850" si="823">A585</f>
        <v>21.1_Azaila</v>
      </c>
      <c r="B850" s="4" t="str">
        <f t="shared" si="780"/>
        <v>Salida Nacional / National exit</v>
      </c>
      <c r="C850" s="52">
        <f>(Input!C$12*Input!C$139)*C585</f>
        <v>41137.187006852771</v>
      </c>
      <c r="D850" s="52">
        <f>(Input!D$12*Input!D$139)*D585</f>
        <v>34834.106234813611</v>
      </c>
      <c r="E850" s="52">
        <f>(Input!E$12*Input!E$139)*E585</f>
        <v>29586.040474232137</v>
      </c>
      <c r="F850" s="52">
        <f>(Input!F$12*Input!F$139)*F585</f>
        <v>27207.783552207784</v>
      </c>
      <c r="G850" s="52">
        <f>(Input!G$12*Input!G$139)*G585</f>
        <v>24695.537426791034</v>
      </c>
      <c r="H850" s="52">
        <f>(Input!H$12*Input!H$139)*H585</f>
        <v>21643.90011581545</v>
      </c>
      <c r="I850" s="57">
        <f>(Input!I$12*Input!I$139)*I585</f>
        <v>21582.228238516171</v>
      </c>
    </row>
    <row r="851" spans="1:9" s="5" customFormat="1" ht="15" customHeight="1" x14ac:dyDescent="0.25">
      <c r="A851" s="46" t="str">
        <f t="shared" ref="A851" si="824">A586</f>
        <v>22_Epysa</v>
      </c>
      <c r="B851" s="4" t="str">
        <f t="shared" si="780"/>
        <v>Salida Nacional / National exit</v>
      </c>
      <c r="C851" s="52">
        <f>(Input!C$12*Input!C$139)*C586</f>
        <v>126600.317258814</v>
      </c>
      <c r="D851" s="52">
        <f>(Input!D$12*Input!D$139)*D586</f>
        <v>111847.43403867468</v>
      </c>
      <c r="E851" s="52">
        <f>(Input!E$12*Input!E$139)*E586</f>
        <v>97916.960082778911</v>
      </c>
      <c r="F851" s="52">
        <f>(Input!F$12*Input!F$139)*F586</f>
        <v>88207.862900493579</v>
      </c>
      <c r="G851" s="52">
        <f>(Input!G$12*Input!G$139)*G586</f>
        <v>79255.007185284951</v>
      </c>
      <c r="H851" s="52">
        <f>(Input!H$12*Input!H$139)*H586</f>
        <v>69260.321206089415</v>
      </c>
      <c r="I851" s="57">
        <f>(Input!I$12*Input!I$139)*I586</f>
        <v>68082.511848662543</v>
      </c>
    </row>
    <row r="852" spans="1:9" s="5" customFormat="1" ht="15" customHeight="1" x14ac:dyDescent="0.25">
      <c r="A852" s="46" t="str">
        <f t="shared" ref="A852" si="825">A587</f>
        <v>23_Mediana Zaragoza</v>
      </c>
      <c r="B852" s="4" t="str">
        <f t="shared" si="780"/>
        <v>Salida Nacional / National exit</v>
      </c>
      <c r="C852" s="52">
        <f>(Input!C$12*Input!C$139)*C587</f>
        <v>1642657.9891283223</v>
      </c>
      <c r="D852" s="52">
        <f>(Input!D$12*Input!D$139)*D587</f>
        <v>1435974.6726592758</v>
      </c>
      <c r="E852" s="52">
        <f>(Input!E$12*Input!E$139)*E587</f>
        <v>1241345.4273969484</v>
      </c>
      <c r="F852" s="52">
        <f>(Input!F$12*Input!F$139)*F587</f>
        <v>1106977.440203019</v>
      </c>
      <c r="G852" s="52">
        <f>(Input!G$12*Input!G$139)*G587</f>
        <v>986715.1153585196</v>
      </c>
      <c r="H852" s="52">
        <f>(Input!H$12*Input!H$139)*H587</f>
        <v>857599.33041844191</v>
      </c>
      <c r="I852" s="57">
        <f>(Input!I$12*Input!I$139)*I587</f>
        <v>841286.41874569643</v>
      </c>
    </row>
    <row r="853" spans="1:9" s="5" customFormat="1" ht="15" customHeight="1" x14ac:dyDescent="0.25">
      <c r="A853" s="46" t="str">
        <f t="shared" ref="A853" si="826">A588</f>
        <v>23A_La Cartuja</v>
      </c>
      <c r="B853" s="4" t="str">
        <f t="shared" si="780"/>
        <v>Salida Nacional / National exit</v>
      </c>
      <c r="C853" s="52">
        <f>(Input!C$12*Input!C$139)*C588</f>
        <v>41405.021260569913</v>
      </c>
      <c r="D853" s="52">
        <f>(Input!D$12*Input!D$139)*D588</f>
        <v>35978.293537973179</v>
      </c>
      <c r="E853" s="52">
        <f>(Input!E$12*Input!E$139)*E588</f>
        <v>30913.47348145226</v>
      </c>
      <c r="F853" s="52">
        <f>(Input!F$12*Input!F$139)*F588</f>
        <v>27445.718728723026</v>
      </c>
      <c r="G853" s="52">
        <f>(Input!G$12*Input!G$139)*G588</f>
        <v>24373.633523322085</v>
      </c>
      <c r="H853" s="52">
        <f>(Input!H$12*Input!H$139)*H588</f>
        <v>21129.899346494665</v>
      </c>
      <c r="I853" s="57">
        <f>(Input!I$12*Input!I$139)*I588</f>
        <v>20690.282955344337</v>
      </c>
    </row>
    <row r="854" spans="1:9" s="5" customFormat="1" ht="15" customHeight="1" x14ac:dyDescent="0.25">
      <c r="A854" s="46" t="str">
        <f t="shared" ref="A854" si="827">A589</f>
        <v>24_Santa Fe</v>
      </c>
      <c r="B854" s="4" t="str">
        <f t="shared" si="780"/>
        <v>Salida Nacional / National exit</v>
      </c>
      <c r="C854" s="52">
        <f>(Input!C$12*Input!C$139)*C589</f>
        <v>19111.973519491054</v>
      </c>
      <c r="D854" s="52">
        <f>(Input!D$12*Input!D$139)*D589</f>
        <v>16594.441829345498</v>
      </c>
      <c r="E854" s="52">
        <f>(Input!E$12*Input!E$139)*E589</f>
        <v>14247.185884857741</v>
      </c>
      <c r="F854" s="52">
        <f>(Input!F$12*Input!F$139)*F589</f>
        <v>12638.630978428295</v>
      </c>
      <c r="G854" s="52">
        <f>(Input!G$12*Input!G$139)*G589</f>
        <v>11212.407321095359</v>
      </c>
      <c r="H854" s="52">
        <f>(Input!H$12*Input!H$139)*H589</f>
        <v>9712.2400963419823</v>
      </c>
      <c r="I854" s="57">
        <f>(Input!I$12*Input!I$139)*I589</f>
        <v>9506.4145027091763</v>
      </c>
    </row>
    <row r="855" spans="1:9" s="5" customFormat="1" ht="15" customHeight="1" x14ac:dyDescent="0.25">
      <c r="A855" s="46" t="str">
        <f t="shared" ref="A855" si="828">A590</f>
        <v>24A_Zaragoza I+D</v>
      </c>
      <c r="B855" s="4" t="str">
        <f t="shared" si="780"/>
        <v>Salida Nacional / National exit</v>
      </c>
      <c r="C855" s="52">
        <f>(Input!C$12*Input!C$139)*C590</f>
        <v>165889.05956279961</v>
      </c>
      <c r="D855" s="52">
        <f>(Input!D$12*Input!D$139)*D590</f>
        <v>145280.840574531</v>
      </c>
      <c r="E855" s="52">
        <f>(Input!E$12*Input!E$139)*E590</f>
        <v>125989.37462561853</v>
      </c>
      <c r="F855" s="52">
        <f>(Input!F$12*Input!F$139)*F590</f>
        <v>112703.72652584166</v>
      </c>
      <c r="G855" s="52">
        <f>(Input!G$12*Input!G$139)*G590</f>
        <v>100601.89914106262</v>
      </c>
      <c r="H855" s="52">
        <f>(Input!H$12*Input!H$139)*H590</f>
        <v>87497.728191256276</v>
      </c>
      <c r="I855" s="57">
        <f>(Input!I$12*Input!I$139)*I590</f>
        <v>85825.484400679066</v>
      </c>
    </row>
    <row r="856" spans="1:9" s="5" customFormat="1" ht="15" customHeight="1" x14ac:dyDescent="0.25">
      <c r="A856" s="46" t="str">
        <f t="shared" ref="A856" si="829">A591</f>
        <v>25A_Barboles</v>
      </c>
      <c r="B856" s="4" t="str">
        <f t="shared" si="780"/>
        <v>Salida Nacional / National exit</v>
      </c>
      <c r="C856" s="52">
        <f>(Input!C$12*Input!C$139)*C591</f>
        <v>0</v>
      </c>
      <c r="D856" s="52">
        <f>(Input!D$12*Input!D$139)*D591</f>
        <v>0</v>
      </c>
      <c r="E856" s="52">
        <f>(Input!E$12*Input!E$139)*E591</f>
        <v>0</v>
      </c>
      <c r="F856" s="52">
        <f>(Input!F$12*Input!F$139)*F591</f>
        <v>0</v>
      </c>
      <c r="G856" s="52">
        <f>(Input!G$12*Input!G$139)*G591</f>
        <v>0</v>
      </c>
      <c r="H856" s="52">
        <f>(Input!H$12*Input!H$139)*H591</f>
        <v>0</v>
      </c>
      <c r="I856" s="57">
        <f>(Input!I$12*Input!I$139)*I591</f>
        <v>0</v>
      </c>
    </row>
    <row r="857" spans="1:9" s="5" customFormat="1" ht="15" customHeight="1" x14ac:dyDescent="0.25">
      <c r="A857" s="46" t="str">
        <f t="shared" ref="A857" si="830">A592</f>
        <v>25X_General Motors</v>
      </c>
      <c r="B857" s="4" t="str">
        <f t="shared" si="780"/>
        <v>Salida Nacional / National exit</v>
      </c>
      <c r="C857" s="52">
        <f>(Input!C$12*Input!C$139)*C592</f>
        <v>283123.42559705605</v>
      </c>
      <c r="D857" s="52">
        <f>(Input!D$12*Input!D$139)*D592</f>
        <v>243548.58937460845</v>
      </c>
      <c r="E857" s="52">
        <f>(Input!E$12*Input!E$139)*E592</f>
        <v>206845.21749883547</v>
      </c>
      <c r="F857" s="52">
        <f>(Input!F$12*Input!F$139)*F592</f>
        <v>182074.71194249019</v>
      </c>
      <c r="G857" s="52">
        <f>(Input!G$12*Input!G$139)*G592</f>
        <v>160499.48951616162</v>
      </c>
      <c r="H857" s="52">
        <f>(Input!H$12*Input!H$139)*H592</f>
        <v>138408.29636991851</v>
      </c>
      <c r="I857" s="57">
        <f>(Input!I$12*Input!I$139)*I592</f>
        <v>135200.07506460694</v>
      </c>
    </row>
    <row r="858" spans="1:9" s="5" customFormat="1" ht="15" customHeight="1" x14ac:dyDescent="0.25">
      <c r="A858" s="46" t="str">
        <f t="shared" ref="A858" si="831">A593</f>
        <v>26A_Magallon</v>
      </c>
      <c r="B858" s="4" t="str">
        <f t="shared" si="780"/>
        <v>Salida Nacional / National exit</v>
      </c>
      <c r="C858" s="52">
        <f>(Input!C$12*Input!C$139)*C593</f>
        <v>183250.70704840211</v>
      </c>
      <c r="D858" s="52">
        <f>(Input!D$12*Input!D$139)*D593</f>
        <v>161741.14588590735</v>
      </c>
      <c r="E858" s="52">
        <f>(Input!E$12*Input!E$139)*E593</f>
        <v>141576.2712043944</v>
      </c>
      <c r="F858" s="52">
        <f>(Input!F$12*Input!F$139)*F593</f>
        <v>127677.79933276735</v>
      </c>
      <c r="G858" s="52">
        <f>(Input!G$12*Input!G$139)*G593</f>
        <v>114536.1094498965</v>
      </c>
      <c r="H858" s="52">
        <f>(Input!H$12*Input!H$139)*H593</f>
        <v>99913.350590014481</v>
      </c>
      <c r="I858" s="57">
        <f>(Input!I$12*Input!I$139)*I593</f>
        <v>98171.703951897143</v>
      </c>
    </row>
    <row r="859" spans="1:9" s="5" customFormat="1" ht="15" customHeight="1" x14ac:dyDescent="0.25">
      <c r="A859" s="46" t="str">
        <f t="shared" ref="A859" si="832">A594</f>
        <v>27X_Ribaforada</v>
      </c>
      <c r="B859" s="4" t="str">
        <f t="shared" si="780"/>
        <v>Salida Nacional / National exit</v>
      </c>
      <c r="C859" s="52">
        <f>(Input!C$12*Input!C$139)*C594</f>
        <v>162760.00031136422</v>
      </c>
      <c r="D859" s="52">
        <f>(Input!D$12*Input!D$139)*D594</f>
        <v>143691.13598954756</v>
      </c>
      <c r="E859" s="52">
        <f>(Input!E$12*Input!E$139)*E594</f>
        <v>125842.21114024401</v>
      </c>
      <c r="F859" s="52">
        <f>(Input!F$12*Input!F$139)*F594</f>
        <v>113571.64430339356</v>
      </c>
      <c r="G859" s="52">
        <f>(Input!G$12*Input!G$139)*G594</f>
        <v>101873.57738617192</v>
      </c>
      <c r="H859" s="52">
        <f>(Input!H$12*Input!H$139)*H594</f>
        <v>88845.050169405717</v>
      </c>
      <c r="I859" s="57">
        <f>(Input!I$12*Input!I$139)*I594</f>
        <v>87294.95337767039</v>
      </c>
    </row>
    <row r="860" spans="1:9" s="5" customFormat="1" ht="15" customHeight="1" x14ac:dyDescent="0.25">
      <c r="A860" s="46" t="str">
        <f t="shared" ref="A860" si="833">A595</f>
        <v>28_Tudela</v>
      </c>
      <c r="B860" s="4" t="str">
        <f t="shared" si="780"/>
        <v>Salida Nacional / National exit</v>
      </c>
      <c r="C860" s="52">
        <f>(Input!C$12*Input!C$139)*C595</f>
        <v>304236.48357623006</v>
      </c>
      <c r="D860" s="52">
        <f>(Input!D$12*Input!D$139)*D595</f>
        <v>268696.62660025945</v>
      </c>
      <c r="E860" s="52">
        <f>(Input!E$12*Input!E$139)*E595</f>
        <v>235447.22995436084</v>
      </c>
      <c r="F860" s="52">
        <f>(Input!F$12*Input!F$139)*F595</f>
        <v>212609.92616732357</v>
      </c>
      <c r="G860" s="52">
        <f>(Input!G$12*Input!G$139)*G595</f>
        <v>190741.14209341502</v>
      </c>
      <c r="H860" s="52">
        <f>(Input!H$12*Input!H$139)*H595</f>
        <v>166351.278441198</v>
      </c>
      <c r="I860" s="57">
        <f>(Input!I$12*Input!I$139)*I595</f>
        <v>163458.53037960242</v>
      </c>
    </row>
    <row r="861" spans="1:9" s="5" customFormat="1" ht="15" customHeight="1" x14ac:dyDescent="0.25">
      <c r="A861" s="46" t="str">
        <f t="shared" ref="A861" si="834">A596</f>
        <v>28A_Tudela Norte</v>
      </c>
      <c r="B861" s="4" t="str">
        <f t="shared" si="780"/>
        <v>Salida Nacional / National exit</v>
      </c>
      <c r="C861" s="52">
        <f>(Input!C$12*Input!C$139)*C596</f>
        <v>2635871.3228384075</v>
      </c>
      <c r="D861" s="52">
        <f>(Input!D$12*Input!D$139)*D596</f>
        <v>2346070.9564717719</v>
      </c>
      <c r="E861" s="52">
        <f>(Input!E$12*Input!E$139)*E596</f>
        <v>2099424.738011763</v>
      </c>
      <c r="F861" s="52">
        <f>(Input!F$12*Input!F$139)*F596</f>
        <v>1998293.4028118951</v>
      </c>
      <c r="G861" s="52">
        <f>(Input!G$12*Input!G$139)*G596</f>
        <v>1826461.4066036893</v>
      </c>
      <c r="H861" s="52">
        <f>(Input!H$12*Input!H$139)*H596</f>
        <v>1604744.9908364939</v>
      </c>
      <c r="I861" s="57">
        <f>(Input!I$12*Input!I$139)*I596</f>
        <v>1534414.3577369594</v>
      </c>
    </row>
    <row r="862" spans="1:9" s="5" customFormat="1" ht="15" customHeight="1" x14ac:dyDescent="0.25">
      <c r="A862" s="46" t="str">
        <f t="shared" ref="A862" si="835">A597</f>
        <v>29_Alfaro</v>
      </c>
      <c r="B862" s="4" t="str">
        <f t="shared" si="780"/>
        <v>Salida Nacional / National exit</v>
      </c>
      <c r="C862" s="52">
        <f>(Input!C$12*Input!C$139)*C597</f>
        <v>82804.660218852528</v>
      </c>
      <c r="D862" s="52">
        <f>(Input!D$12*Input!D$139)*D597</f>
        <v>72429.561127897105</v>
      </c>
      <c r="E862" s="52">
        <f>(Input!E$12*Input!E$139)*E597</f>
        <v>62786.603104303103</v>
      </c>
      <c r="F862" s="52">
        <f>(Input!F$12*Input!F$139)*F597</f>
        <v>56220.874636298082</v>
      </c>
      <c r="G862" s="52">
        <f>(Input!G$12*Input!G$139)*G597</f>
        <v>50081.43935146313</v>
      </c>
      <c r="H862" s="52">
        <f>(Input!H$12*Input!H$139)*H597</f>
        <v>43460.334864849516</v>
      </c>
      <c r="I862" s="57">
        <f>(Input!I$12*Input!I$139)*I597</f>
        <v>42605.916518273931</v>
      </c>
    </row>
    <row r="863" spans="1:9" s="5" customFormat="1" ht="15" customHeight="1" x14ac:dyDescent="0.25">
      <c r="A863" s="46" t="str">
        <f t="shared" ref="A863" si="836">A598</f>
        <v>30_Rioja Baja</v>
      </c>
      <c r="B863" s="4" t="str">
        <f t="shared" si="780"/>
        <v>Salida Nacional / National exit</v>
      </c>
      <c r="C863" s="52">
        <f>(Input!C$12*Input!C$139)*C598</f>
        <v>129309.43189037411</v>
      </c>
      <c r="D863" s="52">
        <f>(Input!D$12*Input!D$139)*D598</f>
        <v>114238.53108244238</v>
      </c>
      <c r="E863" s="52">
        <f>(Input!E$12*Input!E$139)*E598</f>
        <v>100191.44316142579</v>
      </c>
      <c r="F863" s="52">
        <f>(Input!F$12*Input!F$139)*F598</f>
        <v>90597.902774397618</v>
      </c>
      <c r="G863" s="52">
        <f>(Input!G$12*Input!G$139)*G598</f>
        <v>81264.01767451546</v>
      </c>
      <c r="H863" s="52">
        <f>(Input!H$12*Input!H$139)*H598</f>
        <v>70837.41355702396</v>
      </c>
      <c r="I863" s="57">
        <f>(Input!I$12*Input!I$139)*I598</f>
        <v>69615.96010874791</v>
      </c>
    </row>
    <row r="864" spans="1:9" s="5" customFormat="1" ht="15" customHeight="1" x14ac:dyDescent="0.25">
      <c r="A864" s="46" t="str">
        <f t="shared" ref="A864" si="837">A599</f>
        <v>32_Sequero</v>
      </c>
      <c r="B864" s="4" t="str">
        <f t="shared" si="780"/>
        <v>Salida Nacional / National exit</v>
      </c>
      <c r="C864" s="52">
        <f>(Input!C$12*Input!C$139)*C599</f>
        <v>0</v>
      </c>
      <c r="D864" s="52">
        <f>(Input!D$12*Input!D$139)*D599</f>
        <v>0</v>
      </c>
      <c r="E864" s="52">
        <f>(Input!E$12*Input!E$139)*E599</f>
        <v>0</v>
      </c>
      <c r="F864" s="52">
        <f>(Input!F$12*Input!F$139)*F599</f>
        <v>0</v>
      </c>
      <c r="G864" s="52">
        <f>(Input!G$12*Input!G$139)*G599</f>
        <v>0</v>
      </c>
      <c r="H864" s="52">
        <f>(Input!H$12*Input!H$139)*H599</f>
        <v>0</v>
      </c>
      <c r="I864" s="57">
        <f>(Input!I$12*Input!I$139)*I599</f>
        <v>0</v>
      </c>
    </row>
    <row r="865" spans="1:9" s="5" customFormat="1" ht="15" customHeight="1" x14ac:dyDescent="0.25">
      <c r="A865" s="46" t="str">
        <f t="shared" ref="A865" si="838">A600</f>
        <v>33_Logroño</v>
      </c>
      <c r="B865" s="4" t="str">
        <f t="shared" si="780"/>
        <v>Salida Nacional / National exit</v>
      </c>
      <c r="C865" s="52">
        <f>(Input!C$12*Input!C$139)*C600</f>
        <v>3482784.7991536795</v>
      </c>
      <c r="D865" s="52">
        <f>(Input!D$12*Input!D$139)*D600</f>
        <v>3100927.5776715125</v>
      </c>
      <c r="E865" s="52">
        <f>(Input!E$12*Input!E$139)*E600</f>
        <v>2773318.9875540202</v>
      </c>
      <c r="F865" s="52">
        <f>(Input!F$12*Input!F$139)*F600</f>
        <v>2627557.231670667</v>
      </c>
      <c r="G865" s="52">
        <f>(Input!G$12*Input!G$139)*G600</f>
        <v>2395613.3123407643</v>
      </c>
      <c r="H865" s="52">
        <f>(Input!H$12*Input!H$139)*H600</f>
        <v>2101342.0814506109</v>
      </c>
      <c r="I865" s="57">
        <f>(Input!I$12*Input!I$139)*I600</f>
        <v>2017761.0566585446</v>
      </c>
    </row>
    <row r="866" spans="1:9" s="5" customFormat="1" ht="15" customHeight="1" x14ac:dyDescent="0.25">
      <c r="A866" s="46" t="str">
        <f t="shared" ref="A866" si="839">A601</f>
        <v>33X_Navarrete</v>
      </c>
      <c r="B866" s="4" t="str">
        <f t="shared" si="780"/>
        <v>Salida Nacional / National exit</v>
      </c>
      <c r="C866" s="52">
        <f>(Input!C$12*Input!C$139)*C601</f>
        <v>21173.13392493653</v>
      </c>
      <c r="D866" s="52">
        <f>(Input!D$12*Input!D$139)*D601</f>
        <v>18561.662534718871</v>
      </c>
      <c r="E866" s="52">
        <f>(Input!E$12*Input!E$139)*E601</f>
        <v>16144.899220235629</v>
      </c>
      <c r="F866" s="52">
        <f>(Input!F$12*Input!F$139)*F601</f>
        <v>14512.118452799004</v>
      </c>
      <c r="G866" s="52">
        <f>(Input!G$12*Input!G$139)*G601</f>
        <v>12933.844309687402</v>
      </c>
      <c r="H866" s="52">
        <f>(Input!H$12*Input!H$139)*H601</f>
        <v>11219.238825935145</v>
      </c>
      <c r="I866" s="57">
        <f>(Input!I$12*Input!I$139)*I601</f>
        <v>11000.880476631784</v>
      </c>
    </row>
    <row r="867" spans="1:9" s="5" customFormat="1" ht="15" customHeight="1" x14ac:dyDescent="0.25">
      <c r="A867" s="46" t="str">
        <f t="shared" ref="A867" si="840">A602</f>
        <v>34_Cenicero</v>
      </c>
      <c r="B867" s="4" t="str">
        <f t="shared" si="780"/>
        <v>Salida Nacional / National exit</v>
      </c>
      <c r="C867" s="52">
        <f>(Input!C$12*Input!C$139)*C602</f>
        <v>127012.85621624914</v>
      </c>
      <c r="D867" s="52">
        <f>(Input!D$12*Input!D$139)*D602</f>
        <v>112073.41181583308</v>
      </c>
      <c r="E867" s="52">
        <f>(Input!E$12*Input!E$139)*E602</f>
        <v>98222.469178660904</v>
      </c>
      <c r="F867" s="52">
        <f>(Input!F$12*Input!F$139)*F602</f>
        <v>88850.702461137058</v>
      </c>
      <c r="G867" s="52">
        <f>(Input!G$12*Input!G$139)*G602</f>
        <v>79556.326040423926</v>
      </c>
      <c r="H867" s="52">
        <f>(Input!H$12*Input!H$139)*H602</f>
        <v>69222.263052540977</v>
      </c>
      <c r="I867" s="57">
        <f>(Input!I$12*Input!I$139)*I602</f>
        <v>67982.376383834227</v>
      </c>
    </row>
    <row r="868" spans="1:9" s="5" customFormat="1" ht="15" customHeight="1" x14ac:dyDescent="0.25">
      <c r="A868" s="46" t="str">
        <f t="shared" ref="A868" si="841">A603</f>
        <v>35_Haro</v>
      </c>
      <c r="B868" s="4" t="str">
        <f t="shared" si="780"/>
        <v>Salida Nacional / National exit</v>
      </c>
      <c r="C868" s="52">
        <f>(Input!C$12*Input!C$139)*C603</f>
        <v>58671.208844345674</v>
      </c>
      <c r="D868" s="52">
        <f>(Input!D$12*Input!D$139)*D603</f>
        <v>51447.07920526126</v>
      </c>
      <c r="E868" s="52">
        <f>(Input!E$12*Input!E$139)*E603</f>
        <v>44775.69872686937</v>
      </c>
      <c r="F868" s="52">
        <f>(Input!F$12*Input!F$139)*F603</f>
        <v>40285.166348664796</v>
      </c>
      <c r="G868" s="52">
        <f>(Input!G$12*Input!G$139)*G603</f>
        <v>35892.178332438103</v>
      </c>
      <c r="H868" s="52">
        <f>(Input!H$12*Input!H$139)*H603</f>
        <v>31117.005390803497</v>
      </c>
      <c r="I868" s="57">
        <f>(Input!I$12*Input!I$139)*I603</f>
        <v>30508.342996478543</v>
      </c>
    </row>
    <row r="869" spans="1:9" s="5" customFormat="1" ht="15" customHeight="1" x14ac:dyDescent="0.25">
      <c r="A869" s="46" t="str">
        <f t="shared" ref="A869" si="842">A604</f>
        <v>35X_Genfibre</v>
      </c>
      <c r="B869" s="4" t="str">
        <f t="shared" si="780"/>
        <v>Salida Nacional / National exit</v>
      </c>
      <c r="C869" s="52">
        <f>(Input!C$12*Input!C$139)*C604</f>
        <v>416366.17617997219</v>
      </c>
      <c r="D869" s="52">
        <f>(Input!D$12*Input!D$139)*D604</f>
        <v>367647.44478916837</v>
      </c>
      <c r="E869" s="52">
        <f>(Input!E$12*Input!E$139)*E604</f>
        <v>322296.49470508273</v>
      </c>
      <c r="F869" s="52">
        <f>(Input!F$12*Input!F$139)*F604</f>
        <v>291665.44163354608</v>
      </c>
      <c r="G869" s="52">
        <f>(Input!G$12*Input!G$139)*G604</f>
        <v>261053.60930659913</v>
      </c>
      <c r="H869" s="52">
        <f>(Input!H$12*Input!H$139)*H604</f>
        <v>227030.23708776609</v>
      </c>
      <c r="I869" s="57">
        <f>(Input!I$12*Input!I$139)*I604</f>
        <v>223102.88067944281</v>
      </c>
    </row>
    <row r="870" spans="1:9" s="5" customFormat="1" ht="15" customHeight="1" x14ac:dyDescent="0.25">
      <c r="A870" s="46" t="str">
        <f t="shared" ref="A870" si="843">A605</f>
        <v>36_Miranda</v>
      </c>
      <c r="B870" s="4" t="str">
        <f t="shared" si="780"/>
        <v>Salida Nacional / National exit</v>
      </c>
      <c r="C870" s="52">
        <f>(Input!C$12*Input!C$139)*C605</f>
        <v>420495.49204798171</v>
      </c>
      <c r="D870" s="52">
        <f>(Input!D$12*Input!D$139)*D605</f>
        <v>374269.44207475457</v>
      </c>
      <c r="E870" s="52">
        <f>(Input!E$12*Input!E$139)*E605</f>
        <v>331390.90161695349</v>
      </c>
      <c r="F870" s="52">
        <f>(Input!F$12*Input!F$139)*F605</f>
        <v>302388.39312746259</v>
      </c>
      <c r="G870" s="52">
        <f>(Input!G$12*Input!G$139)*G605</f>
        <v>272303.60785655875</v>
      </c>
      <c r="H870" s="52">
        <f>(Input!H$12*Input!H$139)*H605</f>
        <v>237772.36122806475</v>
      </c>
      <c r="I870" s="57">
        <f>(Input!I$12*Input!I$139)*I605</f>
        <v>233981.40748411443</v>
      </c>
    </row>
    <row r="871" spans="1:9" s="5" customFormat="1" ht="15" customHeight="1" x14ac:dyDescent="0.25">
      <c r="A871" s="46" t="str">
        <f t="shared" ref="A871:B871" si="844">A606</f>
        <v>38_Vitoria</v>
      </c>
      <c r="B871" s="4" t="str">
        <f t="shared" si="844"/>
        <v>Salida Nacional / National exit</v>
      </c>
      <c r="C871" s="52">
        <f>(Input!C$12*Input!C$139)*C606</f>
        <v>1687741.3329193157</v>
      </c>
      <c r="D871" s="52">
        <f>(Input!D$12*Input!D$139)*D606</f>
        <v>1493886.7719904112</v>
      </c>
      <c r="E871" s="52">
        <f>(Input!E$12*Input!E$139)*E606</f>
        <v>1314479.6924530079</v>
      </c>
      <c r="F871" s="52">
        <f>(Input!F$12*Input!F$139)*F606</f>
        <v>1193478.2777720497</v>
      </c>
      <c r="G871" s="52">
        <f>(Input!G$12*Input!G$139)*G606</f>
        <v>1070486.0422494975</v>
      </c>
      <c r="H871" s="52">
        <f>(Input!H$12*Input!H$139)*H606</f>
        <v>932198.53407353628</v>
      </c>
      <c r="I871" s="57">
        <f>(Input!I$12*Input!I$139)*I606</f>
        <v>916075.72930400341</v>
      </c>
    </row>
    <row r="872" spans="1:9" s="5" customFormat="1" ht="15" customHeight="1" x14ac:dyDescent="0.25">
      <c r="A872" s="46" t="str">
        <f t="shared" ref="A872:B872" si="845">A607</f>
        <v>38X.02_Parque Tecnologico</v>
      </c>
      <c r="B872" s="4" t="str">
        <f t="shared" si="845"/>
        <v>Salida Nacional / National exit</v>
      </c>
      <c r="C872" s="52">
        <f>(Input!C$12*Input!C$139)*C607</f>
        <v>27684.105795073796</v>
      </c>
      <c r="D872" s="52">
        <f>(Input!D$12*Input!D$139)*D607</f>
        <v>24510.067783287632</v>
      </c>
      <c r="E872" s="52">
        <f>(Input!E$12*Input!E$139)*E607</f>
        <v>21573.301804886014</v>
      </c>
      <c r="F872" s="52">
        <f>(Input!F$12*Input!F$139)*F607</f>
        <v>19593.65480134204</v>
      </c>
      <c r="G872" s="52">
        <f>(Input!G$12*Input!G$139)*G607</f>
        <v>17575.843762902772</v>
      </c>
      <c r="H872" s="52">
        <f>(Input!H$12*Input!H$139)*H607</f>
        <v>15305.397921563674</v>
      </c>
      <c r="I872" s="57">
        <f>(Input!I$12*Input!I$139)*I607</f>
        <v>15040.761807707702</v>
      </c>
    </row>
    <row r="873" spans="1:9" s="5" customFormat="1" ht="15" customHeight="1" x14ac:dyDescent="0.25">
      <c r="A873" s="46" t="str">
        <f t="shared" ref="A873:B873" si="846">A608</f>
        <v>39.01_Legutiano</v>
      </c>
      <c r="B873" s="4" t="str">
        <f t="shared" si="846"/>
        <v>Salida Nacional / National exit</v>
      </c>
      <c r="C873" s="52">
        <f>(Input!C$12*Input!C$139)*C608</f>
        <v>118462.0204631704</v>
      </c>
      <c r="D873" s="52">
        <f>(Input!D$12*Input!D$139)*D608</f>
        <v>105141.47931191677</v>
      </c>
      <c r="E873" s="52">
        <f>(Input!E$12*Input!E$139)*E608</f>
        <v>92810.115952660053</v>
      </c>
      <c r="F873" s="52">
        <f>(Input!F$12*Input!F$139)*F608</f>
        <v>84494.502367545108</v>
      </c>
      <c r="G873" s="52">
        <f>(Input!G$12*Input!G$139)*G608</f>
        <v>75920.732945097785</v>
      </c>
      <c r="H873" s="52">
        <f>(Input!H$12*Input!H$139)*H608</f>
        <v>66185.573193557953</v>
      </c>
      <c r="I873" s="57">
        <f>(Input!I$12*Input!I$139)*I608</f>
        <v>65077.510883164628</v>
      </c>
    </row>
    <row r="874" spans="1:9" s="5" customFormat="1" ht="15" customHeight="1" x14ac:dyDescent="0.25">
      <c r="A874" s="46" t="str">
        <f t="shared" ref="A874:B874" si="847">A609</f>
        <v>4_Papiol</v>
      </c>
      <c r="B874" s="4" t="str">
        <f t="shared" si="847"/>
        <v>Salida Nacional / National exit</v>
      </c>
      <c r="C874" s="52">
        <f>(Input!C$12*Input!C$139)*C609</f>
        <v>5808813.4636865491</v>
      </c>
      <c r="D874" s="52">
        <f>(Input!D$12*Input!D$139)*D609</f>
        <v>5041264.5194297554</v>
      </c>
      <c r="E874" s="52">
        <f>(Input!E$12*Input!E$139)*E609</f>
        <v>4320745.8342637923</v>
      </c>
      <c r="F874" s="52">
        <f>(Input!F$12*Input!F$139)*F609</f>
        <v>3822805.3254481079</v>
      </c>
      <c r="G874" s="52">
        <f>(Input!G$12*Input!G$139)*G609</f>
        <v>3395676.3300251304</v>
      </c>
      <c r="H874" s="52">
        <f>(Input!H$12*Input!H$139)*H609</f>
        <v>2946140.0270787338</v>
      </c>
      <c r="I874" s="57">
        <f>(Input!I$12*Input!I$139)*I609</f>
        <v>2882075.1363085848</v>
      </c>
    </row>
    <row r="875" spans="1:9" s="5" customFormat="1" ht="15" customHeight="1" x14ac:dyDescent="0.25">
      <c r="A875" s="46" t="str">
        <f t="shared" ref="A875:B875" si="848">A610</f>
        <v>40_Mondragon</v>
      </c>
      <c r="B875" s="4" t="str">
        <f t="shared" si="848"/>
        <v>Salida Nacional / National exit</v>
      </c>
      <c r="C875" s="52">
        <f>(Input!C$12*Input!C$139)*C610</f>
        <v>467431.09292643366</v>
      </c>
      <c r="D875" s="52">
        <f>(Input!D$12*Input!D$139)*D610</f>
        <v>416803.48145805654</v>
      </c>
      <c r="E875" s="52">
        <f>(Input!E$12*Input!E$139)*E610</f>
        <v>369897.26083976036</v>
      </c>
      <c r="F875" s="52">
        <f>(Input!F$12*Input!F$139)*F610</f>
        <v>338256.34175224847</v>
      </c>
      <c r="G875" s="52">
        <f>(Input!G$12*Input!G$139)*G610</f>
        <v>304859.04697861162</v>
      </c>
      <c r="H875" s="52">
        <f>(Input!H$12*Input!H$139)*H610</f>
        <v>266283.03118396981</v>
      </c>
      <c r="I875" s="57">
        <f>(Input!I$12*Input!I$139)*I610</f>
        <v>262084.3009417534</v>
      </c>
    </row>
    <row r="876" spans="1:9" s="5" customFormat="1" ht="15" customHeight="1" x14ac:dyDescent="0.25">
      <c r="A876" s="46" t="str">
        <f t="shared" ref="A876:B876" si="849">A611</f>
        <v>41.01_ERM_Legazpia</v>
      </c>
      <c r="B876" s="4" t="str">
        <f t="shared" si="849"/>
        <v>Salida Nacional / National exit</v>
      </c>
      <c r="C876" s="52">
        <f>(Input!C$12*Input!C$139)*C611</f>
        <v>3495395.8303479427</v>
      </c>
      <c r="D876" s="52">
        <f>(Input!D$12*Input!D$139)*D611</f>
        <v>3102141.0070814225</v>
      </c>
      <c r="E876" s="52">
        <f>(Input!E$12*Input!E$139)*E611</f>
        <v>2738343.6679253168</v>
      </c>
      <c r="F876" s="52">
        <f>(Input!F$12*Input!F$139)*F611</f>
        <v>2493319.5190682183</v>
      </c>
      <c r="G876" s="52">
        <f>(Input!G$12*Input!G$139)*G611</f>
        <v>2239947.1311048828</v>
      </c>
      <c r="H876" s="52">
        <f>(Input!H$12*Input!H$139)*H611</f>
        <v>1952336.9065423014</v>
      </c>
      <c r="I876" s="57">
        <f>(Input!I$12*Input!I$139)*I611</f>
        <v>1919512.0990811996</v>
      </c>
    </row>
    <row r="877" spans="1:9" s="5" customFormat="1" ht="15" customHeight="1" x14ac:dyDescent="0.25">
      <c r="A877" s="46" t="str">
        <f t="shared" ref="A877:B877" si="850">A612</f>
        <v>41.03_ERM_Zaldibia</v>
      </c>
      <c r="B877" s="4" t="str">
        <f t="shared" si="850"/>
        <v>Salida Nacional / National exit</v>
      </c>
      <c r="C877" s="52">
        <f>(Input!C$12*Input!C$139)*C612</f>
        <v>201167.77717733849</v>
      </c>
      <c r="D877" s="52">
        <f>(Input!D$12*Input!D$139)*D612</f>
        <v>180044.63747032202</v>
      </c>
      <c r="E877" s="52">
        <f>(Input!E$12*Input!E$139)*E612</f>
        <v>160447.08282490907</v>
      </c>
      <c r="F877" s="52">
        <f>(Input!F$12*Input!F$139)*F612</f>
        <v>147203.2622787765</v>
      </c>
      <c r="G877" s="52">
        <f>(Input!G$12*Input!G$139)*G612</f>
        <v>133021.97016145574</v>
      </c>
      <c r="H877" s="52">
        <f>(Input!H$12*Input!H$139)*H612</f>
        <v>116401.50517213695</v>
      </c>
      <c r="I877" s="57">
        <f>(Input!I$12*Input!I$139)*I612</f>
        <v>114677.38944640002</v>
      </c>
    </row>
    <row r="878" spans="1:9" s="5" customFormat="1" ht="15" customHeight="1" x14ac:dyDescent="0.25">
      <c r="A878" s="46" t="str">
        <f t="shared" ref="A878:B878" si="851">A613</f>
        <v>41.03X01_ERM_Legorreta</v>
      </c>
      <c r="B878" s="4" t="str">
        <f t="shared" si="851"/>
        <v>Salida Nacional / National exit</v>
      </c>
      <c r="C878" s="52">
        <f>(Input!C$12*Input!C$139)*C613</f>
        <v>8855.4498322537547</v>
      </c>
      <c r="D878" s="52">
        <f>(Input!D$12*Input!D$139)*D613</f>
        <v>7927.7047104969934</v>
      </c>
      <c r="E878" s="52">
        <f>(Input!E$12*Input!E$139)*E613</f>
        <v>7066.853181622083</v>
      </c>
      <c r="F878" s="52">
        <f>(Input!F$12*Input!F$139)*F613</f>
        <v>6484.9853255379439</v>
      </c>
      <c r="G878" s="52">
        <f>(Input!G$12*Input!G$139)*G613</f>
        <v>5861.3965432177856</v>
      </c>
      <c r="H878" s="52">
        <f>(Input!H$12*Input!H$139)*H613</f>
        <v>5129.7628602006962</v>
      </c>
      <c r="I878" s="57">
        <f>(Input!I$12*Input!I$139)*I613</f>
        <v>5054.1686266938541</v>
      </c>
    </row>
    <row r="879" spans="1:9" s="5" customFormat="1" ht="15" customHeight="1" x14ac:dyDescent="0.25">
      <c r="A879" s="46" t="str">
        <f t="shared" ref="A879:B879" si="852">A614</f>
        <v>41.04_ERM_Altzo</v>
      </c>
      <c r="B879" s="4" t="str">
        <f t="shared" si="852"/>
        <v>Salida Nacional / National exit</v>
      </c>
      <c r="C879" s="52">
        <f>(Input!C$12*Input!C$139)*C614</f>
        <v>43508.131667058209</v>
      </c>
      <c r="D879" s="52">
        <f>(Input!D$12*Input!D$139)*D614</f>
        <v>38936.963584050951</v>
      </c>
      <c r="E879" s="52">
        <f>(Input!E$12*Input!E$139)*E614</f>
        <v>34695.540049597323</v>
      </c>
      <c r="F879" s="52">
        <f>(Input!F$12*Input!F$139)*F614</f>
        <v>31828.39317619444</v>
      </c>
      <c r="G879" s="52">
        <f>(Input!G$12*Input!G$139)*G614</f>
        <v>28762.931917861744</v>
      </c>
      <c r="H879" s="52">
        <f>(Input!H$12*Input!H$139)*H614</f>
        <v>25170.355572688022</v>
      </c>
      <c r="I879" s="57">
        <f>(Input!I$12*Input!I$139)*I614</f>
        <v>24798.612026364142</v>
      </c>
    </row>
    <row r="880" spans="1:9" s="5" customFormat="1" ht="15" customHeight="1" x14ac:dyDescent="0.25">
      <c r="A880" s="46" t="str">
        <f t="shared" ref="A880:B880" si="853">A615</f>
        <v>41.05_ERM_Belanuntza_Tolosa</v>
      </c>
      <c r="B880" s="4" t="str">
        <f t="shared" si="853"/>
        <v>Salida Nacional / National exit</v>
      </c>
      <c r="C880" s="52">
        <f>(Input!C$12*Input!C$139)*C615</f>
        <v>116220.87636495731</v>
      </c>
      <c r="D880" s="52">
        <f>(Input!D$12*Input!D$139)*D615</f>
        <v>102708.01761908572</v>
      </c>
      <c r="E880" s="52">
        <f>(Input!E$12*Input!E$139)*E615</f>
        <v>90219.815712460055</v>
      </c>
      <c r="F880" s="52">
        <f>(Input!F$12*Input!F$139)*F615</f>
        <v>81813.24116292283</v>
      </c>
      <c r="G880" s="52">
        <f>(Input!G$12*Input!G$139)*G615</f>
        <v>73297.679199052567</v>
      </c>
      <c r="H880" s="52">
        <f>(Input!H$12*Input!H$139)*H615</f>
        <v>63774.334607709105</v>
      </c>
      <c r="I880" s="57">
        <f>(Input!I$12*Input!I$139)*I615</f>
        <v>62649.951072796066</v>
      </c>
    </row>
    <row r="881" spans="1:9" s="5" customFormat="1" ht="15" customHeight="1" x14ac:dyDescent="0.25">
      <c r="A881" s="46" t="str">
        <f t="shared" ref="A881:B881" si="854">A616</f>
        <v>41.06_ERM_Billabona</v>
      </c>
      <c r="B881" s="4" t="str">
        <f t="shared" si="854"/>
        <v>Salida Nacional / National exit</v>
      </c>
      <c r="C881" s="52">
        <f>(Input!C$12*Input!C$139)*C616</f>
        <v>110838.54568965448</v>
      </c>
      <c r="D881" s="52">
        <f>(Input!D$12*Input!D$139)*D616</f>
        <v>99199.005537588731</v>
      </c>
      <c r="E881" s="52">
        <f>(Input!E$12*Input!E$139)*E616</f>
        <v>88397.217487745293</v>
      </c>
      <c r="F881" s="52">
        <f>(Input!F$12*Input!F$139)*F616</f>
        <v>81092.21260718735</v>
      </c>
      <c r="G881" s="52">
        <f>(Input!G$12*Input!G$139)*G616</f>
        <v>73291.829373922505</v>
      </c>
      <c r="H881" s="52">
        <f>(Input!H$12*Input!H$139)*H616</f>
        <v>64145.534446752783</v>
      </c>
      <c r="I881" s="57">
        <f>(Input!I$12*Input!I$139)*I616</f>
        <v>63203.708983526732</v>
      </c>
    </row>
    <row r="882" spans="1:9" s="5" customFormat="1" ht="15" customHeight="1" x14ac:dyDescent="0.25">
      <c r="A882" s="46" t="str">
        <f t="shared" ref="A882:B882" si="855">A617</f>
        <v>41.07X_Hernani_Osiñaga</v>
      </c>
      <c r="B882" s="4" t="str">
        <f t="shared" si="855"/>
        <v>Salida Nacional / National exit</v>
      </c>
      <c r="C882" s="52">
        <f>(Input!C$12*Input!C$139)*C617</f>
        <v>573874.36609693849</v>
      </c>
      <c r="D882" s="52">
        <f>(Input!D$12*Input!D$139)*D617</f>
        <v>513595.61663401441</v>
      </c>
      <c r="E882" s="52">
        <f>(Input!E$12*Input!E$139)*E617</f>
        <v>457654.63764400338</v>
      </c>
      <c r="F882" s="52">
        <f>(Input!F$12*Input!F$139)*F617</f>
        <v>419821.03557684243</v>
      </c>
      <c r="G882" s="52">
        <f>(Input!G$12*Input!G$139)*G617</f>
        <v>379436.44125988893</v>
      </c>
      <c r="H882" s="52">
        <f>(Input!H$12*Input!H$139)*H617</f>
        <v>332086.61536135094</v>
      </c>
      <c r="I882" s="57">
        <f>(Input!I$12*Input!I$139)*I617</f>
        <v>327212.49337940611</v>
      </c>
    </row>
    <row r="883" spans="1:9" s="5" customFormat="1" ht="15" customHeight="1" x14ac:dyDescent="0.25">
      <c r="A883" s="46" t="str">
        <f t="shared" ref="A883:B883" si="856">A618</f>
        <v>41.10_ERM_Irun</v>
      </c>
      <c r="B883" s="4" t="str">
        <f t="shared" si="856"/>
        <v>Salida Nacional / National exit</v>
      </c>
      <c r="C883" s="52">
        <f>(Input!C$12*Input!C$139)*C618</f>
        <v>366805.08641687431</v>
      </c>
      <c r="D883" s="52">
        <f>(Input!D$12*Input!D$139)*D618</f>
        <v>325201.51459485013</v>
      </c>
      <c r="E883" s="52">
        <f>(Input!E$12*Input!E$139)*E618</f>
        <v>286701.79504999093</v>
      </c>
      <c r="F883" s="52">
        <f>(Input!F$12*Input!F$139)*F618</f>
        <v>260729.47464224664</v>
      </c>
      <c r="G883" s="52">
        <f>(Input!G$12*Input!G$139)*G618</f>
        <v>234202.48417294933</v>
      </c>
      <c r="H883" s="52">
        <f>(Input!H$12*Input!H$139)*H618</f>
        <v>204156.48557526254</v>
      </c>
      <c r="I883" s="57">
        <f>(Input!I$12*Input!I$139)*I618</f>
        <v>200764.78786220707</v>
      </c>
    </row>
    <row r="884" spans="1:9" s="5" customFormat="1" ht="15" customHeight="1" x14ac:dyDescent="0.25">
      <c r="A884" s="46" t="str">
        <f t="shared" ref="A884:B884" si="857">A619</f>
        <v>41-16_Vergara</v>
      </c>
      <c r="B884" s="4" t="str">
        <f t="shared" si="857"/>
        <v>Salida Nacional / National exit</v>
      </c>
      <c r="C884" s="52">
        <f>(Input!C$12*Input!C$139)*C619</f>
        <v>69282.799217863401</v>
      </c>
      <c r="D884" s="52">
        <f>(Input!D$12*Input!D$139)*D619</f>
        <v>60833.546556609093</v>
      </c>
      <c r="E884" s="52">
        <f>(Input!E$12*Input!E$139)*E619</f>
        <v>53040.604372145972</v>
      </c>
      <c r="F884" s="52">
        <f>(Input!F$12*Input!F$139)*F619</f>
        <v>47809.442262139572</v>
      </c>
      <c r="G884" s="52">
        <f>(Input!G$12*Input!G$139)*G619</f>
        <v>42616.998173771753</v>
      </c>
      <c r="H884" s="52">
        <f>(Input!H$12*Input!H$139)*H619</f>
        <v>36948.731184446806</v>
      </c>
      <c r="I884" s="57">
        <f>(Input!I$12*Input!I$139)*I619</f>
        <v>36228.834162607993</v>
      </c>
    </row>
    <row r="885" spans="1:9" s="5" customFormat="1" ht="15" customHeight="1" x14ac:dyDescent="0.25">
      <c r="A885" s="46" t="str">
        <f t="shared" ref="A885:B885" si="858">A620</f>
        <v>43X.00_Dima</v>
      </c>
      <c r="B885" s="4" t="str">
        <f t="shared" si="858"/>
        <v>Salida Nacional / National exit</v>
      </c>
      <c r="C885" s="52">
        <f>(Input!C$12*Input!C$139)*C620</f>
        <v>4701087.9417068493</v>
      </c>
      <c r="D885" s="52">
        <f>(Input!D$12*Input!D$139)*D620</f>
        <v>4183559.2197562307</v>
      </c>
      <c r="E885" s="52">
        <f>(Input!E$12*Input!E$139)*E620</f>
        <v>3715393.7228880827</v>
      </c>
      <c r="F885" s="52">
        <f>(Input!F$12*Input!F$139)*F620</f>
        <v>3430098.3409644053</v>
      </c>
      <c r="G885" s="52">
        <f>(Input!G$12*Input!G$139)*G620</f>
        <v>3097114.732288342</v>
      </c>
      <c r="H885" s="52">
        <f>(Input!H$12*Input!H$139)*H620</f>
        <v>2704891.3584198258</v>
      </c>
      <c r="I885" s="57">
        <f>(Input!I$12*Input!I$139)*I620</f>
        <v>2641100.0193264643</v>
      </c>
    </row>
    <row r="886" spans="1:9" s="5" customFormat="1" ht="15" customHeight="1" x14ac:dyDescent="0.25">
      <c r="A886" s="46" t="str">
        <f t="shared" ref="A886:B886" si="859">A621</f>
        <v>45.01DXC_Zabalgarbi</v>
      </c>
      <c r="B886" s="4" t="str">
        <f t="shared" si="859"/>
        <v>Salida Nacional / National exit</v>
      </c>
      <c r="C886" s="52">
        <f>(Input!C$12*Input!C$139)*C621</f>
        <v>530481.77554513246</v>
      </c>
      <c r="D886" s="52">
        <f>(Input!D$12*Input!D$139)*D621</f>
        <v>469457.47909298132</v>
      </c>
      <c r="E886" s="52">
        <f>(Input!E$12*Input!E$139)*E621</f>
        <v>412764.14964619384</v>
      </c>
      <c r="F886" s="52">
        <f>(Input!F$12*Input!F$139)*F621</f>
        <v>374658.48369644629</v>
      </c>
      <c r="G886" s="52">
        <f>(Input!G$12*Input!G$139)*G621</f>
        <v>335566.15649337432</v>
      </c>
      <c r="H886" s="52">
        <f>(Input!H$12*Input!H$139)*H621</f>
        <v>291819.9156532014</v>
      </c>
      <c r="I886" s="57">
        <f>(Input!I$12*Input!I$139)*I621</f>
        <v>286754.74553938245</v>
      </c>
    </row>
    <row r="887" spans="1:9" s="5" customFormat="1" ht="15" customHeight="1" x14ac:dyDescent="0.25">
      <c r="A887" s="46" t="str">
        <f t="shared" ref="A887:B887" si="860">A622</f>
        <v>45.01X_ESC Rezola</v>
      </c>
      <c r="B887" s="4" t="str">
        <f t="shared" si="860"/>
        <v>Salida Nacional / National exit</v>
      </c>
      <c r="C887" s="52">
        <f>(Input!C$12*Input!C$139)*C622</f>
        <v>7329.4283772878025</v>
      </c>
      <c r="D887" s="52">
        <f>(Input!D$12*Input!D$139)*D622</f>
        <v>6486.3295268072661</v>
      </c>
      <c r="E887" s="52">
        <f>(Input!E$12*Input!E$139)*E622</f>
        <v>5703.0372083257989</v>
      </c>
      <c r="F887" s="52">
        <f>(Input!F$12*Input!F$139)*F622</f>
        <v>5176.5363973064041</v>
      </c>
      <c r="G887" s="52">
        <f>(Input!G$12*Input!G$139)*G622</f>
        <v>4636.4586101707873</v>
      </c>
      <c r="H887" s="52">
        <f>(Input!H$12*Input!H$139)*H622</f>
        <v>4032.0663592352198</v>
      </c>
      <c r="I887" s="57">
        <f>(Input!I$12*Input!I$139)*I622</f>
        <v>3962.1131207958256</v>
      </c>
    </row>
    <row r="888" spans="1:9" s="5" customFormat="1" ht="15" customHeight="1" x14ac:dyDescent="0.25">
      <c r="A888" s="46" t="str">
        <f t="shared" ref="A888:B888" si="861">A623</f>
        <v>45.02_Barakaldo</v>
      </c>
      <c r="B888" s="4" t="str">
        <f t="shared" si="861"/>
        <v>Salida Nacional / National exit</v>
      </c>
      <c r="C888" s="52">
        <f>(Input!C$12*Input!C$139)*C623</f>
        <v>589204.17617917561</v>
      </c>
      <c r="D888" s="52">
        <f>(Input!D$12*Input!D$139)*D623</f>
        <v>524610.28291120392</v>
      </c>
      <c r="E888" s="52">
        <f>(Input!E$12*Input!E$139)*E623</f>
        <v>466226.89247431647</v>
      </c>
      <c r="F888" s="52">
        <f>(Input!F$12*Input!F$139)*F623</f>
        <v>430743.86420746666</v>
      </c>
      <c r="G888" s="52">
        <f>(Input!G$12*Input!G$139)*G623</f>
        <v>388997.2363375132</v>
      </c>
      <c r="H888" s="52">
        <f>(Input!H$12*Input!H$139)*H623</f>
        <v>339727.31802754075</v>
      </c>
      <c r="I888" s="57">
        <f>(Input!I$12*Input!I$139)*I623</f>
        <v>331694.50226688362</v>
      </c>
    </row>
    <row r="889" spans="1:9" s="5" customFormat="1" ht="15" customHeight="1" x14ac:dyDescent="0.25">
      <c r="A889" s="46" t="str">
        <f t="shared" ref="A889:B889" si="862">A624</f>
        <v>45.05.0 BBC Zierbana-Superpuerto</v>
      </c>
      <c r="B889" s="4" t="str">
        <f t="shared" si="862"/>
        <v>Salida Nacional / National exit</v>
      </c>
      <c r="C889" s="52">
        <f>(Input!C$12*Input!C$139)*C624</f>
        <v>2831455.646650834</v>
      </c>
      <c r="D889" s="52">
        <f>(Input!D$12*Input!D$139)*D624</f>
        <v>2510642.6285740212</v>
      </c>
      <c r="E889" s="52">
        <f>(Input!E$12*Input!E$139)*E624</f>
        <v>2212840.1428902731</v>
      </c>
      <c r="F889" s="52">
        <f>(Input!F$12*Input!F$139)*F624</f>
        <v>2012920.7580766177</v>
      </c>
      <c r="G889" s="52">
        <f>(Input!G$12*Input!G$139)*G624</f>
        <v>1805161.6479553303</v>
      </c>
      <c r="H889" s="52">
        <f>(Input!H$12*Input!H$139)*H624</f>
        <v>1570941.0989190324</v>
      </c>
      <c r="I889" s="57">
        <f>(Input!I$12*Input!I$139)*I624</f>
        <v>1544039.8038672241</v>
      </c>
    </row>
    <row r="890" spans="1:9" s="5" customFormat="1" ht="15" customHeight="1" x14ac:dyDescent="0.25">
      <c r="A890" s="46" t="str">
        <f t="shared" ref="A890:B890" si="863">A625</f>
        <v>45_16_Arrigorriaga_16</v>
      </c>
      <c r="B890" s="4" t="str">
        <f t="shared" si="863"/>
        <v>Salida Nacional / National exit</v>
      </c>
      <c r="C890" s="52">
        <f>(Input!C$12*Input!C$139)*C625</f>
        <v>0</v>
      </c>
      <c r="D890" s="52">
        <f>(Input!D$12*Input!D$139)*D625</f>
        <v>0</v>
      </c>
      <c r="E890" s="52">
        <f>(Input!E$12*Input!E$139)*E625</f>
        <v>0</v>
      </c>
      <c r="F890" s="52">
        <f>(Input!F$12*Input!F$139)*F625</f>
        <v>0</v>
      </c>
      <c r="G890" s="52">
        <f>(Input!G$12*Input!G$139)*G625</f>
        <v>0</v>
      </c>
      <c r="H890" s="52">
        <f>(Input!H$12*Input!H$139)*H625</f>
        <v>0</v>
      </c>
      <c r="I890" s="57">
        <f>(Input!I$12*Input!I$139)*I625</f>
        <v>0</v>
      </c>
    </row>
    <row r="891" spans="1:9" s="5" customFormat="1" ht="15" customHeight="1" x14ac:dyDescent="0.25">
      <c r="A891" s="46" t="str">
        <f t="shared" ref="A891:B891" si="864">A626</f>
        <v>6_Subirats</v>
      </c>
      <c r="B891" s="4" t="str">
        <f t="shared" si="864"/>
        <v>Salida Nacional / National exit</v>
      </c>
      <c r="C891" s="52">
        <f>(Input!C$12*Input!C$139)*C626</f>
        <v>5120824.9236354157</v>
      </c>
      <c r="D891" s="52">
        <f>(Input!D$12*Input!D$139)*D626</f>
        <v>4449230.8409314798</v>
      </c>
      <c r="E891" s="52">
        <f>(Input!E$12*Input!E$139)*E626</f>
        <v>3818116.0649486771</v>
      </c>
      <c r="F891" s="52">
        <f>(Input!F$12*Input!F$139)*F626</f>
        <v>3381476.3799504545</v>
      </c>
      <c r="G891" s="52">
        <f>(Input!G$12*Input!G$139)*G626</f>
        <v>3006686.8832770986</v>
      </c>
      <c r="H891" s="52">
        <f>(Input!H$12*Input!H$139)*H626</f>
        <v>2610665.1250402201</v>
      </c>
      <c r="I891" s="57">
        <f>(Input!I$12*Input!I$139)*I626</f>
        <v>2555075.8256636309</v>
      </c>
    </row>
    <row r="892" spans="1:9" s="5" customFormat="1" ht="15" customHeight="1" x14ac:dyDescent="0.25">
      <c r="A892" s="46" t="str">
        <f t="shared" ref="A892:B892" si="865">A627</f>
        <v>7A_Vilafranca</v>
      </c>
      <c r="B892" s="4" t="str">
        <f t="shared" si="865"/>
        <v>Salida Nacional / National exit</v>
      </c>
      <c r="C892" s="52">
        <f>(Input!C$12*Input!C$139)*C627</f>
        <v>0</v>
      </c>
      <c r="D892" s="52">
        <f>(Input!D$12*Input!D$139)*D627</f>
        <v>0</v>
      </c>
      <c r="E892" s="52">
        <f>(Input!E$12*Input!E$139)*E627</f>
        <v>0</v>
      </c>
      <c r="F892" s="52">
        <f>(Input!F$12*Input!F$139)*F627</f>
        <v>0</v>
      </c>
      <c r="G892" s="52">
        <f>(Input!G$12*Input!G$139)*G627</f>
        <v>0</v>
      </c>
      <c r="H892" s="52">
        <f>(Input!H$12*Input!H$139)*H627</f>
        <v>0</v>
      </c>
      <c r="I892" s="57">
        <f>(Input!I$12*Input!I$139)*I627</f>
        <v>0</v>
      </c>
    </row>
    <row r="893" spans="1:9" s="5" customFormat="1" ht="15" customHeight="1" x14ac:dyDescent="0.25">
      <c r="A893" s="46" t="str">
        <f t="shared" ref="A893:B893" si="866">A628</f>
        <v>7B_Santa Margarita</v>
      </c>
      <c r="B893" s="4" t="str">
        <f t="shared" si="866"/>
        <v>Salida Nacional / National exit</v>
      </c>
      <c r="C893" s="52">
        <f>(Input!C$12*Input!C$139)*C628</f>
        <v>254492.41092926633</v>
      </c>
      <c r="D893" s="52">
        <f>(Input!D$12*Input!D$139)*D628</f>
        <v>221596.34058282746</v>
      </c>
      <c r="E893" s="52">
        <f>(Input!E$12*Input!E$139)*E628</f>
        <v>190635.16134245187</v>
      </c>
      <c r="F893" s="52">
        <f>(Input!F$12*Input!F$139)*F628</f>
        <v>169131.82164327541</v>
      </c>
      <c r="G893" s="52">
        <f>(Input!G$12*Input!G$139)*G628</f>
        <v>150594.44301912046</v>
      </c>
      <c r="H893" s="52">
        <f>(Input!H$12*Input!H$139)*H628</f>
        <v>130883.53838939939</v>
      </c>
      <c r="I893" s="57">
        <f>(Input!I$12*Input!I$139)*I628</f>
        <v>128160.62689187004</v>
      </c>
    </row>
    <row r="894" spans="1:9" s="5" customFormat="1" ht="15" customHeight="1" x14ac:dyDescent="0.25">
      <c r="A894" s="46" t="str">
        <f t="shared" ref="A894:B894" si="867">A629</f>
        <v>A1_Sabiñanigo</v>
      </c>
      <c r="B894" s="4" t="str">
        <f t="shared" si="867"/>
        <v>Salida Nacional / National exit</v>
      </c>
      <c r="C894" s="52">
        <f>(Input!C$12*Input!C$139)*C629</f>
        <v>269593.82536753837</v>
      </c>
      <c r="D894" s="52">
        <f>(Input!D$12*Input!D$139)*D629</f>
        <v>236931.30110451113</v>
      </c>
      <c r="E894" s="52">
        <f>(Input!E$12*Input!E$139)*E629</f>
        <v>206271.8800356868</v>
      </c>
      <c r="F894" s="52">
        <f>(Input!F$12*Input!F$139)*F629</f>
        <v>185059.16013935322</v>
      </c>
      <c r="G894" s="52">
        <f>(Input!G$12*Input!G$139)*G629</f>
        <v>165653.26926667365</v>
      </c>
      <c r="H894" s="52">
        <f>(Input!H$12*Input!H$139)*H629</f>
        <v>144382.74047605859</v>
      </c>
      <c r="I894" s="57">
        <f>(Input!I$12*Input!I$139)*I629</f>
        <v>141815.4241435146</v>
      </c>
    </row>
    <row r="895" spans="1:9" s="5" customFormat="1" ht="15" customHeight="1" x14ac:dyDescent="0.25">
      <c r="A895" s="46" t="str">
        <f t="shared" ref="A895:B895" si="868">A630</f>
        <v>A10_Zaragoza</v>
      </c>
      <c r="B895" s="4" t="str">
        <f t="shared" si="868"/>
        <v>Salida Nacional / National exit</v>
      </c>
      <c r="C895" s="52">
        <f>(Input!C$12*Input!C$139)*C630</f>
        <v>0</v>
      </c>
      <c r="D895" s="52">
        <f>(Input!D$12*Input!D$139)*D630</f>
        <v>0</v>
      </c>
      <c r="E895" s="52">
        <f>(Input!E$12*Input!E$139)*E630</f>
        <v>0</v>
      </c>
      <c r="F895" s="52">
        <f>(Input!F$12*Input!F$139)*F630</f>
        <v>0</v>
      </c>
      <c r="G895" s="52">
        <f>(Input!G$12*Input!G$139)*G630</f>
        <v>0</v>
      </c>
      <c r="H895" s="52">
        <f>(Input!H$12*Input!H$139)*H630</f>
        <v>0</v>
      </c>
      <c r="I895" s="57">
        <f>(Input!I$12*Input!I$139)*I630</f>
        <v>0</v>
      </c>
    </row>
    <row r="896" spans="1:9" s="5" customFormat="1" ht="15" customHeight="1" x14ac:dyDescent="0.25">
      <c r="A896" s="46" t="str">
        <f t="shared" ref="A896:B896" si="869">A631</f>
        <v>A36 Barcelona</v>
      </c>
      <c r="B896" s="4" t="str">
        <f t="shared" si="869"/>
        <v>Salida Nacional / National exit</v>
      </c>
      <c r="C896" s="52">
        <f>(Input!C$12*Input!C$139)*C631</f>
        <v>13080308.437121408</v>
      </c>
      <c r="D896" s="52">
        <f>(Input!D$12*Input!D$139)*D631</f>
        <v>11355280.058981482</v>
      </c>
      <c r="E896" s="52">
        <f>(Input!E$12*Input!E$139)*E631</f>
        <v>9736417.861562686</v>
      </c>
      <c r="F896" s="52">
        <f>(Input!F$12*Input!F$139)*F631</f>
        <v>8618326.7872619387</v>
      </c>
      <c r="G896" s="52">
        <f>(Input!G$12*Input!G$139)*G631</f>
        <v>7656385.8126000864</v>
      </c>
      <c r="H896" s="52">
        <f>(Input!H$12*Input!H$139)*H631</f>
        <v>6642835.7821413558</v>
      </c>
      <c r="I896" s="57">
        <f>(Input!I$12*Input!I$139)*I631</f>
        <v>6498405.7341795862</v>
      </c>
    </row>
    <row r="897" spans="1:9" s="5" customFormat="1" ht="15" customHeight="1" x14ac:dyDescent="0.25">
      <c r="A897" s="46" t="str">
        <f t="shared" ref="A897:B897" si="870">A632</f>
        <v>A5A_Gurrea Gallego</v>
      </c>
      <c r="B897" s="4" t="str">
        <f t="shared" si="870"/>
        <v>Salida Nacional / National exit</v>
      </c>
      <c r="C897" s="52">
        <f>(Input!C$12*Input!C$139)*C632</f>
        <v>17312.50397824229</v>
      </c>
      <c r="D897" s="52">
        <f>(Input!D$12*Input!D$139)*D632</f>
        <v>15330.13642107086</v>
      </c>
      <c r="E897" s="52">
        <f>(Input!E$12*Input!E$139)*E632</f>
        <v>13460.515474445669</v>
      </c>
      <c r="F897" s="52">
        <f>(Input!F$12*Input!F$139)*F632</f>
        <v>12159.757201738985</v>
      </c>
      <c r="G897" s="52">
        <f>(Input!G$12*Input!G$139)*G632</f>
        <v>10939.122719056135</v>
      </c>
      <c r="H897" s="52">
        <f>(Input!H$12*Input!H$139)*H632</f>
        <v>9565.5041907279483</v>
      </c>
      <c r="I897" s="57">
        <f>(Input!I$12*Input!I$139)*I632</f>
        <v>9409.4476507923773</v>
      </c>
    </row>
    <row r="898" spans="1:9" s="5" customFormat="1" ht="15" customHeight="1" x14ac:dyDescent="0.25">
      <c r="A898" s="46" t="str">
        <f t="shared" ref="A898:B898" si="871">A633</f>
        <v>A6_Zuera</v>
      </c>
      <c r="B898" s="4" t="str">
        <f t="shared" si="871"/>
        <v>Salida Nacional / National exit</v>
      </c>
      <c r="C898" s="52">
        <f>(Input!C$12*Input!C$139)*C633</f>
        <v>106711.96143422203</v>
      </c>
      <c r="D898" s="52">
        <f>(Input!D$12*Input!D$139)*D633</f>
        <v>93742.537412420468</v>
      </c>
      <c r="E898" s="52">
        <f>(Input!E$12*Input!E$139)*E633</f>
        <v>81549.844227406356</v>
      </c>
      <c r="F898" s="52">
        <f>(Input!F$12*Input!F$139)*F633</f>
        <v>73120.900095654841</v>
      </c>
      <c r="G898" s="52">
        <f>(Input!G$12*Input!G$139)*G633</f>
        <v>65410.592724490692</v>
      </c>
      <c r="H898" s="52">
        <f>(Input!H$12*Input!H$139)*H633</f>
        <v>56980.94132370517</v>
      </c>
      <c r="I898" s="57">
        <f>(Input!I$12*Input!I$139)*I633</f>
        <v>55954.811733969029</v>
      </c>
    </row>
    <row r="899" spans="1:9" s="5" customFormat="1" ht="15" customHeight="1" x14ac:dyDescent="0.25">
      <c r="A899" s="46" t="str">
        <f t="shared" ref="A899:B899" si="872">A634</f>
        <v>A7_Villanueva de Gallego</v>
      </c>
      <c r="B899" s="4" t="str">
        <f t="shared" si="872"/>
        <v>Salida Nacional / National exit</v>
      </c>
      <c r="C899" s="52">
        <f>(Input!C$12*Input!C$139)*C634</f>
        <v>20826.75465472064</v>
      </c>
      <c r="D899" s="52">
        <f>(Input!D$12*Input!D$139)*D634</f>
        <v>18102.996764396565</v>
      </c>
      <c r="E899" s="52">
        <f>(Input!E$12*Input!E$139)*E634</f>
        <v>15561.704166793153</v>
      </c>
      <c r="F899" s="52">
        <f>(Input!F$12*Input!F$139)*F634</f>
        <v>13822.365964504137</v>
      </c>
      <c r="G899" s="52">
        <f>(Input!G$12*Input!G$139)*G634</f>
        <v>12277.397105914186</v>
      </c>
      <c r="H899" s="52">
        <f>(Input!H$12*Input!H$139)*H634</f>
        <v>10644.45688144268</v>
      </c>
      <c r="I899" s="57">
        <f>(Input!I$12*Input!I$139)*I634</f>
        <v>10425.003370493432</v>
      </c>
    </row>
    <row r="900" spans="1:9" s="5" customFormat="1" ht="15" customHeight="1" x14ac:dyDescent="0.25">
      <c r="A900" s="46" t="str">
        <f t="shared" ref="A900:B900" si="873">A635</f>
        <v>A8_Zorongo</v>
      </c>
      <c r="B900" s="4" t="str">
        <f t="shared" si="873"/>
        <v>Salida Nacional / National exit</v>
      </c>
      <c r="C900" s="52">
        <f>(Input!C$12*Input!C$139)*C635</f>
        <v>6707.6217680975069</v>
      </c>
      <c r="D900" s="52">
        <f>(Input!D$12*Input!D$139)*D635</f>
        <v>5830.4587315573372</v>
      </c>
      <c r="E900" s="52">
        <f>(Input!E$12*Input!E$139)*E635</f>
        <v>5012.0541168403333</v>
      </c>
      <c r="F900" s="52">
        <f>(Input!F$12*Input!F$139)*F635</f>
        <v>4451.9314761321593</v>
      </c>
      <c r="G900" s="52">
        <f>(Input!G$12*Input!G$139)*G635</f>
        <v>3954.3155559172546</v>
      </c>
      <c r="H900" s="52">
        <f>(Input!H$12*Input!H$139)*H635</f>
        <v>3428.3466993201569</v>
      </c>
      <c r="I900" s="57">
        <f>(Input!I$12*Input!I$139)*I635</f>
        <v>3357.6053219897867</v>
      </c>
    </row>
    <row r="901" spans="1:9" s="5" customFormat="1" ht="15" customHeight="1" x14ac:dyDescent="0.25">
      <c r="A901" s="46" t="str">
        <f t="shared" ref="A901:B901" si="874">A636</f>
        <v>A9_Juslibol</v>
      </c>
      <c r="B901" s="4" t="str">
        <f t="shared" si="874"/>
        <v>Salida Nacional / National exit</v>
      </c>
      <c r="C901" s="52">
        <f>(Input!C$12*Input!C$139)*C636</f>
        <v>3615234.5863194964</v>
      </c>
      <c r="D901" s="52">
        <f>(Input!D$12*Input!D$139)*D636</f>
        <v>3142530.0426462688</v>
      </c>
      <c r="E901" s="52">
        <f>(Input!E$12*Input!E$139)*E636</f>
        <v>2701487.8404422593</v>
      </c>
      <c r="F901" s="52">
        <f>(Input!F$12*Input!F$139)*F636</f>
        <v>2399651.5856773071</v>
      </c>
      <c r="G901" s="52">
        <f>(Input!G$12*Input!G$139)*G636</f>
        <v>2131421.1577765136</v>
      </c>
      <c r="H901" s="52">
        <f>(Input!H$12*Input!H$139)*H636</f>
        <v>1847891.1081726693</v>
      </c>
      <c r="I901" s="57">
        <f>(Input!I$12*Input!I$139)*I636</f>
        <v>1809707.2827054632</v>
      </c>
    </row>
    <row r="902" spans="1:9" s="5" customFormat="1" ht="15" customHeight="1" x14ac:dyDescent="0.25">
      <c r="A902" s="46" t="str">
        <f t="shared" ref="A902:B902" si="875">A637</f>
        <v>A9A_Ramal Utebo-Sobradiel</v>
      </c>
      <c r="B902" s="4" t="str">
        <f t="shared" si="875"/>
        <v>Salida Nacional / National exit</v>
      </c>
      <c r="C902" s="52">
        <f>(Input!C$12*Input!C$139)*C637</f>
        <v>105761.84094842557</v>
      </c>
      <c r="D902" s="52">
        <f>(Input!D$12*Input!D$139)*D637</f>
        <v>91933.517182661497</v>
      </c>
      <c r="E902" s="52">
        <f>(Input!E$12*Input!E$139)*E637</f>
        <v>79031.41482556556</v>
      </c>
      <c r="F902" s="52">
        <f>(Input!F$12*Input!F$139)*F637</f>
        <v>70201.702704186697</v>
      </c>
      <c r="G902" s="52">
        <f>(Input!G$12*Input!G$139)*G637</f>
        <v>62354.577798579383</v>
      </c>
      <c r="H902" s="52">
        <f>(Input!H$12*Input!H$139)*H637</f>
        <v>54059.754607623574</v>
      </c>
      <c r="I902" s="57">
        <f>(Input!I$12*Input!I$139)*I637</f>
        <v>52942.348536111189</v>
      </c>
    </row>
    <row r="903" spans="1:9" s="5" customFormat="1" ht="15" customHeight="1" x14ac:dyDescent="0.25">
      <c r="A903" s="46" t="str">
        <f t="shared" ref="A903:B903" si="876">A638</f>
        <v>A9B_Zaragoza Plaza</v>
      </c>
      <c r="B903" s="4" t="str">
        <f t="shared" si="876"/>
        <v>Salida Nacional / National exit</v>
      </c>
      <c r="C903" s="52">
        <f>(Input!C$12*Input!C$139)*C638</f>
        <v>37280.512262380398</v>
      </c>
      <c r="D903" s="52">
        <f>(Input!D$12*Input!D$139)*D638</f>
        <v>32406.685748068496</v>
      </c>
      <c r="E903" s="52">
        <f>(Input!E$12*Input!E$139)*E638</f>
        <v>27859.283631377915</v>
      </c>
      <c r="F903" s="52">
        <f>(Input!F$12*Input!F$139)*F638</f>
        <v>24747.365909231434</v>
      </c>
      <c r="G903" s="52">
        <f>(Input!G$12*Input!G$139)*G638</f>
        <v>21981.03276100145</v>
      </c>
      <c r="H903" s="52">
        <f>(Input!H$12*Input!H$139)*H638</f>
        <v>19056.72094955709</v>
      </c>
      <c r="I903" s="57">
        <f>(Input!I$12*Input!I$139)*I638</f>
        <v>18662.323550811903</v>
      </c>
    </row>
    <row r="904" spans="1:9" s="5" customFormat="1" ht="15" customHeight="1" x14ac:dyDescent="0.25">
      <c r="A904" s="46" t="str">
        <f t="shared" ref="A904:B904" si="877">A639</f>
        <v>Abegondo (I15)</v>
      </c>
      <c r="B904" s="4" t="str">
        <f t="shared" si="877"/>
        <v>Salida Nacional / National exit</v>
      </c>
      <c r="C904" s="52">
        <f>(Input!C$12*Input!C$139)*C639</f>
        <v>1303527.0277640109</v>
      </c>
      <c r="D904" s="52">
        <f>(Input!D$12*Input!D$139)*D639</f>
        <v>1147879.3409464669</v>
      </c>
      <c r="E904" s="52">
        <f>(Input!E$12*Input!E$139)*E639</f>
        <v>1003474.2828768914</v>
      </c>
      <c r="F904" s="52">
        <f>(Input!F$12*Input!F$139)*F639</f>
        <v>905389.50414843485</v>
      </c>
      <c r="G904" s="52">
        <f>(Input!G$12*Input!G$139)*G639</f>
        <v>811004.20526627393</v>
      </c>
      <c r="H904" s="52">
        <f>(Input!H$12*Input!H$139)*H639</f>
        <v>706231.17519972846</v>
      </c>
      <c r="I904" s="57">
        <f>(Input!I$12*Input!I$139)*I639</f>
        <v>694012.47976333217</v>
      </c>
    </row>
    <row r="905" spans="1:9" s="5" customFormat="1" ht="15" customHeight="1" x14ac:dyDescent="0.25">
      <c r="A905" s="46" t="str">
        <f t="shared" ref="A905:B905" si="878">A640</f>
        <v>Andosilla</v>
      </c>
      <c r="B905" s="4" t="str">
        <f t="shared" si="878"/>
        <v>Salida Nacional / National exit</v>
      </c>
      <c r="C905" s="52">
        <f>(Input!C$12*Input!C$139)*C640</f>
        <v>2646964.089923352</v>
      </c>
      <c r="D905" s="52">
        <f>(Input!D$12*Input!D$139)*D640</f>
        <v>2332317.2848607879</v>
      </c>
      <c r="E905" s="52">
        <f>(Input!E$12*Input!E$139)*E640</f>
        <v>2040014.9904928575</v>
      </c>
      <c r="F905" s="52">
        <f>(Input!F$12*Input!F$139)*F640</f>
        <v>1841280.2173807323</v>
      </c>
      <c r="G905" s="52">
        <f>(Input!G$12*Input!G$139)*G640</f>
        <v>1648336.3792114863</v>
      </c>
      <c r="H905" s="52">
        <f>(Input!H$12*Input!H$139)*H640</f>
        <v>1434689.2120160081</v>
      </c>
      <c r="I905" s="57">
        <f>(Input!I$12*Input!I$139)*I640</f>
        <v>1409276.5493454325</v>
      </c>
    </row>
    <row r="906" spans="1:9" s="5" customFormat="1" ht="15" customHeight="1" x14ac:dyDescent="0.25">
      <c r="A906" s="46" t="str">
        <f t="shared" ref="A906:B906" si="879">A641</f>
        <v>B02_Briviesca</v>
      </c>
      <c r="B906" s="4" t="str">
        <f t="shared" si="879"/>
        <v>Salida Nacional / National exit</v>
      </c>
      <c r="C906" s="52">
        <f>(Input!C$12*Input!C$139)*C641</f>
        <v>381241.53681810212</v>
      </c>
      <c r="D906" s="52">
        <f>(Input!D$12*Input!D$139)*D641</f>
        <v>335495.82010808057</v>
      </c>
      <c r="E906" s="52">
        <f>(Input!E$12*Input!E$139)*E641</f>
        <v>293053.82977887633</v>
      </c>
      <c r="F906" s="52">
        <f>(Input!F$12*Input!F$139)*F641</f>
        <v>264488.67293684417</v>
      </c>
      <c r="G906" s="52">
        <f>(Input!G$12*Input!G$139)*G641</f>
        <v>236297.31603170326</v>
      </c>
      <c r="H906" s="52">
        <f>(Input!H$12*Input!H$139)*H641</f>
        <v>205261.29462748236</v>
      </c>
      <c r="I906" s="57">
        <f>(Input!I$12*Input!I$139)*I641</f>
        <v>201587.76078362181</v>
      </c>
    </row>
    <row r="907" spans="1:9" s="5" customFormat="1" ht="15" customHeight="1" x14ac:dyDescent="0.25">
      <c r="A907" s="46" t="str">
        <f t="shared" ref="A907:B907" si="880">A642</f>
        <v>B04_Burgos</v>
      </c>
      <c r="B907" s="4" t="str">
        <f t="shared" si="880"/>
        <v>Salida Nacional / National exit</v>
      </c>
      <c r="C907" s="52">
        <f>(Input!C$12*Input!C$139)*C642</f>
        <v>0</v>
      </c>
      <c r="D907" s="52">
        <f>(Input!D$12*Input!D$139)*D642</f>
        <v>0</v>
      </c>
      <c r="E907" s="52">
        <f>(Input!E$12*Input!E$139)*E642</f>
        <v>0</v>
      </c>
      <c r="F907" s="52">
        <f>(Input!F$12*Input!F$139)*F642</f>
        <v>0</v>
      </c>
      <c r="G907" s="52">
        <f>(Input!G$12*Input!G$139)*G642</f>
        <v>0</v>
      </c>
      <c r="H907" s="52">
        <f>(Input!H$12*Input!H$139)*H642</f>
        <v>0</v>
      </c>
      <c r="I907" s="57">
        <f>(Input!I$12*Input!I$139)*I642</f>
        <v>0</v>
      </c>
    </row>
    <row r="908" spans="1:9" s="5" customFormat="1" ht="15" customHeight="1" x14ac:dyDescent="0.25">
      <c r="A908" s="46" t="str">
        <f t="shared" ref="A908:B908" si="881">A643</f>
        <v>B05_Villalonquejar</v>
      </c>
      <c r="B908" s="4" t="str">
        <f t="shared" si="881"/>
        <v>Salida Nacional / National exit</v>
      </c>
      <c r="C908" s="52">
        <f>(Input!C$12*Input!C$139)*C643</f>
        <v>1907480.5937335598</v>
      </c>
      <c r="D908" s="52">
        <f>(Input!D$12*Input!D$139)*D643</f>
        <v>1690828.402798218</v>
      </c>
      <c r="E908" s="52">
        <f>(Input!E$12*Input!E$139)*E643</f>
        <v>1490139.7268946315</v>
      </c>
      <c r="F908" s="52">
        <f>(Input!F$12*Input!F$139)*F643</f>
        <v>1354390.3207568706</v>
      </c>
      <c r="G908" s="52">
        <f>(Input!G$12*Input!G$139)*G643</f>
        <v>1217091.8754300035</v>
      </c>
      <c r="H908" s="52">
        <f>(Input!H$12*Input!H$139)*H643</f>
        <v>1061529.8471595999</v>
      </c>
      <c r="I908" s="57">
        <f>(Input!I$12*Input!I$139)*I643</f>
        <v>1044375.6915455336</v>
      </c>
    </row>
    <row r="909" spans="1:9" s="5" customFormat="1" ht="15" customHeight="1" x14ac:dyDescent="0.25">
      <c r="A909" s="46" t="str">
        <f t="shared" ref="A909:B909" si="882">A644</f>
        <v>B08_Lerma</v>
      </c>
      <c r="B909" s="4" t="str">
        <f t="shared" si="882"/>
        <v>Salida Nacional / National exit</v>
      </c>
      <c r="C909" s="52">
        <f>(Input!C$12*Input!C$139)*C644</f>
        <v>10728.100849085902</v>
      </c>
      <c r="D909" s="52">
        <f>(Input!D$12*Input!D$139)*D644</f>
        <v>9391.6934883003887</v>
      </c>
      <c r="E909" s="52">
        <f>(Input!E$12*Input!E$139)*E644</f>
        <v>8158.5965964351444</v>
      </c>
      <c r="F909" s="52">
        <f>(Input!F$12*Input!F$139)*F644</f>
        <v>7327.3818249226351</v>
      </c>
      <c r="G909" s="52">
        <f>(Input!G$12*Input!G$139)*G644</f>
        <v>6529.297940834731</v>
      </c>
      <c r="H909" s="52">
        <f>(Input!H$12*Input!H$139)*H644</f>
        <v>5663.5860001809342</v>
      </c>
      <c r="I909" s="57">
        <f>(Input!I$12*Input!I$139)*I644</f>
        <v>5557.9390173017264</v>
      </c>
    </row>
    <row r="910" spans="1:9" s="5" customFormat="1" ht="15" customHeight="1" x14ac:dyDescent="0.25">
      <c r="A910" s="46" t="str">
        <f t="shared" ref="A910:B910" si="883">A645</f>
        <v>B10_Aranda de Duero</v>
      </c>
      <c r="B910" s="4" t="str">
        <f t="shared" si="883"/>
        <v>Salida Nacional / National exit</v>
      </c>
      <c r="C910" s="52">
        <f>(Input!C$12*Input!C$139)*C645</f>
        <v>1200992.9984930665</v>
      </c>
      <c r="D910" s="52">
        <f>(Input!D$12*Input!D$139)*D645</f>
        <v>1060104.0425029034</v>
      </c>
      <c r="E910" s="52">
        <f>(Input!E$12*Input!E$139)*E645</f>
        <v>929408.369600993</v>
      </c>
      <c r="F910" s="52">
        <f>(Input!F$12*Input!F$139)*F645</f>
        <v>840821.47169286746</v>
      </c>
      <c r="G910" s="52">
        <f>(Input!G$12*Input!G$139)*G645</f>
        <v>754056.15330909297</v>
      </c>
      <c r="H910" s="52">
        <f>(Input!H$12*Input!H$139)*H645</f>
        <v>657074.83717944543</v>
      </c>
      <c r="I910" s="57">
        <f>(Input!I$12*Input!I$139)*I645</f>
        <v>646623.53416198003</v>
      </c>
    </row>
    <row r="911" spans="1:9" s="5" customFormat="1" ht="15" customHeight="1" x14ac:dyDescent="0.25">
      <c r="A911" s="46" t="str">
        <f t="shared" ref="A911:B911" si="884">A646</f>
        <v>B18_Algete</v>
      </c>
      <c r="B911" s="4" t="str">
        <f t="shared" si="884"/>
        <v>Salida Nacional / National exit</v>
      </c>
      <c r="C911" s="52">
        <f>(Input!C$12*Input!C$139)*C646</f>
        <v>3293400.4201576011</v>
      </c>
      <c r="D911" s="52">
        <f>(Input!D$12*Input!D$139)*D646</f>
        <v>2870472.2584092668</v>
      </c>
      <c r="E911" s="52">
        <f>(Input!E$12*Input!E$139)*E646</f>
        <v>2478309.6534230486</v>
      </c>
      <c r="F911" s="52">
        <f>(Input!F$12*Input!F$139)*F646</f>
        <v>2210641.7445313898</v>
      </c>
      <c r="G911" s="52">
        <f>(Input!G$12*Input!G$139)*G646</f>
        <v>1970237.9143890261</v>
      </c>
      <c r="H911" s="52">
        <f>(Input!H$12*Input!H$139)*H646</f>
        <v>1712027.8041724463</v>
      </c>
      <c r="I911" s="57">
        <f>(Input!I$12*Input!I$139)*I646</f>
        <v>1682443.1588055948</v>
      </c>
    </row>
    <row r="912" spans="1:9" s="5" customFormat="1" ht="15" customHeight="1" x14ac:dyDescent="0.25">
      <c r="A912" s="46" t="str">
        <f t="shared" ref="A912:B912" si="885">A647</f>
        <v>B19_San Fernando</v>
      </c>
      <c r="B912" s="4" t="str">
        <f t="shared" si="885"/>
        <v>Salida Nacional / National exit</v>
      </c>
      <c r="C912" s="52">
        <f>(Input!C$12*Input!C$139)*C647</f>
        <v>2688041.5445866664</v>
      </c>
      <c r="D912" s="52">
        <f>(Input!D$12*Input!D$139)*D647</f>
        <v>2340851.2311468632</v>
      </c>
      <c r="E912" s="52">
        <f>(Input!E$12*Input!E$139)*E647</f>
        <v>2018807.1798537713</v>
      </c>
      <c r="F912" s="52">
        <f>(Input!F$12*Input!F$139)*F647</f>
        <v>1798780.5263442891</v>
      </c>
      <c r="G912" s="52">
        <f>(Input!G$12*Input!G$139)*G647</f>
        <v>1602708.4168974743</v>
      </c>
      <c r="H912" s="52">
        <f>(Input!H$12*Input!H$139)*H647</f>
        <v>1392625.9881729442</v>
      </c>
      <c r="I912" s="57">
        <f>(Input!I$12*Input!I$139)*I647</f>
        <v>1368581.1314794458</v>
      </c>
    </row>
    <row r="913" spans="1:9" s="5" customFormat="1" ht="15" customHeight="1" x14ac:dyDescent="0.25">
      <c r="A913" s="46" t="str">
        <f t="shared" ref="A913:B913" si="886">A648</f>
        <v>B20_Rivas</v>
      </c>
      <c r="B913" s="4" t="str">
        <f t="shared" si="886"/>
        <v>Salida Nacional / National exit</v>
      </c>
      <c r="C913" s="52">
        <f>(Input!C$12*Input!C$139)*C648</f>
        <v>2965727.9916129862</v>
      </c>
      <c r="D913" s="52">
        <f>(Input!D$12*Input!D$139)*D648</f>
        <v>2583995.1607804308</v>
      </c>
      <c r="E913" s="52">
        <f>(Input!E$12*Input!E$139)*E648</f>
        <v>2229636.1067415359</v>
      </c>
      <c r="F913" s="52">
        <f>(Input!F$12*Input!F$139)*F648</f>
        <v>1987177.8582793169</v>
      </c>
      <c r="G913" s="52">
        <f>(Input!G$12*Input!G$139)*G648</f>
        <v>1771690.6831028748</v>
      </c>
      <c r="H913" s="52">
        <f>(Input!H$12*Input!H$139)*H648</f>
        <v>1540309.5563902371</v>
      </c>
      <c r="I913" s="57">
        <f>(Input!I$12*Input!I$139)*I648</f>
        <v>1514170.4616281206</v>
      </c>
    </row>
    <row r="914" spans="1:9" s="5" customFormat="1" ht="15" customHeight="1" x14ac:dyDescent="0.25">
      <c r="A914" s="46" t="str">
        <f t="shared" ref="A914:B914" si="887">A649</f>
        <v>BI Madrid</v>
      </c>
      <c r="B914" s="4" t="str">
        <f t="shared" si="887"/>
        <v>Salida Nacional / National exit</v>
      </c>
      <c r="C914" s="52">
        <f>(Input!C$12*Input!C$139)*C649</f>
        <v>1705.8485629970394</v>
      </c>
      <c r="D914" s="52">
        <f>(Input!D$12*Input!D$139)*D649</f>
        <v>1509.8775174029709</v>
      </c>
      <c r="E914" s="52">
        <f>(Input!E$12*Input!E$139)*E649</f>
        <v>1326.357447293401</v>
      </c>
      <c r="F914" s="52">
        <f>(Input!F$12*Input!F$139)*F649</f>
        <v>1199.2677967066422</v>
      </c>
      <c r="G914" s="52">
        <f>(Input!G$12*Input!G$139)*G649</f>
        <v>1081.1812854786779</v>
      </c>
      <c r="H914" s="52">
        <f>(Input!H$12*Input!H$139)*H649</f>
        <v>947.08235531109551</v>
      </c>
      <c r="I914" s="57">
        <f>(Input!I$12*Input!I$139)*I649</f>
        <v>934.56128107307734</v>
      </c>
    </row>
    <row r="915" spans="1:9" s="5" customFormat="1" ht="15" customHeight="1" x14ac:dyDescent="0.25">
      <c r="A915" s="46" t="str">
        <f t="shared" ref="A915:B915" si="888">A650</f>
        <v>B22_Getafe</v>
      </c>
      <c r="B915" s="4" t="str">
        <f t="shared" si="888"/>
        <v>Salida Nacional / National exit</v>
      </c>
      <c r="C915" s="52">
        <f>(Input!C$12*Input!C$139)*C650</f>
        <v>285.42832538469821</v>
      </c>
      <c r="D915" s="52">
        <f>(Input!D$12*Input!D$139)*D650</f>
        <v>248.26899482349233</v>
      </c>
      <c r="E915" s="52">
        <f>(Input!E$12*Input!E$139)*E650</f>
        <v>213.78031388782622</v>
      </c>
      <c r="F915" s="52">
        <f>(Input!F$12*Input!F$139)*F650</f>
        <v>190.17782803209366</v>
      </c>
      <c r="G915" s="52">
        <f>(Input!G$12*Input!G$139)*G650</f>
        <v>169.39356731933091</v>
      </c>
      <c r="H915" s="52">
        <f>(Input!H$12*Input!H$139)*H650</f>
        <v>147.19664125048803</v>
      </c>
      <c r="I915" s="57">
        <f>(Input!I$12*Input!I$139)*I650</f>
        <v>144.66517774288121</v>
      </c>
    </row>
    <row r="916" spans="1:9" s="5" customFormat="1" ht="15" customHeight="1" x14ac:dyDescent="0.25">
      <c r="A916" s="46" t="str">
        <f t="shared" ref="A916:B916" si="889">A651</f>
        <v>C1.01_Arrieta</v>
      </c>
      <c r="B916" s="4" t="str">
        <f t="shared" si="889"/>
        <v>Salida Nacional / National exit</v>
      </c>
      <c r="C916" s="52">
        <f>(Input!C$12*Input!C$139)*C651</f>
        <v>6618.4216501279197</v>
      </c>
      <c r="D916" s="52">
        <f>(Input!D$12*Input!D$139)*D651</f>
        <v>5887.7969801218187</v>
      </c>
      <c r="E916" s="52">
        <f>(Input!E$12*Input!E$139)*E651</f>
        <v>5226.5628928934511</v>
      </c>
      <c r="F916" s="52">
        <f>(Input!F$12*Input!F$139)*F651</f>
        <v>4823.0428341097904</v>
      </c>
      <c r="G916" s="52">
        <f>(Input!G$12*Input!G$139)*G651</f>
        <v>4354.4032072818973</v>
      </c>
      <c r="H916" s="52">
        <f>(Input!H$12*Input!H$139)*H651</f>
        <v>3803.0076197405961</v>
      </c>
      <c r="I916" s="57">
        <f>(Input!I$12*Input!I$139)*I651</f>
        <v>3713.3832852237097</v>
      </c>
    </row>
    <row r="917" spans="1:9" s="5" customFormat="1" ht="15" customHeight="1" x14ac:dyDescent="0.25">
      <c r="A917" s="46" t="str">
        <f t="shared" ref="A917:B917" si="890">A652</f>
        <v>C2X.01_Sollube</v>
      </c>
      <c r="B917" s="4" t="str">
        <f t="shared" si="890"/>
        <v>Salida Nacional / National exit</v>
      </c>
      <c r="C917" s="52">
        <f>(Input!C$12*Input!C$139)*C652</f>
        <v>99251.013656772135</v>
      </c>
      <c r="D917" s="52">
        <f>(Input!D$12*Input!D$139)*D652</f>
        <v>88355.566984732955</v>
      </c>
      <c r="E917" s="52">
        <f>(Input!E$12*Input!E$139)*E652</f>
        <v>78266.25088725434</v>
      </c>
      <c r="F917" s="52">
        <f>(Input!F$12*Input!F$139)*F652</f>
        <v>71465.030370152497</v>
      </c>
      <c r="G917" s="52">
        <f>(Input!G$12*Input!G$139)*G652</f>
        <v>64330.515523347232</v>
      </c>
      <c r="H917" s="52">
        <f>(Input!H$12*Input!H$139)*H652</f>
        <v>56143.429675266561</v>
      </c>
      <c r="I917" s="57">
        <f>(Input!I$12*Input!I$139)*I652</f>
        <v>55233.713757986203</v>
      </c>
    </row>
    <row r="918" spans="1:9" s="5" customFormat="1" ht="15" customHeight="1" x14ac:dyDescent="0.25">
      <c r="A918" s="46" t="str">
        <f t="shared" ref="A918:B918" si="891">A653</f>
        <v>Cas Tresorer</v>
      </c>
      <c r="B918" s="4" t="str">
        <f t="shared" si="891"/>
        <v>Salida Nacional / National exit</v>
      </c>
      <c r="C918" s="52">
        <f>(Input!C$12*Input!C$139)*C653</f>
        <v>5707033.9343027212</v>
      </c>
      <c r="D918" s="52">
        <f>(Input!D$12*Input!D$139)*D653</f>
        <v>4994225.4814724512</v>
      </c>
      <c r="E918" s="52">
        <f>(Input!E$12*Input!E$139)*E653</f>
        <v>4373843.8411821816</v>
      </c>
      <c r="F918" s="52">
        <f>(Input!F$12*Input!F$139)*F653</f>
        <v>4085267.7921635741</v>
      </c>
      <c r="G918" s="52">
        <f>(Input!G$12*Input!G$139)*G653</f>
        <v>3720345.5876208292</v>
      </c>
      <c r="H918" s="52">
        <f>(Input!H$12*Input!H$139)*H653</f>
        <v>3271582.7514621643</v>
      </c>
      <c r="I918" s="57">
        <f>(Input!I$12*Input!I$139)*I653</f>
        <v>3117912.3028763318</v>
      </c>
    </row>
    <row r="919" spans="1:9" s="5" customFormat="1" ht="15" customHeight="1" x14ac:dyDescent="0.25">
      <c r="A919" s="46" t="str">
        <f t="shared" ref="A919:B919" si="892">A654</f>
        <v>cc Escatron</v>
      </c>
      <c r="B919" s="4" t="str">
        <f t="shared" si="892"/>
        <v>Salida Nacional / National exit</v>
      </c>
      <c r="C919" s="52">
        <f>(Input!C$12*Input!C$139)*C654</f>
        <v>879.99756998159592</v>
      </c>
      <c r="D919" s="52">
        <f>(Input!D$12*Input!D$139)*D654</f>
        <v>778.42993061406548</v>
      </c>
      <c r="E919" s="52">
        <f>(Input!E$12*Input!E$139)*E654</f>
        <v>691.52121713655765</v>
      </c>
      <c r="F919" s="52">
        <f>(Input!F$12*Input!F$139)*F654</f>
        <v>655.51349215233449</v>
      </c>
      <c r="G919" s="52">
        <f>(Input!G$12*Input!G$139)*G654</f>
        <v>598.57325673854496</v>
      </c>
      <c r="H919" s="52">
        <f>(Input!H$12*Input!H$139)*H654</f>
        <v>526.00688531462117</v>
      </c>
      <c r="I919" s="57">
        <f>(Input!I$12*Input!I$139)*I654</f>
        <v>500.79029595116089</v>
      </c>
    </row>
    <row r="920" spans="1:9" s="5" customFormat="1" ht="15" customHeight="1" x14ac:dyDescent="0.25">
      <c r="A920" s="46" t="str">
        <f t="shared" ref="A920:B920" si="893">A655</f>
        <v>cc SAGUNTO</v>
      </c>
      <c r="B920" s="4" t="str">
        <f t="shared" si="893"/>
        <v>Salida Nacional / National exit</v>
      </c>
      <c r="C920" s="52">
        <f>(Input!C$12*Input!C$139)*C655</f>
        <v>3607194.5424816702</v>
      </c>
      <c r="D920" s="52">
        <f>(Input!D$12*Input!D$139)*D655</f>
        <v>3150519.4282268584</v>
      </c>
      <c r="E920" s="52">
        <f>(Input!E$12*Input!E$139)*E655</f>
        <v>2750403.8731929981</v>
      </c>
      <c r="F920" s="52">
        <f>(Input!F$12*Input!F$139)*F655</f>
        <v>2559695.4137145043</v>
      </c>
      <c r="G920" s="52">
        <f>(Input!G$12*Input!G$139)*G655</f>
        <v>2326883.5496715885</v>
      </c>
      <c r="H920" s="52">
        <f>(Input!H$12*Input!H$139)*H655</f>
        <v>2044459.3216755935</v>
      </c>
      <c r="I920" s="57">
        <f>(Input!I$12*Input!I$139)*I655</f>
        <v>1945365.7353875402</v>
      </c>
    </row>
    <row r="921" spans="1:9" s="5" customFormat="1" ht="15" customHeight="1" x14ac:dyDescent="0.25">
      <c r="A921" s="46" t="str">
        <f t="shared" ref="A921:B921" si="894">A656</f>
        <v>Conex Olite</v>
      </c>
      <c r="B921" s="4" t="str">
        <f t="shared" si="894"/>
        <v>Salida Nacional / National exit</v>
      </c>
      <c r="C921" s="52">
        <f>(Input!C$12*Input!C$139)*C656</f>
        <v>0</v>
      </c>
      <c r="D921" s="52">
        <f>(Input!D$12*Input!D$139)*D656</f>
        <v>0</v>
      </c>
      <c r="E921" s="52">
        <f>(Input!E$12*Input!E$139)*E656</f>
        <v>0</v>
      </c>
      <c r="F921" s="52">
        <f>(Input!F$12*Input!F$139)*F656</f>
        <v>0</v>
      </c>
      <c r="G921" s="52">
        <f>(Input!G$12*Input!G$139)*G656</f>
        <v>0</v>
      </c>
      <c r="H921" s="52">
        <f>(Input!H$12*Input!H$139)*H656</f>
        <v>0</v>
      </c>
      <c r="I921" s="57">
        <f>(Input!I$12*Input!I$139)*I656</f>
        <v>0</v>
      </c>
    </row>
    <row r="922" spans="1:9" s="5" customFormat="1" ht="15" customHeight="1" x14ac:dyDescent="0.25">
      <c r="A922" s="46" t="str">
        <f t="shared" ref="A922:B922" si="895">A657</f>
        <v>CT Ibiza</v>
      </c>
      <c r="B922" s="4" t="str">
        <f t="shared" si="895"/>
        <v>Salida Nacional / National exit</v>
      </c>
      <c r="C922" s="52">
        <f>(Input!C$12*Input!C$139)*C657</f>
        <v>2515797.6971416655</v>
      </c>
      <c r="D922" s="52">
        <f>(Input!D$12*Input!D$139)*D657</f>
        <v>2201474.7076280434</v>
      </c>
      <c r="E922" s="52">
        <f>(Input!E$12*Input!E$139)*E657</f>
        <v>1927882.7904946618</v>
      </c>
      <c r="F922" s="52">
        <f>(Input!F$12*Input!F$139)*F657</f>
        <v>1800558.4458785458</v>
      </c>
      <c r="G922" s="52">
        <f>(Input!G$12*Input!G$139)*G657</f>
        <v>1639687.1643960609</v>
      </c>
      <c r="H922" s="52">
        <f>(Input!H$12*Input!H$139)*H657</f>
        <v>1441896.9803061723</v>
      </c>
      <c r="I922" s="57">
        <f>(Input!I$12*Input!I$139)*I657</f>
        <v>1374160.5544861408</v>
      </c>
    </row>
    <row r="923" spans="1:9" s="5" customFormat="1" ht="15" customHeight="1" x14ac:dyDescent="0.25">
      <c r="A923" s="46" t="str">
        <f t="shared" ref="A923:B923" si="896">A658</f>
        <v>CT Son Reus</v>
      </c>
      <c r="B923" s="4" t="str">
        <f t="shared" si="896"/>
        <v>Salida Nacional / National exit</v>
      </c>
      <c r="C923" s="52">
        <f>(Input!C$12*Input!C$139)*C658</f>
        <v>5409751.2269085171</v>
      </c>
      <c r="D923" s="52">
        <f>(Input!D$12*Input!D$139)*D658</f>
        <v>4735347.2153463792</v>
      </c>
      <c r="E923" s="52">
        <f>(Input!E$12*Input!E$139)*E658</f>
        <v>4148719.7894925126</v>
      </c>
      <c r="F923" s="52">
        <f>(Input!F$12*Input!F$139)*F658</f>
        <v>3876617.9028337514</v>
      </c>
      <c r="G923" s="52">
        <f>(Input!G$12*Input!G$139)*G658</f>
        <v>3530765.9761004653</v>
      </c>
      <c r="H923" s="52">
        <f>(Input!H$12*Input!H$139)*H658</f>
        <v>3104929.8575896118</v>
      </c>
      <c r="I923" s="57">
        <f>(Input!I$12*Input!I$139)*I658</f>
        <v>2959197.8751352266</v>
      </c>
    </row>
    <row r="924" spans="1:9" s="5" customFormat="1" ht="15" customHeight="1" x14ac:dyDescent="0.25">
      <c r="A924" s="46" t="str">
        <f t="shared" ref="A924:B924" si="897">A659</f>
        <v>ctcc Barcelona</v>
      </c>
      <c r="B924" s="4" t="str">
        <f t="shared" si="897"/>
        <v>Salida Nacional / National exit</v>
      </c>
      <c r="C924" s="52">
        <f>(Input!C$12*Input!C$139)*C659</f>
        <v>3546204.4195756456</v>
      </c>
      <c r="D924" s="52">
        <f>(Input!D$12*Input!D$139)*D659</f>
        <v>3130389.9620140279</v>
      </c>
      <c r="E924" s="52">
        <f>(Input!E$12*Input!E$139)*E659</f>
        <v>2772785.2225593864</v>
      </c>
      <c r="F924" s="52">
        <f>(Input!F$12*Input!F$139)*F659</f>
        <v>2620890.286187998</v>
      </c>
      <c r="G924" s="52">
        <f>(Input!G$12*Input!G$139)*G659</f>
        <v>2390506.592035756</v>
      </c>
      <c r="H924" s="52">
        <f>(Input!H$12*Input!H$139)*H659</f>
        <v>2099350.7875286317</v>
      </c>
      <c r="I924" s="57">
        <f>(Input!I$12*Input!I$139)*I659</f>
        <v>1995952.019280469</v>
      </c>
    </row>
    <row r="925" spans="1:9" s="5" customFormat="1" ht="15" customHeight="1" x14ac:dyDescent="0.25">
      <c r="A925" s="46" t="str">
        <f t="shared" ref="A925:B925" si="898">A660</f>
        <v>D01A_Montorio</v>
      </c>
      <c r="B925" s="4" t="str">
        <f t="shared" si="898"/>
        <v>Salida Nacional / National exit</v>
      </c>
      <c r="C925" s="52">
        <f>(Input!C$12*Input!C$139)*C660</f>
        <v>13565.917204965133</v>
      </c>
      <c r="D925" s="52">
        <f>(Input!D$12*Input!D$139)*D660</f>
        <v>12120.294413926636</v>
      </c>
      <c r="E925" s="52">
        <f>(Input!E$12*Input!E$139)*E660</f>
        <v>10776.693161445335</v>
      </c>
      <c r="F925" s="52">
        <f>(Input!F$12*Input!F$139)*F660</f>
        <v>9864.3422676674709</v>
      </c>
      <c r="G925" s="52">
        <f>(Input!G$12*Input!G$139)*G660</f>
        <v>8912.1426651876336</v>
      </c>
      <c r="H925" s="52">
        <f>(Input!H$12*Input!H$139)*H660</f>
        <v>7801.0539774142098</v>
      </c>
      <c r="I925" s="57">
        <f>(Input!I$12*Input!I$139)*I660</f>
        <v>7688.339028467848</v>
      </c>
    </row>
    <row r="926" spans="1:9" s="5" customFormat="1" ht="15" customHeight="1" x14ac:dyDescent="0.25">
      <c r="A926" s="46" t="str">
        <f t="shared" ref="A926:B926" si="899">A661</f>
        <v>D03A_Aguilar</v>
      </c>
      <c r="B926" s="4" t="str">
        <f t="shared" si="899"/>
        <v>Salida Nacional / National exit</v>
      </c>
      <c r="C926" s="52">
        <f>(Input!C$12*Input!C$139)*C661</f>
        <v>118723.10478603093</v>
      </c>
      <c r="D926" s="52">
        <f>(Input!D$12*Input!D$139)*D661</f>
        <v>105664.90608307073</v>
      </c>
      <c r="E926" s="52">
        <f>(Input!E$12*Input!E$139)*E661</f>
        <v>93537.178576533581</v>
      </c>
      <c r="F926" s="52">
        <f>(Input!F$12*Input!F$139)*F661</f>
        <v>85305.468164006481</v>
      </c>
      <c r="G926" s="52">
        <f>(Input!G$12*Input!G$139)*G661</f>
        <v>76887.984485742636</v>
      </c>
      <c r="H926" s="52">
        <f>(Input!H$12*Input!H$139)*H661</f>
        <v>67202.076487691404</v>
      </c>
      <c r="I926" s="57">
        <f>(Input!I$12*Input!I$139)*I661</f>
        <v>66177.463994059435</v>
      </c>
    </row>
    <row r="927" spans="1:9" s="5" customFormat="1" ht="15" customHeight="1" x14ac:dyDescent="0.25">
      <c r="A927" s="46" t="str">
        <f t="shared" ref="A927:B927" si="900">A662</f>
        <v>D04_Reinosa</v>
      </c>
      <c r="B927" s="4" t="str">
        <f t="shared" si="900"/>
        <v>Salida Nacional / National exit</v>
      </c>
      <c r="C927" s="52">
        <f>(Input!C$12*Input!C$139)*C662</f>
        <v>227532.29519861387</v>
      </c>
      <c r="D927" s="52">
        <f>(Input!D$12*Input!D$139)*D662</f>
        <v>202264.22086923776</v>
      </c>
      <c r="E927" s="52">
        <f>(Input!E$12*Input!E$139)*E662</f>
        <v>178803.88027777825</v>
      </c>
      <c r="F927" s="52">
        <f>(Input!F$12*Input!F$139)*F662</f>
        <v>162884.45039214194</v>
      </c>
      <c r="G927" s="52">
        <f>(Input!G$12*Input!G$139)*G662</f>
        <v>146699.09921049917</v>
      </c>
      <c r="H927" s="52">
        <f>(Input!H$12*Input!H$139)*H662</f>
        <v>128155.63305185351</v>
      </c>
      <c r="I927" s="57">
        <f>(Input!I$12*Input!I$139)*I662</f>
        <v>126168.66489834609</v>
      </c>
    </row>
    <row r="928" spans="1:9" s="5" customFormat="1" ht="15" customHeight="1" x14ac:dyDescent="0.25">
      <c r="A928" s="46" t="str">
        <f t="shared" ref="A928:B928" si="901">A663</f>
        <v>D06_Corrales</v>
      </c>
      <c r="B928" s="4" t="str">
        <f t="shared" si="901"/>
        <v>Salida Nacional / National exit</v>
      </c>
      <c r="C928" s="52">
        <f>(Input!C$12*Input!C$139)*C663</f>
        <v>0</v>
      </c>
      <c r="D928" s="52">
        <f>(Input!D$12*Input!D$139)*D663</f>
        <v>0</v>
      </c>
      <c r="E928" s="52">
        <f>(Input!E$12*Input!E$139)*E663</f>
        <v>0</v>
      </c>
      <c r="F928" s="52">
        <f>(Input!F$12*Input!F$139)*F663</f>
        <v>0</v>
      </c>
      <c r="G928" s="52">
        <f>(Input!G$12*Input!G$139)*G663</f>
        <v>0</v>
      </c>
      <c r="H928" s="52">
        <f>(Input!H$12*Input!H$139)*H663</f>
        <v>0</v>
      </c>
      <c r="I928" s="57">
        <f>(Input!I$12*Input!I$139)*I663</f>
        <v>0</v>
      </c>
    </row>
    <row r="929" spans="1:9" s="5" customFormat="1" ht="15" customHeight="1" x14ac:dyDescent="0.25">
      <c r="A929" s="46" t="str">
        <f t="shared" ref="A929:B929" si="902">A664</f>
        <v>D06A_Reocin</v>
      </c>
      <c r="B929" s="4" t="str">
        <f t="shared" si="902"/>
        <v>Salida Nacional / National exit</v>
      </c>
      <c r="C929" s="52">
        <f>(Input!C$12*Input!C$139)*C664</f>
        <v>6726.836230967273</v>
      </c>
      <c r="D929" s="52">
        <f>(Input!D$12*Input!D$139)*D664</f>
        <v>5940.7792634105836</v>
      </c>
      <c r="E929" s="52">
        <f>(Input!E$12*Input!E$139)*E664</f>
        <v>5212.3381760136781</v>
      </c>
      <c r="F929" s="52">
        <f>(Input!F$12*Input!F$139)*F664</f>
        <v>4718.974705888194</v>
      </c>
      <c r="G929" s="52">
        <f>(Input!G$12*Input!G$139)*G664</f>
        <v>4231.5731861721224</v>
      </c>
      <c r="H929" s="52">
        <f>(Input!H$12*Input!H$139)*H664</f>
        <v>3686.1968512638082</v>
      </c>
      <c r="I929" s="57">
        <f>(Input!I$12*Input!I$139)*I664</f>
        <v>3623.6435858606724</v>
      </c>
    </row>
    <row r="930" spans="1:9" s="5" customFormat="1" ht="15" customHeight="1" x14ac:dyDescent="0.25">
      <c r="A930" s="46" t="str">
        <f t="shared" ref="A930:B930" si="903">A665</f>
        <v>D07.14_Cicero</v>
      </c>
      <c r="B930" s="4" t="str">
        <f t="shared" si="903"/>
        <v>Salida Nacional / National exit</v>
      </c>
      <c r="C930" s="52">
        <f>(Input!C$12*Input!C$139)*C665</f>
        <v>173968.18570008979</v>
      </c>
      <c r="D930" s="52">
        <f>(Input!D$12*Input!D$139)*D665</f>
        <v>153884.00310960534</v>
      </c>
      <c r="E930" s="52">
        <f>(Input!E$12*Input!E$139)*E665</f>
        <v>135337.23272052084</v>
      </c>
      <c r="F930" s="52">
        <f>(Input!F$12*Input!F$139)*F665</f>
        <v>122881.96868796443</v>
      </c>
      <c r="G930" s="52">
        <f>(Input!G$12*Input!G$139)*G665</f>
        <v>110111.65083902355</v>
      </c>
      <c r="H930" s="52">
        <f>(Input!H$12*Input!H$139)*H665</f>
        <v>95791.303313100492</v>
      </c>
      <c r="I930" s="57">
        <f>(Input!I$12*Input!I$139)*I665</f>
        <v>94079.962278577004</v>
      </c>
    </row>
    <row r="931" spans="1:9" s="5" customFormat="1" ht="15" customHeight="1" x14ac:dyDescent="0.25">
      <c r="A931" s="46" t="str">
        <f t="shared" ref="A931:B931" si="904">A666</f>
        <v>D07_Villapresente</v>
      </c>
      <c r="B931" s="4" t="str">
        <f t="shared" si="904"/>
        <v>Salida Nacional / National exit</v>
      </c>
      <c r="C931" s="52">
        <f>(Input!C$12*Input!C$139)*C666</f>
        <v>3805608.663912348</v>
      </c>
      <c r="D931" s="52">
        <f>(Input!D$12*Input!D$139)*D666</f>
        <v>3357578.6919917692</v>
      </c>
      <c r="E931" s="52">
        <f>(Input!E$12*Input!E$139)*E666</f>
        <v>2941152.7388911569</v>
      </c>
      <c r="F931" s="52">
        <f>(Input!F$12*Input!F$139)*F666</f>
        <v>2659089.8545925077</v>
      </c>
      <c r="G931" s="52">
        <f>(Input!G$12*Input!G$139)*G666</f>
        <v>2381997.8306037793</v>
      </c>
      <c r="H931" s="52">
        <f>(Input!H$12*Input!H$139)*H666</f>
        <v>2073565.4038827473</v>
      </c>
      <c r="I931" s="57">
        <f>(Input!I$12*Input!I$139)*I666</f>
        <v>2038446.6033870475</v>
      </c>
    </row>
    <row r="932" spans="1:9" s="5" customFormat="1" ht="15" customHeight="1" x14ac:dyDescent="0.25">
      <c r="A932" s="46" t="str">
        <f t="shared" ref="A932:B932" si="905">A667</f>
        <v>D07A_Ruiloba</v>
      </c>
      <c r="B932" s="4" t="str">
        <f t="shared" si="905"/>
        <v>Salida Nacional / National exit</v>
      </c>
      <c r="C932" s="52">
        <f>(Input!C$12*Input!C$139)*C667</f>
        <v>8737.241617047277</v>
      </c>
      <c r="D932" s="52">
        <f>(Input!D$12*Input!D$139)*D667</f>
        <v>7643.4532089232798</v>
      </c>
      <c r="E932" s="52">
        <f>(Input!E$12*Input!E$139)*E667</f>
        <v>6633.0057234209244</v>
      </c>
      <c r="F932" s="52">
        <f>(Input!F$12*Input!F$139)*F667</f>
        <v>5951.1173531596851</v>
      </c>
      <c r="G932" s="52">
        <f>(Input!G$12*Input!G$139)*G667</f>
        <v>5300.2085915786429</v>
      </c>
      <c r="H932" s="52">
        <f>(Input!H$12*Input!H$139)*H667</f>
        <v>4596.0053465468054</v>
      </c>
      <c r="I932" s="57">
        <f>(Input!I$12*Input!I$139)*I667</f>
        <v>4507.4271074833277</v>
      </c>
    </row>
    <row r="933" spans="1:9" s="5" customFormat="1" ht="15" customHeight="1" x14ac:dyDescent="0.25">
      <c r="A933" s="46" t="str">
        <f t="shared" ref="A933:B933" si="906">A668</f>
        <v>D08A_San Vicente Barquera</v>
      </c>
      <c r="B933" s="4" t="str">
        <f t="shared" si="906"/>
        <v>Salida Nacional / National exit</v>
      </c>
      <c r="C933" s="52">
        <f>(Input!C$12*Input!C$139)*C668</f>
        <v>7018.4910674808116</v>
      </c>
      <c r="D933" s="52">
        <f>(Input!D$12*Input!D$139)*D668</f>
        <v>6139.2739226905478</v>
      </c>
      <c r="E933" s="52">
        <f>(Input!E$12*Input!E$139)*E668</f>
        <v>5327.0154331496506</v>
      </c>
      <c r="F933" s="52">
        <f>(Input!F$12*Input!F$139)*F668</f>
        <v>4778.8105404785838</v>
      </c>
      <c r="G933" s="52">
        <f>(Input!G$12*Input!G$139)*G668</f>
        <v>4256.0170242045688</v>
      </c>
      <c r="H933" s="52">
        <f>(Input!H$12*Input!H$139)*H668</f>
        <v>3690.5464375555275</v>
      </c>
      <c r="I933" s="57">
        <f>(Input!I$12*Input!I$139)*I668</f>
        <v>3619.400444779747</v>
      </c>
    </row>
    <row r="934" spans="1:9" s="5" customFormat="1" ht="15" customHeight="1" x14ac:dyDescent="0.25">
      <c r="A934" s="46" t="str">
        <f t="shared" ref="A934:B934" si="907">A669</f>
        <v>D10A_Llanes</v>
      </c>
      <c r="B934" s="4" t="str">
        <f t="shared" si="907"/>
        <v>Salida Nacional / National exit</v>
      </c>
      <c r="C934" s="52">
        <f>(Input!C$12*Input!C$139)*C669</f>
        <v>15124.613525958817</v>
      </c>
      <c r="D934" s="52">
        <f>(Input!D$12*Input!D$139)*D669</f>
        <v>13226.972700062202</v>
      </c>
      <c r="E934" s="52">
        <f>(Input!E$12*Input!E$139)*E669</f>
        <v>11473.686198204807</v>
      </c>
      <c r="F934" s="52">
        <f>(Input!F$12*Input!F$139)*F669</f>
        <v>10290.059527756692</v>
      </c>
      <c r="G934" s="52">
        <f>(Input!G$12*Input!G$139)*G669</f>
        <v>9163.8126829078337</v>
      </c>
      <c r="H934" s="52">
        <f>(Input!H$12*Input!H$139)*H669</f>
        <v>7946.2633269370835</v>
      </c>
      <c r="I934" s="57">
        <f>(Input!I$12*Input!I$139)*I669</f>
        <v>7792.9836250421213</v>
      </c>
    </row>
    <row r="935" spans="1:9" s="5" customFormat="1" ht="15" customHeight="1" x14ac:dyDescent="0.25">
      <c r="A935" s="46" t="str">
        <f t="shared" ref="A935:B935" si="908">A670</f>
        <v>D12A_Ribadesella</v>
      </c>
      <c r="B935" s="4" t="str">
        <f t="shared" si="908"/>
        <v>Salida Nacional / National exit</v>
      </c>
      <c r="C935" s="52">
        <f>(Input!C$12*Input!C$139)*C670</f>
        <v>63256.610741878896</v>
      </c>
      <c r="D935" s="52">
        <f>(Input!D$12*Input!D$139)*D670</f>
        <v>56240.138143604374</v>
      </c>
      <c r="E935" s="52">
        <f>(Input!E$12*Input!E$139)*E670</f>
        <v>49715.921602743867</v>
      </c>
      <c r="F935" s="52">
        <f>(Input!F$12*Input!F$139)*F670</f>
        <v>45277.244427379839</v>
      </c>
      <c r="G935" s="52">
        <f>(Input!G$12*Input!G$139)*G670</f>
        <v>40800.40537889782</v>
      </c>
      <c r="H935" s="52">
        <f>(Input!H$12*Input!H$139)*H670</f>
        <v>35662.668949688959</v>
      </c>
      <c r="I935" s="57">
        <f>(Input!I$12*Input!I$139)*I670</f>
        <v>35116.581656690003</v>
      </c>
    </row>
    <row r="936" spans="1:9" s="5" customFormat="1" ht="15" customHeight="1" x14ac:dyDescent="0.25">
      <c r="A936" s="46" t="str">
        <f t="shared" ref="A936:B936" si="909">A671</f>
        <v>D13_Huerges</v>
      </c>
      <c r="B936" s="4" t="str">
        <f t="shared" si="909"/>
        <v>Salida Nacional / National exit</v>
      </c>
      <c r="C936" s="52">
        <f>(Input!C$12*Input!C$139)*C671</f>
        <v>26964.41887472873</v>
      </c>
      <c r="D936" s="52">
        <f>(Input!D$12*Input!D$139)*D671</f>
        <v>23574.3790293288</v>
      </c>
      <c r="E936" s="52">
        <f>(Input!E$12*Input!E$139)*E671</f>
        <v>20441.837935636559</v>
      </c>
      <c r="F936" s="52">
        <f>(Input!F$12*Input!F$139)*F671</f>
        <v>18326.37200046458</v>
      </c>
      <c r="G936" s="52">
        <f>(Input!G$12*Input!G$139)*G671</f>
        <v>16319.309055666237</v>
      </c>
      <c r="H936" s="52">
        <f>(Input!H$12*Input!H$139)*H671</f>
        <v>14151.020897521506</v>
      </c>
      <c r="I936" s="57">
        <f>(Input!I$12*Input!I$139)*I671</f>
        <v>13877.838721256068</v>
      </c>
    </row>
    <row r="937" spans="1:9" s="5" customFormat="1" ht="15" customHeight="1" x14ac:dyDescent="0.25">
      <c r="A937" s="46" t="str">
        <f t="shared" ref="A937:B937" si="910">A672</f>
        <v>D13A_Piloña</v>
      </c>
      <c r="B937" s="4" t="str">
        <f t="shared" si="910"/>
        <v>Salida Nacional / National exit</v>
      </c>
      <c r="C937" s="52">
        <f>(Input!C$12*Input!C$139)*C672</f>
        <v>88019.293533408476</v>
      </c>
      <c r="D937" s="52">
        <f>(Input!D$12*Input!D$139)*D672</f>
        <v>78389.545373979578</v>
      </c>
      <c r="E937" s="52">
        <f>(Input!E$12*Input!E$139)*E672</f>
        <v>69427.446693760037</v>
      </c>
      <c r="F937" s="52">
        <f>(Input!F$12*Input!F$139)*F672</f>
        <v>63323.219184253394</v>
      </c>
      <c r="G937" s="52">
        <f>(Input!G$12*Input!G$139)*G672</f>
        <v>57130.215803527019</v>
      </c>
      <c r="H937" s="52">
        <f>(Input!H$12*Input!H$139)*H672</f>
        <v>49976.816297874408</v>
      </c>
      <c r="I937" s="57">
        <f>(Input!I$12*Input!I$139)*I672</f>
        <v>49231.49810276975</v>
      </c>
    </row>
    <row r="938" spans="1:9" s="5" customFormat="1" ht="15" customHeight="1" x14ac:dyDescent="0.25">
      <c r="A938" s="46" t="str">
        <f t="shared" ref="A938:B938" si="911">A673</f>
        <v>D14_Villarriba</v>
      </c>
      <c r="B938" s="4" t="str">
        <f t="shared" si="911"/>
        <v>Salida Nacional / National exit</v>
      </c>
      <c r="C938" s="52">
        <f>(Input!C$12*Input!C$139)*C673</f>
        <v>5421.4675227721682</v>
      </c>
      <c r="D938" s="52">
        <f>(Input!D$12*Input!D$139)*D673</f>
        <v>4739.7926780813223</v>
      </c>
      <c r="E938" s="52">
        <f>(Input!E$12*Input!E$139)*E673</f>
        <v>4109.9344391312243</v>
      </c>
      <c r="F938" s="52">
        <f>(Input!F$12*Input!F$139)*F673</f>
        <v>3684.6087722975876</v>
      </c>
      <c r="G938" s="52">
        <f>(Input!G$12*Input!G$139)*G673</f>
        <v>3281.1242593663042</v>
      </c>
      <c r="H938" s="52">
        <f>(Input!H$12*Input!H$139)*H673</f>
        <v>2845.1954659995304</v>
      </c>
      <c r="I938" s="57">
        <f>(Input!I$12*Input!I$139)*I673</f>
        <v>2790.296325742228</v>
      </c>
    </row>
    <row r="939" spans="1:9" s="5" customFormat="1" ht="15" customHeight="1" x14ac:dyDescent="0.25">
      <c r="A939" s="46" t="str">
        <f t="shared" ref="A939:B939" si="912">A674</f>
        <v>D15_Careses</v>
      </c>
      <c r="B939" s="4" t="str">
        <f t="shared" si="912"/>
        <v>Salida Nacional / National exit</v>
      </c>
      <c r="C939" s="52">
        <f>(Input!C$12*Input!C$139)*C674</f>
        <v>18230.118255234014</v>
      </c>
      <c r="D939" s="52">
        <f>(Input!D$12*Input!D$139)*D674</f>
        <v>15938.655681539365</v>
      </c>
      <c r="E939" s="52">
        <f>(Input!E$12*Input!E$139)*E674</f>
        <v>13821.66857508537</v>
      </c>
      <c r="F939" s="52">
        <f>(Input!F$12*Input!F$139)*F674</f>
        <v>12392.42504522508</v>
      </c>
      <c r="G939" s="52">
        <f>(Input!G$12*Input!G$139)*G674</f>
        <v>11035.868551435788</v>
      </c>
      <c r="H939" s="52">
        <f>(Input!H$12*Input!H$139)*H674</f>
        <v>9569.7855788209781</v>
      </c>
      <c r="I939" s="57">
        <f>(Input!I$12*Input!I$139)*I674</f>
        <v>9385.3284372161652</v>
      </c>
    </row>
    <row r="940" spans="1:9" s="5" customFormat="1" ht="15" customHeight="1" x14ac:dyDescent="0.25">
      <c r="A940" s="46" t="str">
        <f t="shared" ref="A940:B940" si="913">A675</f>
        <v>D16_Llanera</v>
      </c>
      <c r="B940" s="4" t="str">
        <f t="shared" si="913"/>
        <v>Salida Nacional / National exit</v>
      </c>
      <c r="C940" s="52">
        <f>(Input!C$12*Input!C$139)*C675</f>
        <v>0</v>
      </c>
      <c r="D940" s="52">
        <f>(Input!D$12*Input!D$139)*D675</f>
        <v>0</v>
      </c>
      <c r="E940" s="52">
        <f>(Input!E$12*Input!E$139)*E675</f>
        <v>0</v>
      </c>
      <c r="F940" s="52">
        <f>(Input!F$12*Input!F$139)*F675</f>
        <v>0</v>
      </c>
      <c r="G940" s="52">
        <f>(Input!G$12*Input!G$139)*G675</f>
        <v>0</v>
      </c>
      <c r="H940" s="52">
        <f>(Input!H$12*Input!H$139)*H675</f>
        <v>0</v>
      </c>
      <c r="I940" s="57">
        <f>(Input!I$12*Input!I$139)*I675</f>
        <v>0</v>
      </c>
    </row>
    <row r="941" spans="1:9" s="5" customFormat="1" ht="15" customHeight="1" x14ac:dyDescent="0.25">
      <c r="A941" s="46" t="str">
        <f t="shared" ref="A941:B941" si="914">A676</f>
        <v>E01_Calahorra</v>
      </c>
      <c r="B941" s="4" t="str">
        <f t="shared" si="914"/>
        <v>Salida Nacional / National exit</v>
      </c>
      <c r="C941" s="52">
        <f>(Input!C$12*Input!C$139)*C676</f>
        <v>113135.57045560775</v>
      </c>
      <c r="D941" s="52">
        <f>(Input!D$12*Input!D$139)*D676</f>
        <v>99739.937684605873</v>
      </c>
      <c r="E941" s="52">
        <f>(Input!E$12*Input!E$139)*E676</f>
        <v>87279.924348124623</v>
      </c>
      <c r="F941" s="52">
        <f>(Input!F$12*Input!F$139)*F676</f>
        <v>78794.158912599334</v>
      </c>
      <c r="G941" s="52">
        <f>(Input!G$12*Input!G$139)*G676</f>
        <v>70565.087891211864</v>
      </c>
      <c r="H941" s="52">
        <f>(Input!H$12*Input!H$139)*H676</f>
        <v>61439.750174110246</v>
      </c>
      <c r="I941" s="57">
        <f>(Input!I$12*Input!I$139)*I676</f>
        <v>60352.59847763594</v>
      </c>
    </row>
    <row r="942" spans="1:9" s="5" customFormat="1" ht="15" customHeight="1" x14ac:dyDescent="0.25">
      <c r="A942" s="46" t="str">
        <f t="shared" ref="A942:B942" si="915">A677</f>
        <v>E02_San Adrian</v>
      </c>
      <c r="B942" s="4" t="str">
        <f t="shared" si="915"/>
        <v>Salida Nacional / National exit</v>
      </c>
      <c r="C942" s="52">
        <f>(Input!C$12*Input!C$139)*C677</f>
        <v>536503.08258225804</v>
      </c>
      <c r="D942" s="52">
        <f>(Input!D$12*Input!D$139)*D677</f>
        <v>474874.77315431309</v>
      </c>
      <c r="E942" s="52">
        <f>(Input!E$12*Input!E$139)*E677</f>
        <v>417454.94100372685</v>
      </c>
      <c r="F942" s="52">
        <f>(Input!F$12*Input!F$139)*F677</f>
        <v>378268.33772087784</v>
      </c>
      <c r="G942" s="52">
        <f>(Input!G$12*Input!G$139)*G677</f>
        <v>339719.24612759415</v>
      </c>
      <c r="H942" s="52">
        <f>(Input!H$12*Input!H$139)*H677</f>
        <v>296347.7370739762</v>
      </c>
      <c r="I942" s="57">
        <f>(Input!I$12*Input!I$139)*I677</f>
        <v>291390.98158755805</v>
      </c>
    </row>
    <row r="943" spans="1:9" s="5" customFormat="1" ht="15" customHeight="1" x14ac:dyDescent="0.25">
      <c r="A943" s="46" t="str">
        <f t="shared" ref="A943:B943" si="916">A678</f>
        <v>E15_Aibar</v>
      </c>
      <c r="B943" s="4" t="str">
        <f t="shared" si="916"/>
        <v>Salida Nacional / National exit</v>
      </c>
      <c r="C943" s="52">
        <f>(Input!C$12*Input!C$139)*C678</f>
        <v>563240.39748241857</v>
      </c>
      <c r="D943" s="52">
        <f>(Input!D$12*Input!D$139)*D678</f>
        <v>501367.69957146031</v>
      </c>
      <c r="E943" s="52">
        <f>(Input!E$12*Input!E$139)*E678</f>
        <v>443609.1426500582</v>
      </c>
      <c r="F943" s="52">
        <f>(Input!F$12*Input!F$139)*F678</f>
        <v>404083.177541479</v>
      </c>
      <c r="G943" s="52">
        <f>(Input!G$12*Input!G$139)*G678</f>
        <v>364392.80477059772</v>
      </c>
      <c r="H943" s="52">
        <f>(Input!H$12*Input!H$139)*H678</f>
        <v>318750.96724293852</v>
      </c>
      <c r="I943" s="57">
        <f>(Input!I$12*Input!I$139)*I678</f>
        <v>313928.01547470217</v>
      </c>
    </row>
    <row r="944" spans="1:9" s="5" customFormat="1" ht="15" customHeight="1" x14ac:dyDescent="0.25">
      <c r="A944" s="46" t="str">
        <f t="shared" ref="A944:B944" si="917">A679</f>
        <v>EC Arbós</v>
      </c>
      <c r="B944" s="4" t="str">
        <f t="shared" si="917"/>
        <v>Salida Nacional / National exit</v>
      </c>
      <c r="C944" s="52">
        <f>(Input!C$12*Input!C$139)*C679</f>
        <v>717322.95771021128</v>
      </c>
      <c r="D944" s="52">
        <f>(Input!D$12*Input!D$139)*D679</f>
        <v>622987.41877221409</v>
      </c>
      <c r="E944" s="52">
        <f>(Input!E$12*Input!E$139)*E679</f>
        <v>534338.68052093545</v>
      </c>
      <c r="F944" s="52">
        <f>(Input!F$12*Input!F$139)*F679</f>
        <v>472908.00393856503</v>
      </c>
      <c r="G944" s="52">
        <f>(Input!G$12*Input!G$139)*G679</f>
        <v>420342.50568107847</v>
      </c>
      <c r="H944" s="52">
        <f>(Input!H$12*Input!H$139)*H679</f>
        <v>364912.79469121405</v>
      </c>
      <c r="I944" s="57">
        <f>(Input!I$12*Input!I$139)*I679</f>
        <v>357127.18652108475</v>
      </c>
    </row>
    <row r="945" spans="1:9" s="5" customFormat="1" ht="15" customHeight="1" x14ac:dyDescent="0.25">
      <c r="A945" s="46" t="str">
        <f t="shared" ref="A945:B945" si="918">A680</f>
        <v>Esquedas</v>
      </c>
      <c r="B945" s="4" t="str">
        <f t="shared" si="918"/>
        <v>Salida Nacional / National exit</v>
      </c>
      <c r="C945" s="52">
        <f>(Input!C$12*Input!C$139)*C680</f>
        <v>1209188.2122788015</v>
      </c>
      <c r="D945" s="52">
        <f>(Input!D$12*Input!D$139)*D680</f>
        <v>1060176.041998086</v>
      </c>
      <c r="E945" s="52">
        <f>(Input!E$12*Input!E$139)*E680</f>
        <v>920241.92716507264</v>
      </c>
      <c r="F945" s="52">
        <f>(Input!F$12*Input!F$139)*F680</f>
        <v>823616.84105245641</v>
      </c>
      <c r="G945" s="52">
        <f>(Input!G$12*Input!G$139)*G680</f>
        <v>735819.9219515475</v>
      </c>
      <c r="H945" s="52">
        <f>(Input!H$12*Input!H$139)*H680</f>
        <v>640466.13969996164</v>
      </c>
      <c r="I945" s="57">
        <f>(Input!I$12*Input!I$139)*I680</f>
        <v>628725.32071984257</v>
      </c>
    </row>
    <row r="946" spans="1:9" s="5" customFormat="1" ht="15" customHeight="1" x14ac:dyDescent="0.25">
      <c r="A946" s="46" t="str">
        <f t="shared" ref="A946:B946" si="919">A681</f>
        <v>F_00</v>
      </c>
      <c r="B946" s="4" t="str">
        <f t="shared" si="919"/>
        <v>Salida Nacional / National exit</v>
      </c>
      <c r="C946" s="52">
        <f>(Input!C$12*Input!C$139)*C681</f>
        <v>1658884.4778039816</v>
      </c>
      <c r="D946" s="52">
        <f>(Input!D$12*Input!D$139)*D681</f>
        <v>1462945.2286506684</v>
      </c>
      <c r="E946" s="52">
        <f>(Input!E$12*Input!E$139)*E681</f>
        <v>1291927.7427512046</v>
      </c>
      <c r="F946" s="52">
        <f>(Input!F$12*Input!F$139)*F681</f>
        <v>1208201.9436752151</v>
      </c>
      <c r="G946" s="52">
        <f>(Input!G$12*Input!G$139)*G681</f>
        <v>1099675.7935790648</v>
      </c>
      <c r="H946" s="52">
        <f>(Input!H$12*Input!H$139)*H681</f>
        <v>965642.14296387392</v>
      </c>
      <c r="I946" s="57">
        <f>(Input!I$12*Input!I$139)*I681</f>
        <v>928062.96257575357</v>
      </c>
    </row>
    <row r="947" spans="1:9" s="5" customFormat="1" ht="15" customHeight="1" x14ac:dyDescent="0.25">
      <c r="A947" s="46" t="str">
        <f t="shared" ref="A947:B947" si="920">A682</f>
        <v>F02_Palos de la Frontera</v>
      </c>
      <c r="B947" s="4" t="str">
        <f t="shared" si="920"/>
        <v>Salida Nacional / National exit</v>
      </c>
      <c r="C947" s="52">
        <f>(Input!C$12*Input!C$139)*C682</f>
        <v>3856904.5236069788</v>
      </c>
      <c r="D947" s="52">
        <f>(Input!D$12*Input!D$139)*D682</f>
        <v>3361607.3045047019</v>
      </c>
      <c r="E947" s="52">
        <f>(Input!E$12*Input!E$139)*E682</f>
        <v>2897521.1770388801</v>
      </c>
      <c r="F947" s="52">
        <f>(Input!F$12*Input!F$139)*F682</f>
        <v>2578348.8126611407</v>
      </c>
      <c r="G947" s="52">
        <f>(Input!G$12*Input!G$139)*G682</f>
        <v>2299884.5653686495</v>
      </c>
      <c r="H947" s="52">
        <f>(Input!H$12*Input!H$139)*H682</f>
        <v>2000777.6214142297</v>
      </c>
      <c r="I947" s="57">
        <f>(Input!I$12*Input!I$139)*I682</f>
        <v>1966311.3312263871</v>
      </c>
    </row>
    <row r="948" spans="1:9" s="5" customFormat="1" ht="15" customHeight="1" x14ac:dyDescent="0.25">
      <c r="A948" s="46" t="str">
        <f t="shared" ref="A948:B948" si="921">A683</f>
        <v>F06.2_Palomares del Rio</v>
      </c>
      <c r="B948" s="4" t="str">
        <f t="shared" si="921"/>
        <v>Salida Nacional / National exit</v>
      </c>
      <c r="C948" s="52">
        <f>(Input!C$12*Input!C$139)*C683</f>
        <v>0</v>
      </c>
      <c r="D948" s="52">
        <f>(Input!D$12*Input!D$139)*D683</f>
        <v>0</v>
      </c>
      <c r="E948" s="52">
        <f>(Input!E$12*Input!E$139)*E683</f>
        <v>0</v>
      </c>
      <c r="F948" s="52">
        <f>(Input!F$12*Input!F$139)*F683</f>
        <v>0</v>
      </c>
      <c r="G948" s="52">
        <f>(Input!G$12*Input!G$139)*G683</f>
        <v>0</v>
      </c>
      <c r="H948" s="52">
        <f>(Input!H$12*Input!H$139)*H683</f>
        <v>0</v>
      </c>
      <c r="I948" s="57">
        <f>(Input!I$12*Input!I$139)*I683</f>
        <v>0</v>
      </c>
    </row>
    <row r="949" spans="1:9" s="5" customFormat="1" ht="15" customHeight="1" x14ac:dyDescent="0.25">
      <c r="A949" s="46" t="str">
        <f t="shared" ref="A949:B949" si="922">A684</f>
        <v>F07.01_Alcala de Guadaira</v>
      </c>
      <c r="B949" s="4" t="str">
        <f t="shared" si="922"/>
        <v>Salida Nacional / National exit</v>
      </c>
      <c r="C949" s="52">
        <f>(Input!C$12*Input!C$139)*C684</f>
        <v>7750.0932284038245</v>
      </c>
      <c r="D949" s="52">
        <f>(Input!D$12*Input!D$139)*D684</f>
        <v>6789.539435862619</v>
      </c>
      <c r="E949" s="52">
        <f>(Input!E$12*Input!E$139)*E684</f>
        <v>5891.7746336464952</v>
      </c>
      <c r="F949" s="52">
        <f>(Input!F$12*Input!F$139)*F684</f>
        <v>5271.6336165608509</v>
      </c>
      <c r="G949" s="52">
        <f>(Input!G$12*Input!G$139)*G684</f>
        <v>4723.2044947098248</v>
      </c>
      <c r="H949" s="52">
        <f>(Input!H$12*Input!H$139)*H684</f>
        <v>4121.6692104608646</v>
      </c>
      <c r="I949" s="57">
        <f>(Input!I$12*Input!I$139)*I684</f>
        <v>4056.2324816323653</v>
      </c>
    </row>
    <row r="950" spans="1:9" s="5" customFormat="1" ht="15" customHeight="1" x14ac:dyDescent="0.25">
      <c r="A950" s="46" t="str">
        <f t="shared" ref="A950:B950" si="923">A685</f>
        <v>F07.04_Ecija</v>
      </c>
      <c r="B950" s="4" t="str">
        <f t="shared" si="923"/>
        <v>Salida Nacional / National exit</v>
      </c>
      <c r="C950" s="52">
        <f>(Input!C$12*Input!C$139)*C685</f>
        <v>2496.2479241542314</v>
      </c>
      <c r="D950" s="52">
        <f>(Input!D$12*Input!D$139)*D685</f>
        <v>2160.0296318662668</v>
      </c>
      <c r="E950" s="52">
        <f>(Input!E$12*Input!E$139)*E685</f>
        <v>1848.1255734458714</v>
      </c>
      <c r="F950" s="52">
        <f>(Input!F$12*Input!F$139)*F685</f>
        <v>1634.6454564285821</v>
      </c>
      <c r="G950" s="52">
        <f>(Input!G$12*Input!G$139)*G685</f>
        <v>1452.0516091476613</v>
      </c>
      <c r="H950" s="52">
        <f>(Input!H$12*Input!H$139)*H685</f>
        <v>1259.8873015453887</v>
      </c>
      <c r="I950" s="57">
        <f>(Input!I$12*Input!I$139)*I685</f>
        <v>1236.6829030117035</v>
      </c>
    </row>
    <row r="951" spans="1:9" s="5" customFormat="1" ht="15" customHeight="1" x14ac:dyDescent="0.25">
      <c r="A951" s="46" t="str">
        <f t="shared" ref="A951:B951" si="924">A686</f>
        <v>F07_Sevilla</v>
      </c>
      <c r="B951" s="4" t="str">
        <f t="shared" si="924"/>
        <v>Salida Nacional / National exit</v>
      </c>
      <c r="C951" s="52">
        <f>(Input!C$12*Input!C$139)*C686</f>
        <v>1540140.8790861135</v>
      </c>
      <c r="D951" s="52">
        <f>(Input!D$12*Input!D$139)*D686</f>
        <v>1348183.2756211553</v>
      </c>
      <c r="E951" s="52">
        <f>(Input!E$12*Input!E$139)*E686</f>
        <v>1168838.4375905083</v>
      </c>
      <c r="F951" s="52">
        <f>(Input!F$12*Input!F$139)*F686</f>
        <v>1045024.8749146764</v>
      </c>
      <c r="G951" s="52">
        <f>(Input!G$12*Input!G$139)*G686</f>
        <v>935752.88129121019</v>
      </c>
      <c r="H951" s="52">
        <f>(Input!H$12*Input!H$139)*H686</f>
        <v>816246.83748077322</v>
      </c>
      <c r="I951" s="57">
        <f>(Input!I$12*Input!I$139)*I686</f>
        <v>803081.30386084691</v>
      </c>
    </row>
    <row r="952" spans="1:9" s="5" customFormat="1" ht="15" customHeight="1" x14ac:dyDescent="0.25">
      <c r="A952" s="46" t="str">
        <f t="shared" ref="A952:B952" si="925">A687</f>
        <v>F08_Alcala de Guadaira</v>
      </c>
      <c r="B952" s="4" t="str">
        <f t="shared" si="925"/>
        <v>Salida Nacional / National exit</v>
      </c>
      <c r="C952" s="52">
        <f>(Input!C$12*Input!C$139)*C687</f>
        <v>0</v>
      </c>
      <c r="D952" s="52">
        <f>(Input!D$12*Input!D$139)*D687</f>
        <v>0</v>
      </c>
      <c r="E952" s="52">
        <f>(Input!E$12*Input!E$139)*E687</f>
        <v>0</v>
      </c>
      <c r="F952" s="52">
        <f>(Input!F$12*Input!F$139)*F687</f>
        <v>0</v>
      </c>
      <c r="G952" s="52">
        <f>(Input!G$12*Input!G$139)*G687</f>
        <v>0</v>
      </c>
      <c r="H952" s="52">
        <f>(Input!H$12*Input!H$139)*H687</f>
        <v>0</v>
      </c>
      <c r="I952" s="57">
        <f>(Input!I$12*Input!I$139)*I687</f>
        <v>0</v>
      </c>
    </row>
    <row r="953" spans="1:9" s="5" customFormat="1" ht="15" customHeight="1" x14ac:dyDescent="0.25">
      <c r="A953" s="46" t="str">
        <f t="shared" ref="A953:B953" si="926">A688</f>
        <v>F09_Carmona</v>
      </c>
      <c r="B953" s="4" t="str">
        <f t="shared" si="926"/>
        <v>Salida Nacional / National exit</v>
      </c>
      <c r="C953" s="52">
        <f>(Input!C$12*Input!C$139)*C688</f>
        <v>1157.6793029070191</v>
      </c>
      <c r="D953" s="52">
        <f>(Input!D$12*Input!D$139)*D688</f>
        <v>1001.7633159408072</v>
      </c>
      <c r="E953" s="52">
        <f>(Input!E$12*Input!E$139)*E688</f>
        <v>857.05799638654457</v>
      </c>
      <c r="F953" s="52">
        <f>(Input!F$12*Input!F$139)*F688</f>
        <v>758.00029467341426</v>
      </c>
      <c r="G953" s="52">
        <f>(Input!G$12*Input!G$139)*G688</f>
        <v>673.20758972419503</v>
      </c>
      <c r="H953" s="52">
        <f>(Input!H$12*Input!H$139)*H688</f>
        <v>584.01709814919673</v>
      </c>
      <c r="I953" s="57">
        <f>(Input!I$12*Input!I$139)*I688</f>
        <v>573.07922873832763</v>
      </c>
    </row>
    <row r="954" spans="1:9" s="5" customFormat="1" ht="15" customHeight="1" x14ac:dyDescent="0.25">
      <c r="A954" s="46" t="str">
        <f t="shared" ref="A954:B954" si="927">A689</f>
        <v>F11_Palma del Rio</v>
      </c>
      <c r="B954" s="4" t="str">
        <f t="shared" si="927"/>
        <v>Salida Nacional / National exit</v>
      </c>
      <c r="C954" s="52">
        <f>(Input!C$12*Input!C$139)*C689</f>
        <v>29157.149612117326</v>
      </c>
      <c r="D954" s="52">
        <f>(Input!D$12*Input!D$139)*D689</f>
        <v>24982.6332251729</v>
      </c>
      <c r="E954" s="52">
        <f>(Input!E$12*Input!E$139)*E689</f>
        <v>21126.492219827087</v>
      </c>
      <c r="F954" s="52">
        <f>(Input!F$12*Input!F$139)*F689</f>
        <v>18520.972470969675</v>
      </c>
      <c r="G954" s="52">
        <f>(Input!G$12*Input!G$139)*G689</f>
        <v>16346.119881770226</v>
      </c>
      <c r="H954" s="52">
        <f>(Input!H$12*Input!H$139)*H689</f>
        <v>14122.632405971652</v>
      </c>
      <c r="I954" s="57">
        <f>(Input!I$12*Input!I$139)*I689</f>
        <v>13833.650879898139</v>
      </c>
    </row>
    <row r="955" spans="1:9" s="5" customFormat="1" ht="15" customHeight="1" x14ac:dyDescent="0.25">
      <c r="A955" s="46" t="str">
        <f t="shared" ref="A955:B955" si="928">A690</f>
        <v>F13_Cordoba</v>
      </c>
      <c r="B955" s="4" t="str">
        <f t="shared" si="928"/>
        <v>Salida Nacional / National exit</v>
      </c>
      <c r="C955" s="52">
        <f>(Input!C$12*Input!C$139)*C690</f>
        <v>0</v>
      </c>
      <c r="D955" s="52">
        <f>(Input!D$12*Input!D$139)*D690</f>
        <v>0</v>
      </c>
      <c r="E955" s="52">
        <f>(Input!E$12*Input!E$139)*E690</f>
        <v>0</v>
      </c>
      <c r="F955" s="52">
        <f>(Input!F$12*Input!F$139)*F690</f>
        <v>0</v>
      </c>
      <c r="G955" s="52">
        <f>(Input!G$12*Input!G$139)*G690</f>
        <v>0</v>
      </c>
      <c r="H955" s="52">
        <f>(Input!H$12*Input!H$139)*H690</f>
        <v>0</v>
      </c>
      <c r="I955" s="57">
        <f>(Input!I$12*Input!I$139)*I690</f>
        <v>0</v>
      </c>
    </row>
    <row r="956" spans="1:9" s="5" customFormat="1" ht="15" customHeight="1" x14ac:dyDescent="0.25">
      <c r="A956" s="46" t="str">
        <f t="shared" ref="A956:B956" si="929">A691</f>
        <v>F14_Villafranca de Cordoba</v>
      </c>
      <c r="B956" s="4" t="str">
        <f t="shared" si="929"/>
        <v>Salida Nacional / National exit</v>
      </c>
      <c r="C956" s="52">
        <f>(Input!C$12*Input!C$139)*C691</f>
        <v>293660.63120213419</v>
      </c>
      <c r="D956" s="52">
        <f>(Input!D$12*Input!D$139)*D691</f>
        <v>256284.49725252841</v>
      </c>
      <c r="E956" s="52">
        <f>(Input!E$12*Input!E$139)*E691</f>
        <v>221476.78765658403</v>
      </c>
      <c r="F956" s="52">
        <f>(Input!F$12*Input!F$139)*F691</f>
        <v>197513.3312708335</v>
      </c>
      <c r="G956" s="52">
        <f>(Input!G$12*Input!G$139)*G691</f>
        <v>176593.0172422243</v>
      </c>
      <c r="H956" s="52">
        <f>(Input!H$12*Input!H$139)*H691</f>
        <v>153907.15525451308</v>
      </c>
      <c r="I956" s="57">
        <f>(Input!I$12*Input!I$139)*I691</f>
        <v>151468.82646420749</v>
      </c>
    </row>
    <row r="957" spans="1:9" s="5" customFormat="1" ht="15" customHeight="1" x14ac:dyDescent="0.25">
      <c r="A957" s="46" t="str">
        <f t="shared" ref="A957:B957" si="930">A692</f>
        <v>F19.01_Puertollano</v>
      </c>
      <c r="B957" s="4" t="str">
        <f t="shared" si="930"/>
        <v>Salida Nacional / National exit</v>
      </c>
      <c r="C957" s="52">
        <f>(Input!C$12*Input!C$139)*C692</f>
        <v>111143.52476289717</v>
      </c>
      <c r="D957" s="52">
        <f>(Input!D$12*Input!D$139)*D692</f>
        <v>96885.818855930411</v>
      </c>
      <c r="E957" s="52">
        <f>(Input!E$12*Input!E$139)*E692</f>
        <v>83672.459799021963</v>
      </c>
      <c r="F957" s="52">
        <f>(Input!F$12*Input!F$139)*F692</f>
        <v>74650.569875861765</v>
      </c>
      <c r="G957" s="52">
        <f>(Input!G$12*Input!G$139)*G692</f>
        <v>66593.748672505433</v>
      </c>
      <c r="H957" s="52">
        <f>(Input!H$12*Input!H$139)*H692</f>
        <v>57910.330466811727</v>
      </c>
      <c r="I957" s="57">
        <f>(Input!I$12*Input!I$139)*I692</f>
        <v>56942.547872572904</v>
      </c>
    </row>
    <row r="958" spans="1:9" s="5" customFormat="1" ht="15" customHeight="1" x14ac:dyDescent="0.25">
      <c r="A958" s="46" t="str">
        <f t="shared" ref="A958:B958" si="931">A693</f>
        <v>F19_Almodovar</v>
      </c>
      <c r="B958" s="4" t="str">
        <f t="shared" si="931"/>
        <v>Salida Nacional / National exit</v>
      </c>
      <c r="C958" s="52">
        <f>(Input!C$12*Input!C$139)*C693</f>
        <v>3253917.9400064726</v>
      </c>
      <c r="D958" s="52">
        <f>(Input!D$12*Input!D$139)*D693</f>
        <v>2845986.4192244653</v>
      </c>
      <c r="E958" s="52">
        <f>(Input!E$12*Input!E$139)*E693</f>
        <v>2465338.3069001888</v>
      </c>
      <c r="F958" s="52">
        <f>(Input!F$12*Input!F$139)*F693</f>
        <v>2204762.039083987</v>
      </c>
      <c r="G958" s="52">
        <f>(Input!G$12*Input!G$139)*G693</f>
        <v>1970400.2079467729</v>
      </c>
      <c r="H958" s="52">
        <f>(Input!H$12*Input!H$139)*H693</f>
        <v>1715569.0075351251</v>
      </c>
      <c r="I958" s="57">
        <f>(Input!I$12*Input!I$139)*I693</f>
        <v>1689135.0577561264</v>
      </c>
    </row>
    <row r="959" spans="1:9" s="5" customFormat="1" ht="15" customHeight="1" x14ac:dyDescent="0.25">
      <c r="A959" s="46" t="str">
        <f t="shared" ref="A959:B959" si="932">A694</f>
        <v>F21_Ciudad Real</v>
      </c>
      <c r="B959" s="4" t="str">
        <f t="shared" si="932"/>
        <v>Salida Nacional / National exit</v>
      </c>
      <c r="C959" s="52">
        <f>(Input!C$12*Input!C$139)*C694</f>
        <v>374640.28504192684</v>
      </c>
      <c r="D959" s="52">
        <f>(Input!D$12*Input!D$139)*D694</f>
        <v>327313.57714020181</v>
      </c>
      <c r="E959" s="52">
        <f>(Input!E$12*Input!E$139)*E694</f>
        <v>283390.1642897423</v>
      </c>
      <c r="F959" s="52">
        <f>(Input!F$12*Input!F$139)*F694</f>
        <v>253338.62719162315</v>
      </c>
      <c r="G959" s="52">
        <f>(Input!G$12*Input!G$139)*G694</f>
        <v>226368.48739315782</v>
      </c>
      <c r="H959" s="52">
        <f>(Input!H$12*Input!H$139)*H694</f>
        <v>197080.5503103977</v>
      </c>
      <c r="I959" s="57">
        <f>(Input!I$12*Input!I$139)*I694</f>
        <v>193899.88227064852</v>
      </c>
    </row>
    <row r="960" spans="1:9" s="5" customFormat="1" ht="15" customHeight="1" x14ac:dyDescent="0.25">
      <c r="A960" s="46" t="str">
        <f t="shared" ref="A960:B960" si="933">A695</f>
        <v>F25_Mascaraque</v>
      </c>
      <c r="B960" s="4" t="str">
        <f t="shared" si="933"/>
        <v>Salida Nacional / National exit</v>
      </c>
      <c r="C960" s="52">
        <f>(Input!C$12*Input!C$139)*C695</f>
        <v>86875.52165607168</v>
      </c>
      <c r="D960" s="52">
        <f>(Input!D$12*Input!D$139)*D695</f>
        <v>76432.011701490061</v>
      </c>
      <c r="E960" s="52">
        <f>(Input!E$12*Input!E$139)*E695</f>
        <v>66694.226783581806</v>
      </c>
      <c r="F960" s="52">
        <f>(Input!F$12*Input!F$139)*F695</f>
        <v>59989.068222179209</v>
      </c>
      <c r="G960" s="52">
        <f>(Input!G$12*Input!G$139)*G695</f>
        <v>53867.432395345757</v>
      </c>
      <c r="H960" s="52">
        <f>(Input!H$12*Input!H$139)*H695</f>
        <v>47058.849481947116</v>
      </c>
      <c r="I960" s="57">
        <f>(Input!I$12*Input!I$139)*I695</f>
        <v>46376.946018209586</v>
      </c>
    </row>
    <row r="961" spans="1:9" s="5" customFormat="1" ht="15" customHeight="1" x14ac:dyDescent="0.25">
      <c r="A961" s="46" t="str">
        <f t="shared" ref="A961:B961" si="934">A696</f>
        <v>F26.02_Aranjuez Oeste</v>
      </c>
      <c r="B961" s="4" t="str">
        <f t="shared" si="934"/>
        <v>Salida Nacional / National exit</v>
      </c>
      <c r="C961" s="52">
        <f>(Input!C$12*Input!C$139)*C696</f>
        <v>0</v>
      </c>
      <c r="D961" s="52">
        <f>(Input!D$12*Input!D$139)*D696</f>
        <v>0</v>
      </c>
      <c r="E961" s="52">
        <f>(Input!E$12*Input!E$139)*E696</f>
        <v>0</v>
      </c>
      <c r="F961" s="52">
        <f>(Input!F$12*Input!F$139)*F696</f>
        <v>0</v>
      </c>
      <c r="G961" s="52">
        <f>(Input!G$12*Input!G$139)*G696</f>
        <v>0</v>
      </c>
      <c r="H961" s="52">
        <f>(Input!H$12*Input!H$139)*H696</f>
        <v>0</v>
      </c>
      <c r="I961" s="57">
        <f>(Input!I$12*Input!I$139)*I696</f>
        <v>0</v>
      </c>
    </row>
    <row r="962" spans="1:9" s="5" customFormat="1" ht="15" customHeight="1" x14ac:dyDescent="0.25">
      <c r="A962" s="46" t="str">
        <f t="shared" ref="A962:B962" si="935">A697</f>
        <v>F26_Aranjuez</v>
      </c>
      <c r="B962" s="4" t="str">
        <f t="shared" si="935"/>
        <v>Salida Nacional / National exit</v>
      </c>
      <c r="C962" s="52">
        <f>(Input!C$12*Input!C$139)*C697</f>
        <v>3726466.8071245914</v>
      </c>
      <c r="D962" s="52">
        <f>(Input!D$12*Input!D$139)*D697</f>
        <v>3291908.3185821357</v>
      </c>
      <c r="E962" s="52">
        <f>(Input!E$12*Input!E$139)*E697</f>
        <v>2916413.8005969413</v>
      </c>
      <c r="F962" s="52">
        <f>(Input!F$12*Input!F$139)*F697</f>
        <v>2740031.2061267179</v>
      </c>
      <c r="G962" s="52">
        <f>(Input!G$12*Input!G$139)*G697</f>
        <v>2497241.1421805127</v>
      </c>
      <c r="H962" s="52">
        <f>(Input!H$12*Input!H$139)*H697</f>
        <v>2193901.2264475003</v>
      </c>
      <c r="I962" s="57">
        <f>(Input!I$12*Input!I$139)*I697</f>
        <v>2109125.9011130063</v>
      </c>
    </row>
    <row r="963" spans="1:9" s="5" customFormat="1" ht="15" customHeight="1" x14ac:dyDescent="0.25">
      <c r="A963" s="46" t="str">
        <f t="shared" ref="A963:B963" si="936">A698</f>
        <v>F26A_Ceramicas Toledo</v>
      </c>
      <c r="B963" s="4" t="str">
        <f t="shared" si="936"/>
        <v>Salida Nacional / National exit</v>
      </c>
      <c r="C963" s="52">
        <f>(Input!C$12*Input!C$139)*C698</f>
        <v>582975.26893734664</v>
      </c>
      <c r="D963" s="52">
        <f>(Input!D$12*Input!D$139)*D698</f>
        <v>512654.27175419015</v>
      </c>
      <c r="E963" s="52">
        <f>(Input!E$12*Input!E$139)*E698</f>
        <v>447000.31959422788</v>
      </c>
      <c r="F963" s="52">
        <f>(Input!F$12*Input!F$139)*F698</f>
        <v>401769.6876020208</v>
      </c>
      <c r="G963" s="52">
        <f>(Input!G$12*Input!G$139)*G698</f>
        <v>360617.52203214093</v>
      </c>
      <c r="H963" s="52">
        <f>(Input!H$12*Input!H$139)*H698</f>
        <v>314963.29309356306</v>
      </c>
      <c r="I963" s="57">
        <f>(Input!I$12*Input!I$139)*I698</f>
        <v>310393.11211032013</v>
      </c>
    </row>
    <row r="964" spans="1:9" s="5" customFormat="1" ht="15" customHeight="1" x14ac:dyDescent="0.25">
      <c r="A964" s="46" t="str">
        <f t="shared" ref="A964:B964" si="937">A699</f>
        <v>F27_Yeles</v>
      </c>
      <c r="B964" s="4" t="str">
        <f t="shared" si="937"/>
        <v>Salida Nacional / National exit</v>
      </c>
      <c r="C964" s="52">
        <f>(Input!C$12*Input!C$139)*C699</f>
        <v>0</v>
      </c>
      <c r="D964" s="52">
        <f>(Input!D$12*Input!D$139)*D699</f>
        <v>0</v>
      </c>
      <c r="E964" s="52">
        <f>(Input!E$12*Input!E$139)*E699</f>
        <v>0</v>
      </c>
      <c r="F964" s="52">
        <f>(Input!F$12*Input!F$139)*F699</f>
        <v>0</v>
      </c>
      <c r="G964" s="52">
        <f>(Input!G$12*Input!G$139)*G699</f>
        <v>0</v>
      </c>
      <c r="H964" s="52">
        <f>(Input!H$12*Input!H$139)*H699</f>
        <v>0</v>
      </c>
      <c r="I964" s="57">
        <f>(Input!I$12*Input!I$139)*I699</f>
        <v>0</v>
      </c>
    </row>
    <row r="965" spans="1:9" s="5" customFormat="1" ht="15" customHeight="1" x14ac:dyDescent="0.25">
      <c r="A965" s="46" t="str">
        <f t="shared" ref="A965:B965" si="938">A700</f>
        <v>F28_ Pinto</v>
      </c>
      <c r="B965" s="4" t="str">
        <f t="shared" si="938"/>
        <v>Salida Nacional / National exit</v>
      </c>
      <c r="C965" s="52">
        <f>(Input!C$12*Input!C$139)*C700</f>
        <v>8224353.427551101</v>
      </c>
      <c r="D965" s="52">
        <f>(Input!D$12*Input!D$139)*D700</f>
        <v>7154074.769883859</v>
      </c>
      <c r="E965" s="52">
        <f>(Input!E$12*Input!E$139)*E700</f>
        <v>6160823.1277516726</v>
      </c>
      <c r="F965" s="52">
        <f>(Input!F$12*Input!F$139)*F700</f>
        <v>5481203.9713479755</v>
      </c>
      <c r="G965" s="52">
        <f>(Input!G$12*Input!G$139)*G700</f>
        <v>4882362.6415581293</v>
      </c>
      <c r="H965" s="52">
        <f>(Input!H$12*Input!H$139)*H700</f>
        <v>4242630.0075162631</v>
      </c>
      <c r="I965" s="57">
        <f>(Input!I$12*Input!I$139)*I700</f>
        <v>4169725.519577574</v>
      </c>
    </row>
    <row r="966" spans="1:9" s="5" customFormat="1" ht="15" customHeight="1" x14ac:dyDescent="0.25">
      <c r="A966" s="46" t="str">
        <f t="shared" ref="A966:B966" si="939">A701</f>
        <v>G04_Lumbier</v>
      </c>
      <c r="B966" s="4" t="str">
        <f t="shared" si="939"/>
        <v>Salida Nacional / National exit</v>
      </c>
      <c r="C966" s="52">
        <f>(Input!C$12*Input!C$139)*C701</f>
        <v>0</v>
      </c>
      <c r="D966" s="52">
        <f>(Input!D$12*Input!D$139)*D701</f>
        <v>0</v>
      </c>
      <c r="E966" s="52">
        <f>(Input!E$12*Input!E$139)*E701</f>
        <v>0</v>
      </c>
      <c r="F966" s="52">
        <f>(Input!F$12*Input!F$139)*F701</f>
        <v>0</v>
      </c>
      <c r="G966" s="52">
        <f>(Input!G$12*Input!G$139)*G701</f>
        <v>0</v>
      </c>
      <c r="H966" s="52">
        <f>(Input!H$12*Input!H$139)*H701</f>
        <v>0</v>
      </c>
      <c r="I966" s="57">
        <f>(Input!I$12*Input!I$139)*I701</f>
        <v>0</v>
      </c>
    </row>
    <row r="967" spans="1:9" s="5" customFormat="1" ht="15" customHeight="1" x14ac:dyDescent="0.25">
      <c r="A967" s="46" t="str">
        <f t="shared" ref="A967:B967" si="940">A702</f>
        <v>H1_Red Cartagena</v>
      </c>
      <c r="B967" s="4" t="str">
        <f t="shared" si="940"/>
        <v>Salida Nacional / National exit</v>
      </c>
      <c r="C967" s="52">
        <f>(Input!C$12*Input!C$139)*C702</f>
        <v>4981732.1380969677</v>
      </c>
      <c r="D967" s="52">
        <f>(Input!D$12*Input!D$139)*D702</f>
        <v>4301550.1600527959</v>
      </c>
      <c r="E967" s="52">
        <f>(Input!E$12*Input!E$139)*E702</f>
        <v>3680137.2848753748</v>
      </c>
      <c r="F967" s="52">
        <f>(Input!F$12*Input!F$139)*F702</f>
        <v>3305307.0575795206</v>
      </c>
      <c r="G967" s="52">
        <f>(Input!G$12*Input!G$139)*G702</f>
        <v>2970144.5482270289</v>
      </c>
      <c r="H967" s="52">
        <f>(Input!H$12*Input!H$139)*H702</f>
        <v>2599549.8002723092</v>
      </c>
      <c r="I967" s="57">
        <f>(Input!I$12*Input!I$139)*I702</f>
        <v>2511434.4463219056</v>
      </c>
    </row>
    <row r="968" spans="1:9" s="5" customFormat="1" ht="15" customHeight="1" x14ac:dyDescent="0.25">
      <c r="A968" s="46" t="str">
        <f t="shared" ref="A968:B968" si="941">A703</f>
        <v>I001_Corvera</v>
      </c>
      <c r="B968" s="4" t="str">
        <f t="shared" si="941"/>
        <v>Salida Nacional / National exit</v>
      </c>
      <c r="C968" s="52">
        <f>(Input!C$12*Input!C$139)*C703</f>
        <v>518491.82499570877</v>
      </c>
      <c r="D968" s="52">
        <f>(Input!D$12*Input!D$139)*D703</f>
        <v>460167.82979323139</v>
      </c>
      <c r="E968" s="52">
        <f>(Input!E$12*Input!E$139)*E703</f>
        <v>407786.07608168287</v>
      </c>
      <c r="F968" s="52">
        <f>(Input!F$12*Input!F$139)*F703</f>
        <v>377112.98423412204</v>
      </c>
      <c r="G968" s="52">
        <f>(Input!G$12*Input!G$139)*G703</f>
        <v>341270.07784128672</v>
      </c>
      <c r="H968" s="52">
        <f>(Input!H$12*Input!H$139)*H703</f>
        <v>298595.97021608666</v>
      </c>
      <c r="I968" s="57">
        <f>(Input!I$12*Input!I$139)*I703</f>
        <v>290798.5040165442</v>
      </c>
    </row>
    <row r="969" spans="1:9" s="5" customFormat="1" ht="15" customHeight="1" x14ac:dyDescent="0.25">
      <c r="A969" s="46" t="str">
        <f t="shared" ref="A969:B969" si="942">A704</f>
        <v>I003_Cudillero</v>
      </c>
      <c r="B969" s="4" t="str">
        <f t="shared" si="942"/>
        <v>Salida Nacional / National exit</v>
      </c>
      <c r="C969" s="52">
        <f>(Input!C$12*Input!C$139)*C704</f>
        <v>11536.637711074829</v>
      </c>
      <c r="D969" s="52">
        <f>(Input!D$12*Input!D$139)*D704</f>
        <v>10212.986091964953</v>
      </c>
      <c r="E969" s="52">
        <f>(Input!E$12*Input!E$139)*E704</f>
        <v>8984.2693166280933</v>
      </c>
      <c r="F969" s="52">
        <f>(Input!F$12*Input!F$139)*F704</f>
        <v>8149.8595162315978</v>
      </c>
      <c r="G969" s="52">
        <f>(Input!G$12*Input!G$139)*G704</f>
        <v>7323.8366539043718</v>
      </c>
      <c r="H969" s="52">
        <f>(Input!H$12*Input!H$139)*H704</f>
        <v>6390.0628811312608</v>
      </c>
      <c r="I969" s="57">
        <f>(Input!I$12*Input!I$139)*I704</f>
        <v>6286.4250466595231</v>
      </c>
    </row>
    <row r="970" spans="1:9" s="5" customFormat="1" ht="15" customHeight="1" x14ac:dyDescent="0.25">
      <c r="A970" s="46" t="str">
        <f t="shared" ref="A970:B970" si="943">A705</f>
        <v>I005_Luarca</v>
      </c>
      <c r="B970" s="4" t="str">
        <f t="shared" si="943"/>
        <v>Salida Nacional / National exit</v>
      </c>
      <c r="C970" s="52">
        <f>(Input!C$12*Input!C$139)*C705</f>
        <v>8888.9633593975432</v>
      </c>
      <c r="D970" s="52">
        <f>(Input!D$12*Input!D$139)*D705</f>
        <v>7768.3714610861543</v>
      </c>
      <c r="E970" s="52">
        <f>(Input!E$12*Input!E$139)*E705</f>
        <v>6732.9051469771493</v>
      </c>
      <c r="F970" s="52">
        <f>(Input!F$12*Input!F$139)*F705</f>
        <v>6033.5060975482265</v>
      </c>
      <c r="G970" s="52">
        <f>(Input!G$12*Input!G$139)*G705</f>
        <v>5372.4001485215231</v>
      </c>
      <c r="H970" s="52">
        <f>(Input!H$12*Input!H$139)*H705</f>
        <v>4658.6235357596206</v>
      </c>
      <c r="I970" s="57">
        <f>(Input!I$12*Input!I$139)*I705</f>
        <v>4568.6091458368683</v>
      </c>
    </row>
    <row r="971" spans="1:9" s="5" customFormat="1" ht="15" customHeight="1" x14ac:dyDescent="0.25">
      <c r="A971" s="46" t="str">
        <f t="shared" ref="A971:B971" si="944">A706</f>
        <v>I006_Navia</v>
      </c>
      <c r="B971" s="4" t="str">
        <f t="shared" si="944"/>
        <v>Salida Nacional / National exit</v>
      </c>
      <c r="C971" s="52">
        <f>(Input!C$12*Input!C$139)*C706</f>
        <v>160908.7934449715</v>
      </c>
      <c r="D971" s="52">
        <f>(Input!D$12*Input!D$139)*D706</f>
        <v>143233.83959102907</v>
      </c>
      <c r="E971" s="52">
        <f>(Input!E$12*Input!E$139)*E706</f>
        <v>126781.1963380331</v>
      </c>
      <c r="F971" s="52">
        <f>(Input!F$12*Input!F$139)*F706</f>
        <v>115569.51469035701</v>
      </c>
      <c r="G971" s="52">
        <f>(Input!G$12*Input!G$139)*G706</f>
        <v>104255.61338703688</v>
      </c>
      <c r="H971" s="52">
        <f>(Input!H$12*Input!H$139)*H706</f>
        <v>91200.559231252468</v>
      </c>
      <c r="I971" s="57">
        <f>(Input!I$12*Input!I$139)*I706</f>
        <v>89837.057726591287</v>
      </c>
    </row>
    <row r="972" spans="1:9" s="5" customFormat="1" ht="15" customHeight="1" x14ac:dyDescent="0.25">
      <c r="A972" s="46" t="str">
        <f t="shared" ref="A972:B972" si="945">A707</f>
        <v>I007_Castropol</v>
      </c>
      <c r="B972" s="4" t="str">
        <f t="shared" si="945"/>
        <v>Salida Nacional / National exit</v>
      </c>
      <c r="C972" s="52">
        <f>(Input!C$12*Input!C$139)*C707</f>
        <v>3722.4350387746144</v>
      </c>
      <c r="D972" s="52">
        <f>(Input!D$12*Input!D$139)*D707</f>
        <v>3252.4412252398379</v>
      </c>
      <c r="E972" s="52">
        <f>(Input!E$12*Input!E$139)*E707</f>
        <v>2818.0863671667012</v>
      </c>
      <c r="F972" s="52">
        <f>(Input!F$12*Input!F$139)*F707</f>
        <v>2524.6143309971858</v>
      </c>
      <c r="G972" s="52">
        <f>(Input!G$12*Input!G$139)*G707</f>
        <v>2247.8172261975697</v>
      </c>
      <c r="H972" s="52">
        <f>(Input!H$12*Input!H$139)*H707</f>
        <v>1949.1471133246648</v>
      </c>
      <c r="I972" s="57">
        <f>(Input!I$12*Input!I$139)*I707</f>
        <v>1911.4248911657608</v>
      </c>
    </row>
    <row r="973" spans="1:9" s="5" customFormat="1" ht="15" customHeight="1" x14ac:dyDescent="0.25">
      <c r="A973" s="46" t="str">
        <f t="shared" ref="A973:B973" si="946">A708</f>
        <v>I012_Villalba</v>
      </c>
      <c r="B973" s="4" t="str">
        <f t="shared" si="946"/>
        <v>Salida Nacional / National exit</v>
      </c>
      <c r="C973" s="52">
        <f>(Input!C$12*Input!C$139)*C708</f>
        <v>882547.43372738315</v>
      </c>
      <c r="D973" s="52">
        <f>(Input!D$12*Input!D$139)*D708</f>
        <v>779415.15859121759</v>
      </c>
      <c r="E973" s="52">
        <f>(Input!E$12*Input!E$139)*E708</f>
        <v>683641.76930992934</v>
      </c>
      <c r="F973" s="52">
        <f>(Input!F$12*Input!F$139)*F708</f>
        <v>618528.15946959762</v>
      </c>
      <c r="G973" s="52">
        <f>(Input!G$12*Input!G$139)*G708</f>
        <v>555117.17666141782</v>
      </c>
      <c r="H973" s="52">
        <f>(Input!H$12*Input!H$139)*H708</f>
        <v>484005.17647164257</v>
      </c>
      <c r="I973" s="57">
        <f>(Input!I$12*Input!I$139)*I708</f>
        <v>475931.75993940234</v>
      </c>
    </row>
    <row r="974" spans="1:9" s="5" customFormat="1" ht="15" customHeight="1" x14ac:dyDescent="0.25">
      <c r="A974" s="46" t="str">
        <f t="shared" ref="A974:B974" si="947">A709</f>
        <v>I014 Irixoa</v>
      </c>
      <c r="B974" s="4" t="str">
        <f t="shared" si="947"/>
        <v>Salida Nacional / National exit</v>
      </c>
      <c r="C974" s="52">
        <f>(Input!C$12*Input!C$139)*C709</f>
        <v>477712.93965317408</v>
      </c>
      <c r="D974" s="52">
        <f>(Input!D$12*Input!D$139)*D709</f>
        <v>421984.95746086899</v>
      </c>
      <c r="E974" s="52">
        <f>(Input!E$12*Input!E$139)*E709</f>
        <v>370219.25201542384</v>
      </c>
      <c r="F974" s="52">
        <f>(Input!F$12*Input!F$139)*F709</f>
        <v>335009.13636282575</v>
      </c>
      <c r="G974" s="52">
        <f>(Input!G$12*Input!G$139)*G709</f>
        <v>300730.75802470022</v>
      </c>
      <c r="H974" s="52">
        <f>(Input!H$12*Input!H$139)*H709</f>
        <v>262252.86292161088</v>
      </c>
      <c r="I974" s="57">
        <f>(Input!I$12*Input!I$139)*I709</f>
        <v>257901.09225555864</v>
      </c>
    </row>
    <row r="975" spans="1:9" s="5" customFormat="1" ht="15" customHeight="1" x14ac:dyDescent="0.25">
      <c r="A975" s="46" t="str">
        <f t="shared" ref="A975:B975" si="948">A710</f>
        <v>I015ERM_Abegondo</v>
      </c>
      <c r="B975" s="4" t="str">
        <f t="shared" si="948"/>
        <v>Salida Nacional / National exit</v>
      </c>
      <c r="C975" s="52">
        <f>(Input!C$12*Input!C$139)*C710</f>
        <v>20794.780135390589</v>
      </c>
      <c r="D975" s="52">
        <f>(Input!D$12*Input!D$139)*D710</f>
        <v>18191.732670314563</v>
      </c>
      <c r="E975" s="52">
        <f>(Input!E$12*Input!E$139)*E710</f>
        <v>15782.887148077416</v>
      </c>
      <c r="F975" s="52">
        <f>(Input!F$12*Input!F$139)*F710</f>
        <v>14151.812089090772</v>
      </c>
      <c r="G975" s="52">
        <f>(Input!G$12*Input!G$139)*G710</f>
        <v>12616.476342560807</v>
      </c>
      <c r="H975" s="52">
        <f>(Input!H$12*Input!H$139)*H710</f>
        <v>10951.434700823263</v>
      </c>
      <c r="I975" s="57">
        <f>(Input!I$12*Input!I$139)*I710</f>
        <v>10744.399883350443</v>
      </c>
    </row>
    <row r="976" spans="1:9" s="5" customFormat="1" ht="15" customHeight="1" x14ac:dyDescent="0.25">
      <c r="A976" s="46" t="str">
        <f t="shared" ref="A976:B976" si="949">A711</f>
        <v>I016_Abegondo II</v>
      </c>
      <c r="B976" s="4" t="str">
        <f t="shared" si="949"/>
        <v>Salida Nacional / National exit</v>
      </c>
      <c r="C976" s="52">
        <f>(Input!C$12*Input!C$139)*C711</f>
        <v>1448303.0443549932</v>
      </c>
      <c r="D976" s="52">
        <f>(Input!D$12*Input!D$139)*D711</f>
        <v>1264017.5653778533</v>
      </c>
      <c r="E976" s="52">
        <f>(Input!E$12*Input!E$139)*E711</f>
        <v>1093568.2019957795</v>
      </c>
      <c r="F976" s="52">
        <f>(Input!F$12*Input!F$139)*F711</f>
        <v>978887.74896045064</v>
      </c>
      <c r="G976" s="52">
        <f>(Input!G$12*Input!G$139)*G711</f>
        <v>871837.03635961853</v>
      </c>
      <c r="H976" s="52">
        <f>(Input!H$12*Input!H$139)*H711</f>
        <v>756367.58803124458</v>
      </c>
      <c r="I976" s="57">
        <f>(Input!I$12*Input!I$139)*I711</f>
        <v>741919.20375964395</v>
      </c>
    </row>
    <row r="977" spans="1:9" s="5" customFormat="1" ht="15" customHeight="1" x14ac:dyDescent="0.25">
      <c r="A977" s="46" t="str">
        <f t="shared" ref="A977:B977" si="950">A712</f>
        <v>I018_Santiago de Compostela</v>
      </c>
      <c r="B977" s="4" t="str">
        <f t="shared" si="950"/>
        <v>Salida Nacional / National exit</v>
      </c>
      <c r="C977" s="52">
        <f>(Input!C$12*Input!C$139)*C712</f>
        <v>901306.52124714933</v>
      </c>
      <c r="D977" s="52">
        <f>(Input!D$12*Input!D$139)*D712</f>
        <v>794212.89679572044</v>
      </c>
      <c r="E977" s="52">
        <f>(Input!E$12*Input!E$139)*E712</f>
        <v>694805.37761906465</v>
      </c>
      <c r="F977" s="52">
        <f>(Input!F$12*Input!F$139)*F712</f>
        <v>627229.47102609428</v>
      </c>
      <c r="G977" s="52">
        <f>(Input!G$12*Input!G$139)*G712</f>
        <v>562161.83820496988</v>
      </c>
      <c r="H977" s="52">
        <f>(Input!H$12*Input!H$139)*H712</f>
        <v>489746.68871071795</v>
      </c>
      <c r="I977" s="57">
        <f>(Input!I$12*Input!I$139)*I712</f>
        <v>481383.85666530905</v>
      </c>
    </row>
    <row r="978" spans="1:9" s="5" customFormat="1" ht="15" customHeight="1" x14ac:dyDescent="0.25">
      <c r="A978" s="46" t="str">
        <f t="shared" ref="A978:B978" si="951">A713</f>
        <v>I019_Rois</v>
      </c>
      <c r="B978" s="4" t="str">
        <f t="shared" si="951"/>
        <v>Salida Nacional / National exit</v>
      </c>
      <c r="C978" s="52">
        <f>(Input!C$12*Input!C$139)*C713</f>
        <v>0</v>
      </c>
      <c r="D978" s="52">
        <f>(Input!D$12*Input!D$139)*D713</f>
        <v>0</v>
      </c>
      <c r="E978" s="52">
        <f>(Input!E$12*Input!E$139)*E713</f>
        <v>0</v>
      </c>
      <c r="F978" s="52">
        <f>(Input!F$12*Input!F$139)*F713</f>
        <v>0</v>
      </c>
      <c r="G978" s="52">
        <f>(Input!G$12*Input!G$139)*G713</f>
        <v>0</v>
      </c>
      <c r="H978" s="52">
        <f>(Input!H$12*Input!H$139)*H713</f>
        <v>0</v>
      </c>
      <c r="I978" s="57">
        <f>(Input!I$12*Input!I$139)*I713</f>
        <v>0</v>
      </c>
    </row>
    <row r="979" spans="1:9" s="5" customFormat="1" ht="15" customHeight="1" x14ac:dyDescent="0.25">
      <c r="A979" s="46" t="str">
        <f t="shared" ref="A979:B979" si="952">A714</f>
        <v>I020_Valga</v>
      </c>
      <c r="B979" s="4" t="str">
        <f t="shared" si="952"/>
        <v>Salida Nacional / National exit</v>
      </c>
      <c r="C979" s="52">
        <f>(Input!C$12*Input!C$139)*C714</f>
        <v>270426.99132770544</v>
      </c>
      <c r="D979" s="52">
        <f>(Input!D$12*Input!D$139)*D714</f>
        <v>240658.16403380205</v>
      </c>
      <c r="E979" s="52">
        <f>(Input!E$12*Input!E$139)*E714</f>
        <v>212896.54977274299</v>
      </c>
      <c r="F979" s="52">
        <f>(Input!F$12*Input!F$139)*F714</f>
        <v>193914.7480219033</v>
      </c>
      <c r="G979" s="52">
        <f>(Input!G$12*Input!G$139)*G714</f>
        <v>174986.92152363426</v>
      </c>
      <c r="H979" s="52">
        <f>(Input!H$12*Input!H$139)*H714</f>
        <v>153145.64220803732</v>
      </c>
      <c r="I979" s="57">
        <f>(Input!I$12*Input!I$139)*I714</f>
        <v>150881.34222854333</v>
      </c>
    </row>
    <row r="980" spans="1:9" s="5" customFormat="1" ht="15" customHeight="1" x14ac:dyDescent="0.25">
      <c r="A980" s="46" t="str">
        <f t="shared" ref="A980:B980" si="953">A715</f>
        <v>I020A_Caldas de Reyes</v>
      </c>
      <c r="B980" s="4" t="str">
        <f t="shared" si="953"/>
        <v>Salida Nacional / National exit</v>
      </c>
      <c r="C980" s="52">
        <f>(Input!C$12*Input!C$139)*C715</f>
        <v>156775.22092021495</v>
      </c>
      <c r="D980" s="52">
        <f>(Input!D$12*Input!D$139)*D715</f>
        <v>137943.70774721631</v>
      </c>
      <c r="E980" s="52">
        <f>(Input!E$12*Input!E$139)*E715</f>
        <v>120470.92281591997</v>
      </c>
      <c r="F980" s="52">
        <f>(Input!F$12*Input!F$139)*F715</f>
        <v>108596.8487700289</v>
      </c>
      <c r="G980" s="52">
        <f>(Input!G$12*Input!G$139)*G715</f>
        <v>97238.891563179379</v>
      </c>
      <c r="H980" s="52">
        <f>(Input!H$12*Input!H$139)*H715</f>
        <v>84662.668668543964</v>
      </c>
      <c r="I980" s="57">
        <f>(Input!I$12*Input!I$139)*I715</f>
        <v>83192.675017643734</v>
      </c>
    </row>
    <row r="981" spans="1:9" s="5" customFormat="1" ht="15" customHeight="1" x14ac:dyDescent="0.25">
      <c r="A981" s="46" t="str">
        <f t="shared" ref="A981:B981" si="954">A716</f>
        <v>I022_Pontevedra</v>
      </c>
      <c r="B981" s="4" t="str">
        <f t="shared" si="954"/>
        <v>Salida Nacional / National exit</v>
      </c>
      <c r="C981" s="52">
        <f>(Input!C$12*Input!C$139)*C716</f>
        <v>875665.49470857263</v>
      </c>
      <c r="D981" s="52">
        <f>(Input!D$12*Input!D$139)*D716</f>
        <v>769404.40380398219</v>
      </c>
      <c r="E981" s="52">
        <f>(Input!E$12*Input!E$139)*E716</f>
        <v>670857.54204701749</v>
      </c>
      <c r="F981" s="52">
        <f>(Input!F$12*Input!F$139)*F716</f>
        <v>603920.63834441162</v>
      </c>
      <c r="G981" s="52">
        <f>(Input!G$12*Input!G$139)*G716</f>
        <v>540243.6010230215</v>
      </c>
      <c r="H981" s="52">
        <f>(Input!H$12*Input!H$139)*H716</f>
        <v>470081.24332883552</v>
      </c>
      <c r="I981" s="57">
        <f>(Input!I$12*Input!I$139)*I716</f>
        <v>461776.12312417728</v>
      </c>
    </row>
    <row r="982" spans="1:9" s="5" customFormat="1" ht="15" customHeight="1" x14ac:dyDescent="0.25">
      <c r="A982" s="46" t="str">
        <f t="shared" ref="A982:B982" si="955">A717</f>
        <v>I023_Pazos de Borben</v>
      </c>
      <c r="B982" s="4" t="str">
        <f t="shared" si="955"/>
        <v>Salida Nacional / National exit</v>
      </c>
      <c r="C982" s="52">
        <f>(Input!C$12*Input!C$139)*C717</f>
        <v>33778.916906356717</v>
      </c>
      <c r="D982" s="52">
        <f>(Input!D$12*Input!D$139)*D717</f>
        <v>29470.31186128578</v>
      </c>
      <c r="E982" s="52">
        <f>(Input!E$12*Input!E$139)*E717</f>
        <v>25485.222990491024</v>
      </c>
      <c r="F982" s="52">
        <f>(Input!F$12*Input!F$139)*F717</f>
        <v>22787.132768574571</v>
      </c>
      <c r="G982" s="52">
        <f>(Input!G$12*Input!G$139)*G717</f>
        <v>20280.074862801433</v>
      </c>
      <c r="H982" s="52">
        <f>(Input!H$12*Input!H$139)*H717</f>
        <v>17585.404772924721</v>
      </c>
      <c r="I982" s="57">
        <f>(Input!I$12*Input!I$139)*I717</f>
        <v>17244.333819825137</v>
      </c>
    </row>
    <row r="983" spans="1:9" s="5" customFormat="1" ht="15" customHeight="1" x14ac:dyDescent="0.25">
      <c r="A983" s="46" t="str">
        <f t="shared" ref="A983:B983" si="956">A718</f>
        <v>I024_Porriño</v>
      </c>
      <c r="B983" s="4" t="str">
        <f t="shared" si="956"/>
        <v>Salida Nacional / National exit</v>
      </c>
      <c r="C983" s="52">
        <f>(Input!C$12*Input!C$139)*C718</f>
        <v>1287157.9970449177</v>
      </c>
      <c r="D983" s="52">
        <f>(Input!D$12*Input!D$139)*D718</f>
        <v>1132777.0050860459</v>
      </c>
      <c r="E983" s="52">
        <f>(Input!E$12*Input!E$139)*E718</f>
        <v>989486.64890919626</v>
      </c>
      <c r="F983" s="52">
        <f>(Input!F$12*Input!F$139)*F718</f>
        <v>892046.94423819357</v>
      </c>
      <c r="G983" s="52">
        <f>(Input!G$12*Input!G$139)*G718</f>
        <v>798956.7245171027</v>
      </c>
      <c r="H983" s="52">
        <f>(Input!H$12*Input!H$139)*H718</f>
        <v>695783.86711080396</v>
      </c>
      <c r="I983" s="57">
        <f>(Input!I$12*Input!I$139)*I718</f>
        <v>683791.17571872007</v>
      </c>
    </row>
    <row r="984" spans="1:9" s="5" customFormat="1" ht="15" customHeight="1" x14ac:dyDescent="0.25">
      <c r="A984" s="46" t="str">
        <f t="shared" ref="A984:B984" si="957">A719</f>
        <v>I025_Tuy</v>
      </c>
      <c r="B984" s="4" t="str">
        <f t="shared" si="957"/>
        <v>Salida Nacional / National exit</v>
      </c>
      <c r="C984" s="52">
        <f>(Input!C$12*Input!C$139)*C719</f>
        <v>23315.384704572763</v>
      </c>
      <c r="D984" s="52">
        <f>(Input!D$12*Input!D$139)*D719</f>
        <v>20339.13162047277</v>
      </c>
      <c r="E984" s="52">
        <f>(Input!E$12*Input!E$139)*E719</f>
        <v>17586.219431397203</v>
      </c>
      <c r="F984" s="52">
        <f>(Input!F$12*Input!F$139)*F719</f>
        <v>15722.072715755443</v>
      </c>
      <c r="G984" s="52">
        <f>(Input!G$12*Input!G$139)*G719</f>
        <v>13991.932630260531</v>
      </c>
      <c r="H984" s="52">
        <f>(Input!H$12*Input!H$139)*H719</f>
        <v>12132.857666580498</v>
      </c>
      <c r="I984" s="57">
        <f>(Input!I$12*Input!I$139)*I719</f>
        <v>11897.644782296878</v>
      </c>
    </row>
    <row r="985" spans="1:9" s="5" customFormat="1" ht="15" customHeight="1" x14ac:dyDescent="0.25">
      <c r="A985" s="46" t="str">
        <f t="shared" ref="A985:B985" si="958">A720</f>
        <v>J01A_Quer</v>
      </c>
      <c r="B985" s="4" t="str">
        <f t="shared" si="958"/>
        <v>Salida Nacional / National exit</v>
      </c>
      <c r="C985" s="52">
        <f>(Input!C$12*Input!C$139)*C720</f>
        <v>7174.2465124410091</v>
      </c>
      <c r="D985" s="52">
        <f>(Input!D$12*Input!D$139)*D720</f>
        <v>6237.5515126180708</v>
      </c>
      <c r="E985" s="52">
        <f>(Input!E$12*Input!E$139)*E720</f>
        <v>5370.161176831497</v>
      </c>
      <c r="F985" s="52">
        <f>(Input!F$12*Input!F$139)*F720</f>
        <v>4779.1984619825917</v>
      </c>
      <c r="G985" s="52">
        <f>(Input!G$12*Input!G$139)*G720</f>
        <v>4251.0137828517391</v>
      </c>
      <c r="H985" s="52">
        <f>(Input!H$12*Input!H$139)*H720</f>
        <v>3688.7104812611437</v>
      </c>
      <c r="I985" s="57">
        <f>(Input!I$12*Input!I$139)*I720</f>
        <v>3622.0826726950768</v>
      </c>
    </row>
    <row r="986" spans="1:9" s="5" customFormat="1" ht="15" customHeight="1" x14ac:dyDescent="0.25">
      <c r="A986" s="46" t="str">
        <f t="shared" ref="A986:B986" si="959">A721</f>
        <v>K02_Tarifa Oeste</v>
      </c>
      <c r="B986" s="4" t="str">
        <f t="shared" si="959"/>
        <v>Salida Nacional / National exit</v>
      </c>
      <c r="C986" s="52">
        <f>(Input!C$12*Input!C$139)*C721</f>
        <v>14557039.272447607</v>
      </c>
      <c r="D986" s="52">
        <f>(Input!D$12*Input!D$139)*D721</f>
        <v>12805350.920817673</v>
      </c>
      <c r="E986" s="52">
        <f>(Input!E$12*Input!E$139)*E721</f>
        <v>11246985.386466708</v>
      </c>
      <c r="F986" s="52">
        <f>(Input!F$12*Input!F$139)*F721</f>
        <v>10376308.108547885</v>
      </c>
      <c r="G986" s="52">
        <f>(Input!G$12*Input!G$139)*G721</f>
        <v>9400233.3944938574</v>
      </c>
      <c r="H986" s="52">
        <f>(Input!H$12*Input!H$139)*H721</f>
        <v>8239146.1951294011</v>
      </c>
      <c r="I986" s="57">
        <f>(Input!I$12*Input!I$139)*I721</f>
        <v>8001696.6901452402</v>
      </c>
    </row>
    <row r="987" spans="1:9" s="5" customFormat="1" ht="15" customHeight="1" x14ac:dyDescent="0.25">
      <c r="A987" s="46" t="str">
        <f t="shared" ref="A987:B987" si="960">A722</f>
        <v>K05_Benalup</v>
      </c>
      <c r="B987" s="4" t="str">
        <f t="shared" si="960"/>
        <v>Salida Nacional / National exit</v>
      </c>
      <c r="C987" s="52">
        <f>(Input!C$12*Input!C$139)*C722</f>
        <v>201.98092183084293</v>
      </c>
      <c r="D987" s="52">
        <f>(Input!D$12*Input!D$139)*D722</f>
        <v>175.17992850263036</v>
      </c>
      <c r="E987" s="52">
        <f>(Input!E$12*Input!E$139)*E722</f>
        <v>150.43808412447942</v>
      </c>
      <c r="F987" s="52">
        <f>(Input!F$12*Input!F$139)*F722</f>
        <v>133.59422035235684</v>
      </c>
      <c r="G987" s="52">
        <f>(Input!G$12*Input!G$139)*G722</f>
        <v>118.91507252873041</v>
      </c>
      <c r="H987" s="52">
        <f>(Input!H$12*Input!H$139)*H722</f>
        <v>103.28740174295386</v>
      </c>
      <c r="I987" s="57">
        <f>(Input!I$12*Input!I$139)*I722</f>
        <v>101.58466577538113</v>
      </c>
    </row>
    <row r="988" spans="1:9" s="5" customFormat="1" ht="15" customHeight="1" x14ac:dyDescent="0.25">
      <c r="A988" s="46" t="str">
        <f t="shared" ref="A988:B988" si="961">A723</f>
        <v>K07_Medina Sidonia</v>
      </c>
      <c r="B988" s="4" t="str">
        <f t="shared" si="961"/>
        <v>Salida Nacional / National exit</v>
      </c>
      <c r="C988" s="52">
        <f>(Input!C$12*Input!C$139)*C723</f>
        <v>648.57273982063577</v>
      </c>
      <c r="D988" s="52">
        <f>(Input!D$12*Input!D$139)*D723</f>
        <v>562.45047663111291</v>
      </c>
      <c r="E988" s="52">
        <f>(Input!E$12*Input!E$139)*E723</f>
        <v>482.92884030407311</v>
      </c>
      <c r="F988" s="52">
        <f>(Input!F$12*Input!F$139)*F723</f>
        <v>428.77818381257146</v>
      </c>
      <c r="G988" s="52">
        <f>(Input!G$12*Input!G$139)*G723</f>
        <v>381.63251814233541</v>
      </c>
      <c r="H988" s="52">
        <f>(Input!H$12*Input!H$139)*H723</f>
        <v>331.46622333843493</v>
      </c>
      <c r="I988" s="57">
        <f>(Input!I$12*Input!I$139)*I723</f>
        <v>325.97897615189856</v>
      </c>
    </row>
    <row r="989" spans="1:9" s="5" customFormat="1" ht="15" customHeight="1" x14ac:dyDescent="0.25">
      <c r="A989" s="46" t="str">
        <f t="shared" ref="A989:B989" si="962">A724</f>
        <v>K11.01_Arcos</v>
      </c>
      <c r="B989" s="4" t="str">
        <f t="shared" si="962"/>
        <v>Salida Nacional / National exit</v>
      </c>
      <c r="C989" s="52">
        <f>(Input!C$12*Input!C$139)*C724</f>
        <v>4355176.9436042979</v>
      </c>
      <c r="D989" s="52">
        <f>(Input!D$12*Input!D$139)*D724</f>
        <v>3855930.0140147773</v>
      </c>
      <c r="E989" s="52">
        <f>(Input!E$12*Input!E$139)*E724</f>
        <v>3432179.4682561331</v>
      </c>
      <c r="F989" s="52">
        <f>(Input!F$12*Input!F$139)*F724</f>
        <v>3253812.8073220914</v>
      </c>
      <c r="G989" s="52">
        <f>(Input!G$12*Input!G$139)*G724</f>
        <v>2979401.8885738431</v>
      </c>
      <c r="H989" s="52">
        <f>(Input!H$12*Input!H$139)*H724</f>
        <v>2624222.3079891517</v>
      </c>
      <c r="I989" s="57">
        <f>(Input!I$12*Input!I$139)*I724</f>
        <v>2517162.1760135349</v>
      </c>
    </row>
    <row r="990" spans="1:9" s="5" customFormat="1" ht="15" customHeight="1" x14ac:dyDescent="0.25">
      <c r="A990" s="46" t="str">
        <f t="shared" ref="A990:B990" si="963">A725</f>
        <v>K19_Moron de la Frontera</v>
      </c>
      <c r="B990" s="4" t="str">
        <f t="shared" si="963"/>
        <v>Salida Nacional / National exit</v>
      </c>
      <c r="C990" s="52">
        <f>(Input!C$12*Input!C$139)*C725</f>
        <v>190657.97696901968</v>
      </c>
      <c r="D990" s="52">
        <f>(Input!D$12*Input!D$139)*D725</f>
        <v>168433.46593395577</v>
      </c>
      <c r="E990" s="52">
        <f>(Input!E$12*Input!E$139)*E725</f>
        <v>147674.01116221157</v>
      </c>
      <c r="F990" s="52">
        <f>(Input!F$12*Input!F$139)*F725</f>
        <v>133320.73480164487</v>
      </c>
      <c r="G990" s="52">
        <f>(Input!G$12*Input!G$139)*G725</f>
        <v>120216.06425206646</v>
      </c>
      <c r="H990" s="52">
        <f>(Input!H$12*Input!H$139)*H725</f>
        <v>105343.02163569334</v>
      </c>
      <c r="I990" s="57">
        <f>(Input!I$12*Input!I$139)*I725</f>
        <v>104031.12144597722</v>
      </c>
    </row>
    <row r="991" spans="1:9" s="5" customFormat="1" ht="15" customHeight="1" x14ac:dyDescent="0.25">
      <c r="A991" s="46" t="str">
        <f t="shared" ref="A991:B991" si="964">A726</f>
        <v>K25_Osuna</v>
      </c>
      <c r="B991" s="4" t="str">
        <f t="shared" si="964"/>
        <v>Salida Nacional / National exit</v>
      </c>
      <c r="C991" s="52">
        <f>(Input!C$12*Input!C$139)*C726</f>
        <v>31350.131327058316</v>
      </c>
      <c r="D991" s="52">
        <f>(Input!D$12*Input!D$139)*D726</f>
        <v>27649.277033711394</v>
      </c>
      <c r="E991" s="52">
        <f>(Input!E$12*Input!E$139)*E726</f>
        <v>24191.803138632364</v>
      </c>
      <c r="F991" s="52">
        <f>(Input!F$12*Input!F$139)*F726</f>
        <v>21800.94588794115</v>
      </c>
      <c r="G991" s="52">
        <f>(Input!G$12*Input!G$139)*G726</f>
        <v>19635.271128567543</v>
      </c>
      <c r="H991" s="52">
        <f>(Input!H$12*Input!H$139)*H726</f>
        <v>17193.870130313509</v>
      </c>
      <c r="I991" s="57">
        <f>(Input!I$12*Input!I$139)*I726</f>
        <v>16970.567728199378</v>
      </c>
    </row>
    <row r="992" spans="1:9" s="5" customFormat="1" ht="15" customHeight="1" x14ac:dyDescent="0.25">
      <c r="A992" s="46" t="str">
        <f t="shared" ref="A992:B992" si="965">A727</f>
        <v>K29_Santaella_GN</v>
      </c>
      <c r="B992" s="4" t="str">
        <f t="shared" si="965"/>
        <v>Salida Nacional / National exit</v>
      </c>
      <c r="C992" s="52">
        <f>(Input!C$12*Input!C$139)*C727</f>
        <v>4980962.0923197735</v>
      </c>
      <c r="D992" s="52">
        <f>(Input!D$12*Input!D$139)*D727</f>
        <v>4382212.3812765023</v>
      </c>
      <c r="E992" s="52">
        <f>(Input!E$12*Input!E$139)*E727</f>
        <v>3859953.7276988486</v>
      </c>
      <c r="F992" s="52">
        <f>(Input!F$12*Input!F$139)*F727</f>
        <v>3598371.0593756107</v>
      </c>
      <c r="G992" s="52">
        <f>(Input!G$12*Input!G$139)*G727</f>
        <v>3271760.9257770986</v>
      </c>
      <c r="H992" s="52">
        <f>(Input!H$12*Input!H$139)*H727</f>
        <v>2872047.1944015739</v>
      </c>
      <c r="I992" s="57">
        <f>(Input!I$12*Input!I$139)*I727</f>
        <v>2767556.6425304231</v>
      </c>
    </row>
    <row r="993" spans="1:9" s="5" customFormat="1" ht="15" customHeight="1" x14ac:dyDescent="0.25">
      <c r="A993" s="46" t="str">
        <f t="shared" ref="A993:B993" si="966">A728</f>
        <v>K31_Santaella</v>
      </c>
      <c r="B993" s="4" t="str">
        <f t="shared" si="966"/>
        <v>Salida Nacional / National exit</v>
      </c>
      <c r="C993" s="52">
        <f>(Input!C$12*Input!C$139)*C728</f>
        <v>44164.341045742374</v>
      </c>
      <c r="D993" s="52">
        <f>(Input!D$12*Input!D$139)*D728</f>
        <v>38506.958728582802</v>
      </c>
      <c r="E993" s="52">
        <f>(Input!E$12*Input!E$139)*E728</f>
        <v>33250.088313222863</v>
      </c>
      <c r="F993" s="52">
        <f>(Input!F$12*Input!F$139)*F728</f>
        <v>29641.183027703184</v>
      </c>
      <c r="G993" s="52">
        <f>(Input!G$12*Input!G$139)*G728</f>
        <v>26484.862785415939</v>
      </c>
      <c r="H993" s="52">
        <f>(Input!H$12*Input!H$139)*H728</f>
        <v>23070.057375918601</v>
      </c>
      <c r="I993" s="57">
        <f>(Input!I$12*Input!I$139)*I728</f>
        <v>22705.47855209788</v>
      </c>
    </row>
    <row r="994" spans="1:9" s="5" customFormat="1" ht="15" customHeight="1" x14ac:dyDescent="0.25">
      <c r="A994" s="46" t="str">
        <f t="shared" ref="A994:B994" si="967">A729</f>
        <v>K37_Azucarera</v>
      </c>
      <c r="B994" s="4" t="str">
        <f t="shared" si="967"/>
        <v>Salida Nacional / National exit</v>
      </c>
      <c r="C994" s="52">
        <f>(Input!C$12*Input!C$139)*C729</f>
        <v>2507659.6252682814</v>
      </c>
      <c r="D994" s="52">
        <f>(Input!D$12*Input!D$139)*D729</f>
        <v>2184053.077137134</v>
      </c>
      <c r="E994" s="52">
        <f>(Input!E$12*Input!E$139)*E729</f>
        <v>1882623.5332941844</v>
      </c>
      <c r="F994" s="52">
        <f>(Input!F$12*Input!F$139)*F729</f>
        <v>1675752.2096666151</v>
      </c>
      <c r="G994" s="52">
        <f>(Input!G$12*Input!G$139)*G729</f>
        <v>1496029.560776575</v>
      </c>
      <c r="H994" s="52">
        <f>(Input!H$12*Input!H$139)*H729</f>
        <v>1302513.0853670733</v>
      </c>
      <c r="I994" s="57">
        <f>(Input!I$12*Input!I$139)*I729</f>
        <v>1281674.0137881641</v>
      </c>
    </row>
    <row r="995" spans="1:9" s="5" customFormat="1" ht="15" customHeight="1" x14ac:dyDescent="0.25">
      <c r="A995" s="46" t="str">
        <f t="shared" ref="A995:B995" si="968">A730</f>
        <v>K41_La Carolina</v>
      </c>
      <c r="B995" s="4" t="str">
        <f t="shared" si="968"/>
        <v>Salida Nacional / National exit</v>
      </c>
      <c r="C995" s="52">
        <f>(Input!C$12*Input!C$139)*C730</f>
        <v>3636.4549941850737</v>
      </c>
      <c r="D995" s="52">
        <f>(Input!D$12*Input!D$139)*D730</f>
        <v>3139.1658213357118</v>
      </c>
      <c r="E995" s="52">
        <f>(Input!E$12*Input!E$139)*E730</f>
        <v>2677.237458560598</v>
      </c>
      <c r="F995" s="52">
        <f>(Input!F$12*Input!F$139)*F730</f>
        <v>2359.9002772749864</v>
      </c>
      <c r="G995" s="52">
        <f>(Input!G$12*Input!G$139)*G730</f>
        <v>2094.8275002284104</v>
      </c>
      <c r="H995" s="52">
        <f>(Input!H$12*Input!H$139)*H730</f>
        <v>1817.8990234964506</v>
      </c>
      <c r="I995" s="57">
        <f>(Input!I$12*Input!I$139)*I730</f>
        <v>1784.9843289260173</v>
      </c>
    </row>
    <row r="996" spans="1:9" s="5" customFormat="1" ht="15" customHeight="1" x14ac:dyDescent="0.25">
      <c r="A996" s="46" t="str">
        <f t="shared" ref="A996:B996" si="969">A731</f>
        <v>K44_Torrenueva</v>
      </c>
      <c r="B996" s="4" t="str">
        <f t="shared" si="969"/>
        <v>Salida Nacional / National exit</v>
      </c>
      <c r="C996" s="52">
        <f>(Input!C$12*Input!C$139)*C731</f>
        <v>13065.938511695562</v>
      </c>
      <c r="D996" s="52">
        <f>(Input!D$12*Input!D$139)*D731</f>
        <v>11427.503049759991</v>
      </c>
      <c r="E996" s="52">
        <f>(Input!E$12*Input!E$139)*E731</f>
        <v>9891.5409326041408</v>
      </c>
      <c r="F996" s="52">
        <f>(Input!F$12*Input!F$139)*F731</f>
        <v>8822.9821144077014</v>
      </c>
      <c r="G996" s="52">
        <f>(Input!G$12*Input!G$139)*G731</f>
        <v>7906.5336186767618</v>
      </c>
      <c r="H996" s="52">
        <f>(Input!H$12*Input!H$139)*H731</f>
        <v>6906.4362173127638</v>
      </c>
      <c r="I996" s="57">
        <f>(Input!I$12*Input!I$139)*I731</f>
        <v>6803.5433359285153</v>
      </c>
    </row>
    <row r="997" spans="1:9" s="5" customFormat="1" ht="15" customHeight="1" x14ac:dyDescent="0.25">
      <c r="A997" s="46" t="str">
        <f t="shared" ref="A997:B997" si="970">A732</f>
        <v>K45_Valdepeñas</v>
      </c>
      <c r="B997" s="4" t="str">
        <f t="shared" si="970"/>
        <v>Salida Nacional / National exit</v>
      </c>
      <c r="C997" s="52">
        <f>(Input!C$12*Input!C$139)*C732</f>
        <v>113495.03671845618</v>
      </c>
      <c r="D997" s="52">
        <f>(Input!D$12*Input!D$139)*D732</f>
        <v>99173.625106379201</v>
      </c>
      <c r="E997" s="52">
        <f>(Input!E$12*Input!E$139)*E732</f>
        <v>85751.28832082382</v>
      </c>
      <c r="F997" s="52">
        <f>(Input!F$12*Input!F$139)*F732</f>
        <v>76415.839184403594</v>
      </c>
      <c r="G997" s="52">
        <f>(Input!G$12*Input!G$139)*G732</f>
        <v>68437.781854168483</v>
      </c>
      <c r="H997" s="52">
        <f>(Input!H$12*Input!H$139)*H732</f>
        <v>59759.857603829347</v>
      </c>
      <c r="I997" s="57">
        <f>(Input!I$12*Input!I$139)*I732</f>
        <v>58857.806181617132</v>
      </c>
    </row>
    <row r="998" spans="1:9" s="5" customFormat="1" ht="15" customHeight="1" x14ac:dyDescent="0.25">
      <c r="A998" s="46" t="str">
        <f t="shared" ref="A998:B998" si="971">A733</f>
        <v>K46_Manzanares</v>
      </c>
      <c r="B998" s="4" t="str">
        <f t="shared" si="971"/>
        <v>Salida Nacional / National exit</v>
      </c>
      <c r="C998" s="52">
        <f>(Input!C$12*Input!C$139)*C733</f>
        <v>53916.432131205336</v>
      </c>
      <c r="D998" s="52">
        <f>(Input!D$12*Input!D$139)*D733</f>
        <v>46897.181836218653</v>
      </c>
      <c r="E998" s="52">
        <f>(Input!E$12*Input!E$139)*E733</f>
        <v>40333.873490351732</v>
      </c>
      <c r="F998" s="52">
        <f>(Input!F$12*Input!F$139)*F733</f>
        <v>35782.45665798874</v>
      </c>
      <c r="G998" s="52">
        <f>(Input!G$12*Input!G$139)*G733</f>
        <v>31945.751268871856</v>
      </c>
      <c r="H998" s="52">
        <f>(Input!H$12*Input!H$139)*H733</f>
        <v>27838.452266713743</v>
      </c>
      <c r="I998" s="57">
        <f>(Input!I$12*Input!I$139)*I733</f>
        <v>27388.934582717855</v>
      </c>
    </row>
    <row r="999" spans="1:9" s="5" customFormat="1" ht="15" customHeight="1" x14ac:dyDescent="0.25">
      <c r="A999" s="46" t="str">
        <f t="shared" ref="A999:B999" si="972">A734</f>
        <v>K47_Tomelloso</v>
      </c>
      <c r="B999" s="4" t="str">
        <f t="shared" si="972"/>
        <v>Salida Nacional / National exit</v>
      </c>
      <c r="C999" s="52">
        <f>(Input!C$12*Input!C$139)*C734</f>
        <v>182376.93024677335</v>
      </c>
      <c r="D999" s="52">
        <f>(Input!D$12*Input!D$139)*D734</f>
        <v>159328.3996037886</v>
      </c>
      <c r="E999" s="52">
        <f>(Input!E$12*Input!E$139)*E734</f>
        <v>137705.94709479</v>
      </c>
      <c r="F999" s="52">
        <f>(Input!F$12*Input!F$139)*F734</f>
        <v>122644.20782012606</v>
      </c>
      <c r="G999" s="52">
        <f>(Input!G$12*Input!G$139)*G734</f>
        <v>109832.13743870196</v>
      </c>
      <c r="H999" s="52">
        <f>(Input!H$12*Input!H$139)*H734</f>
        <v>95913.781960341454</v>
      </c>
      <c r="I999" s="57">
        <f>(Input!I$12*Input!I$139)*I734</f>
        <v>94464.369977248411</v>
      </c>
    </row>
    <row r="1000" spans="1:9" s="5" customFormat="1" ht="15" customHeight="1" x14ac:dyDescent="0.25">
      <c r="A1000" s="46" t="str">
        <f t="shared" ref="A1000:B1000" si="973">A735</f>
        <v>K48.02_Socuellamos</v>
      </c>
      <c r="B1000" s="4" t="str">
        <f t="shared" si="973"/>
        <v>Salida Nacional / National exit</v>
      </c>
      <c r="C1000" s="52">
        <f>(Input!C$12*Input!C$139)*C735</f>
        <v>12943.411056791143</v>
      </c>
      <c r="D1000" s="52">
        <f>(Input!D$12*Input!D$139)*D735</f>
        <v>11164.974898909837</v>
      </c>
      <c r="E1000" s="52">
        <f>(Input!E$12*Input!E$139)*E735</f>
        <v>9504.0543547653688</v>
      </c>
      <c r="F1000" s="52">
        <f>(Input!F$12*Input!F$139)*F735</f>
        <v>8353.2050508188058</v>
      </c>
      <c r="G1000" s="52">
        <f>(Input!G$12*Input!G$139)*G735</f>
        <v>7418.3483841610614</v>
      </c>
      <c r="H1000" s="52">
        <f>(Input!H$12*Input!H$139)*H735</f>
        <v>6445.2037489372387</v>
      </c>
      <c r="I1000" s="57">
        <f>(Input!I$12*Input!I$139)*I735</f>
        <v>6328.9456624346994</v>
      </c>
    </row>
    <row r="1001" spans="1:9" s="5" customFormat="1" ht="15" customHeight="1" x14ac:dyDescent="0.25">
      <c r="A1001" s="46" t="str">
        <f t="shared" ref="A1001:B1001" si="974">A736</f>
        <v>K48.03_Villarrobledo</v>
      </c>
      <c r="B1001" s="4" t="str">
        <f t="shared" si="974"/>
        <v>Salida Nacional / National exit</v>
      </c>
      <c r="C1001" s="52">
        <f>(Input!C$12*Input!C$139)*C736</f>
        <v>60938.472449944726</v>
      </c>
      <c r="D1001" s="52">
        <f>(Input!D$12*Input!D$139)*D736</f>
        <v>52911.580892131387</v>
      </c>
      <c r="E1001" s="52">
        <f>(Input!E$12*Input!E$139)*E736</f>
        <v>45372.543084927594</v>
      </c>
      <c r="F1001" s="52">
        <f>(Input!F$12*Input!F$139)*F736</f>
        <v>40107.886202302449</v>
      </c>
      <c r="G1001" s="52">
        <f>(Input!G$12*Input!G$139)*G736</f>
        <v>35794.954018192911</v>
      </c>
      <c r="H1001" s="52">
        <f>(Input!H$12*Input!H$139)*H736</f>
        <v>31207.636822758715</v>
      </c>
      <c r="I1001" s="57">
        <f>(Input!I$12*Input!I$139)*I736</f>
        <v>30695.185682833864</v>
      </c>
    </row>
    <row r="1002" spans="1:9" s="5" customFormat="1" ht="15" customHeight="1" x14ac:dyDescent="0.25">
      <c r="A1002" s="46" t="str">
        <f t="shared" ref="A1002:B1002" si="975">A737</f>
        <v>K48.05_La Roda</v>
      </c>
      <c r="B1002" s="4" t="str">
        <f t="shared" si="975"/>
        <v>Salida Nacional / National exit</v>
      </c>
      <c r="C1002" s="52">
        <f>(Input!C$12*Input!C$139)*C737</f>
        <v>38788.866043051828</v>
      </c>
      <c r="D1002" s="52">
        <f>(Input!D$12*Input!D$139)*D737</f>
        <v>33490.461727255351</v>
      </c>
      <c r="E1002" s="52">
        <f>(Input!E$12*Input!E$139)*E737</f>
        <v>28516.910475860579</v>
      </c>
      <c r="F1002" s="52">
        <f>(Input!F$12*Input!F$139)*F737</f>
        <v>25044.212190348011</v>
      </c>
      <c r="G1002" s="52">
        <f>(Input!G$12*Input!G$139)*G737</f>
        <v>22274.16589466848</v>
      </c>
      <c r="H1002" s="52">
        <f>(Input!H$12*Input!H$139)*H737</f>
        <v>19383.544351063661</v>
      </c>
      <c r="I1002" s="57">
        <f>(Input!I$12*Input!I$139)*I737</f>
        <v>19041.353535315102</v>
      </c>
    </row>
    <row r="1003" spans="1:9" s="5" customFormat="1" ht="15" customHeight="1" x14ac:dyDescent="0.25">
      <c r="A1003" s="46" t="str">
        <f t="shared" ref="A1003:B1003" si="976">A738</f>
        <v>K48.07_Albacete</v>
      </c>
      <c r="B1003" s="4" t="str">
        <f t="shared" si="976"/>
        <v>Salida Nacional / National exit</v>
      </c>
      <c r="C1003" s="52">
        <f>(Input!C$12*Input!C$139)*C738</f>
        <v>403492.43922558491</v>
      </c>
      <c r="D1003" s="52">
        <f>(Input!D$12*Input!D$139)*D738</f>
        <v>346240.68153711746</v>
      </c>
      <c r="E1003" s="52">
        <f>(Input!E$12*Input!E$139)*E738</f>
        <v>292610.76411194325</v>
      </c>
      <c r="F1003" s="52">
        <f>(Input!F$12*Input!F$139)*F738</f>
        <v>255251.62387684718</v>
      </c>
      <c r="G1003" s="52">
        <f>(Input!G$12*Input!G$139)*G738</f>
        <v>226089.47201047366</v>
      </c>
      <c r="H1003" s="52">
        <f>(Input!H$12*Input!H$139)*H738</f>
        <v>196270.47340213714</v>
      </c>
      <c r="I1003" s="57">
        <f>(Input!I$12*Input!I$139)*I738</f>
        <v>192529.31460225733</v>
      </c>
    </row>
    <row r="1004" spans="1:9" s="5" customFormat="1" ht="15" customHeight="1" x14ac:dyDescent="0.25">
      <c r="A1004" s="46" t="str">
        <f t="shared" ref="A1004:B1004" si="977">A739</f>
        <v>K48.08_Chinchilla</v>
      </c>
      <c r="B1004" s="4" t="str">
        <f t="shared" si="977"/>
        <v>Salida Nacional / National exit</v>
      </c>
      <c r="C1004" s="52">
        <f>(Input!C$12*Input!C$139)*C739</f>
        <v>930.38630659807336</v>
      </c>
      <c r="D1004" s="52">
        <f>(Input!D$12*Input!D$139)*D739</f>
        <v>811.6454475681528</v>
      </c>
      <c r="E1004" s="52">
        <f>(Input!E$12*Input!E$139)*E739</f>
        <v>698.73190105272181</v>
      </c>
      <c r="F1004" s="52">
        <f>(Input!F$12*Input!F$139)*F739</f>
        <v>618.46946081778424</v>
      </c>
      <c r="G1004" s="52">
        <f>(Input!G$12*Input!G$139)*G739</f>
        <v>554.27867114761943</v>
      </c>
      <c r="H1004" s="52">
        <f>(Input!H$12*Input!H$139)*H739</f>
        <v>485.09079479168122</v>
      </c>
      <c r="I1004" s="57">
        <f>(Input!I$12*Input!I$139)*I739</f>
        <v>477.74229557357967</v>
      </c>
    </row>
    <row r="1005" spans="1:9" s="5" customFormat="1" ht="15" customHeight="1" x14ac:dyDescent="0.25">
      <c r="A1005" s="46" t="str">
        <f t="shared" ref="A1005:B1005" si="978">A740</f>
        <v>K48.10_Almansa</v>
      </c>
      <c r="B1005" s="4" t="str">
        <f t="shared" si="978"/>
        <v>Salida Nacional / National exit</v>
      </c>
      <c r="C1005" s="52">
        <f>(Input!C$12*Input!C$139)*C740</f>
        <v>57905.125507350764</v>
      </c>
      <c r="D1005" s="52">
        <f>(Input!D$12*Input!D$139)*D740</f>
        <v>49889.786548308461</v>
      </c>
      <c r="E1005" s="52">
        <f>(Input!E$12*Input!E$139)*E740</f>
        <v>42319.433806861351</v>
      </c>
      <c r="F1005" s="52">
        <f>(Input!F$12*Input!F$139)*F740</f>
        <v>36987.016372263628</v>
      </c>
      <c r="G1005" s="52">
        <f>(Input!G$12*Input!G$139)*G740</f>
        <v>32863.910878352399</v>
      </c>
      <c r="H1005" s="52">
        <f>(Input!H$12*Input!H$139)*H740</f>
        <v>28605.687653070567</v>
      </c>
      <c r="I1005" s="57">
        <f>(Input!I$12*Input!I$139)*I740</f>
        <v>28077.151753169743</v>
      </c>
    </row>
    <row r="1006" spans="1:9" s="5" customFormat="1" ht="15" customHeight="1" x14ac:dyDescent="0.25">
      <c r="A1006" s="46" t="str">
        <f t="shared" ref="A1006:B1006" si="979">A741</f>
        <v>K48_Alcazar de San Juan</v>
      </c>
      <c r="B1006" s="4" t="str">
        <f t="shared" si="979"/>
        <v>Salida Nacional / National exit</v>
      </c>
      <c r="C1006" s="52">
        <f>(Input!C$12*Input!C$139)*C741</f>
        <v>308555.56857739657</v>
      </c>
      <c r="D1006" s="52">
        <f>(Input!D$12*Input!D$139)*D741</f>
        <v>269983.68756756437</v>
      </c>
      <c r="E1006" s="52">
        <f>(Input!E$12*Input!E$139)*E741</f>
        <v>233740.06287881438</v>
      </c>
      <c r="F1006" s="52">
        <f>(Input!F$12*Input!F$139)*F741</f>
        <v>208436.70598373006</v>
      </c>
      <c r="G1006" s="52">
        <f>(Input!G$12*Input!G$139)*G741</f>
        <v>186869.83579171397</v>
      </c>
      <c r="H1006" s="52">
        <f>(Input!H$12*Input!H$139)*H741</f>
        <v>163320.09723769364</v>
      </c>
      <c r="I1006" s="57">
        <f>(Input!I$12*Input!I$139)*I741</f>
        <v>160913.00140736153</v>
      </c>
    </row>
    <row r="1007" spans="1:9" s="5" customFormat="1" ht="15" customHeight="1" x14ac:dyDescent="0.25">
      <c r="A1007" s="46" t="str">
        <f t="shared" ref="A1007:B1007" si="980">A742</f>
        <v>K50_Villacañas</v>
      </c>
      <c r="B1007" s="4" t="str">
        <f t="shared" si="980"/>
        <v>Salida Nacional / National exit</v>
      </c>
      <c r="C1007" s="52">
        <f>(Input!C$12*Input!C$139)*C742</f>
        <v>94275.142831953766</v>
      </c>
      <c r="D1007" s="52">
        <f>(Input!D$12*Input!D$139)*D742</f>
        <v>82545.45029280342</v>
      </c>
      <c r="E1007" s="52">
        <f>(Input!E$12*Input!E$139)*E742</f>
        <v>71543.635875908731</v>
      </c>
      <c r="F1007" s="52">
        <f>(Input!F$12*Input!F$139)*F742</f>
        <v>63885.316860566294</v>
      </c>
      <c r="G1007" s="52">
        <f>(Input!G$12*Input!G$139)*G742</f>
        <v>57275.464169214632</v>
      </c>
      <c r="H1007" s="52">
        <f>(Input!H$12*Input!H$139)*H742</f>
        <v>50043.435446551121</v>
      </c>
      <c r="I1007" s="57">
        <f>(Input!I$12*Input!I$139)*I742</f>
        <v>49306.471156719548</v>
      </c>
    </row>
    <row r="1008" spans="1:9" s="5" customFormat="1" ht="15" customHeight="1" x14ac:dyDescent="0.25">
      <c r="A1008" s="46" t="str">
        <f t="shared" ref="A1008:B1008" si="981">A743</f>
        <v>K54_Belmonte de Tajo</v>
      </c>
      <c r="B1008" s="4" t="str">
        <f t="shared" si="981"/>
        <v>Salida Nacional / National exit</v>
      </c>
      <c r="C1008" s="52">
        <f>(Input!C$12*Input!C$139)*C743</f>
        <v>30490.108773467622</v>
      </c>
      <c r="D1008" s="52">
        <f>(Input!D$12*Input!D$139)*D743</f>
        <v>26863.096589822359</v>
      </c>
      <c r="E1008" s="52">
        <f>(Input!E$12*Input!E$139)*E743</f>
        <v>23463.520337004371</v>
      </c>
      <c r="F1008" s="52">
        <f>(Input!F$12*Input!F$139)*F743</f>
        <v>21102.893378149194</v>
      </c>
      <c r="G1008" s="52">
        <f>(Input!G$12*Input!G$139)*G743</f>
        <v>18980.603635850497</v>
      </c>
      <c r="H1008" s="52">
        <f>(Input!H$12*Input!H$139)*H743</f>
        <v>16609.112013662721</v>
      </c>
      <c r="I1008" s="57">
        <f>(Input!I$12*Input!I$139)*I743</f>
        <v>16380.240487579718</v>
      </c>
    </row>
    <row r="1009" spans="1:9" s="5" customFormat="1" ht="15" customHeight="1" x14ac:dyDescent="0.25">
      <c r="A1009" s="46" t="str">
        <f t="shared" ref="A1009:B1009" si="982">A744</f>
        <v>M01_Almeria</v>
      </c>
      <c r="B1009" s="4" t="str">
        <f t="shared" si="982"/>
        <v>Salida Nacional / National exit</v>
      </c>
      <c r="C1009" s="52">
        <f>(Input!C$12*Input!C$139)*C744</f>
        <v>72531.78336755326</v>
      </c>
      <c r="D1009" s="52">
        <f>(Input!D$12*Input!D$139)*D744</f>
        <v>62077.307278287779</v>
      </c>
      <c r="E1009" s="52">
        <f>(Input!E$12*Input!E$139)*E744</f>
        <v>52329.023072339151</v>
      </c>
      <c r="F1009" s="52">
        <f>(Input!F$12*Input!F$139)*F744</f>
        <v>45562.782344104831</v>
      </c>
      <c r="G1009" s="52">
        <f>(Input!G$12*Input!G$139)*G744</f>
        <v>40339.263617950208</v>
      </c>
      <c r="H1009" s="52">
        <f>(Input!H$12*Input!H$139)*H744</f>
        <v>35017.386048573222</v>
      </c>
      <c r="I1009" s="57">
        <f>(Input!I$12*Input!I$139)*I744</f>
        <v>34398.310171753568</v>
      </c>
    </row>
    <row r="1010" spans="1:9" s="5" customFormat="1" ht="15" customHeight="1" x14ac:dyDescent="0.25">
      <c r="A1010" s="46" t="str">
        <f t="shared" ref="A1010:B1010" si="983">A745</f>
        <v>M05_Huercal-Overa</v>
      </c>
      <c r="B1010" s="4" t="str">
        <f t="shared" si="983"/>
        <v>Salida Nacional / National exit</v>
      </c>
      <c r="C1010" s="52">
        <f>(Input!C$12*Input!C$139)*C745</f>
        <v>121584.68596445356</v>
      </c>
      <c r="D1010" s="52">
        <f>(Input!D$12*Input!D$139)*D745</f>
        <v>105587.96612633238</v>
      </c>
      <c r="E1010" s="52">
        <f>(Input!E$12*Input!E$139)*E745</f>
        <v>90430.873284927628</v>
      </c>
      <c r="F1010" s="52">
        <f>(Input!F$12*Input!F$139)*F745</f>
        <v>79682.553994833739</v>
      </c>
      <c r="G1010" s="52">
        <f>(Input!G$12*Input!G$139)*G745</f>
        <v>71288.676828008305</v>
      </c>
      <c r="H1010" s="52">
        <f>(Input!H$12*Input!H$139)*H745</f>
        <v>62349.457975137739</v>
      </c>
      <c r="I1010" s="57">
        <f>(Input!I$12*Input!I$139)*I745</f>
        <v>61436.877209605584</v>
      </c>
    </row>
    <row r="1011" spans="1:9" s="5" customFormat="1" ht="15" customHeight="1" x14ac:dyDescent="0.25">
      <c r="A1011" s="46" t="str">
        <f t="shared" ref="A1011:B1011" si="984">A746</f>
        <v>M09_Moratalla</v>
      </c>
      <c r="B1011" s="4" t="str">
        <f t="shared" si="984"/>
        <v>Salida Nacional / National exit</v>
      </c>
      <c r="C1011" s="52">
        <f>(Input!C$12*Input!C$139)*C746</f>
        <v>59138.375118802025</v>
      </c>
      <c r="D1011" s="52">
        <f>(Input!D$12*Input!D$139)*D746</f>
        <v>50519.671731967399</v>
      </c>
      <c r="E1011" s="52">
        <f>(Input!E$12*Input!E$139)*E746</f>
        <v>42455.031246232727</v>
      </c>
      <c r="F1011" s="52">
        <f>(Input!F$12*Input!F$139)*F746</f>
        <v>36836.535574039197</v>
      </c>
      <c r="G1011" s="52">
        <f>(Input!G$12*Input!G$139)*G746</f>
        <v>32555.574496622427</v>
      </c>
      <c r="H1011" s="52">
        <f>(Input!H$12*Input!H$139)*H746</f>
        <v>28235.848777108953</v>
      </c>
      <c r="I1011" s="57">
        <f>(Input!I$12*Input!I$139)*I746</f>
        <v>27691.947390801965</v>
      </c>
    </row>
    <row r="1012" spans="1:9" s="5" customFormat="1" ht="15" customHeight="1" x14ac:dyDescent="0.25">
      <c r="A1012" s="46" t="str">
        <f t="shared" ref="A1012:B1012" si="985">A747</f>
        <v>Manzaneque (Yebenes Norte)</v>
      </c>
      <c r="B1012" s="4" t="str">
        <f t="shared" si="985"/>
        <v>Salida Nacional / National exit</v>
      </c>
      <c r="C1012" s="52">
        <f>(Input!C$12*Input!C$139)*C747</f>
        <v>47740.201428662913</v>
      </c>
      <c r="D1012" s="52">
        <f>(Input!D$12*Input!D$139)*D747</f>
        <v>42225.03689724888</v>
      </c>
      <c r="E1012" s="52">
        <f>(Input!E$12*Input!E$139)*E747</f>
        <v>37072.065633967744</v>
      </c>
      <c r="F1012" s="52">
        <f>(Input!F$12*Input!F$139)*F747</f>
        <v>33515.148502304844</v>
      </c>
      <c r="G1012" s="52">
        <f>(Input!G$12*Input!G$139)*G747</f>
        <v>30203.371982045166</v>
      </c>
      <c r="H1012" s="52">
        <f>(Input!H$12*Input!H$139)*H747</f>
        <v>26446.511809893975</v>
      </c>
      <c r="I1012" s="57">
        <f>(Input!I$12*Input!I$139)*I747</f>
        <v>26095.037153678557</v>
      </c>
    </row>
    <row r="1013" spans="1:9" s="5" customFormat="1" ht="15" customHeight="1" x14ac:dyDescent="0.25">
      <c r="A1013" s="46" t="str">
        <f t="shared" ref="A1013:B1013" si="986">A748</f>
        <v>N07_Almendralejo</v>
      </c>
      <c r="B1013" s="4" t="str">
        <f t="shared" si="986"/>
        <v>Salida Nacional / National exit</v>
      </c>
      <c r="C1013" s="52">
        <f>(Input!C$12*Input!C$139)*C748</f>
        <v>607562.98252660304</v>
      </c>
      <c r="D1013" s="52">
        <f>(Input!D$12*Input!D$139)*D748</f>
        <v>534466.68331352912</v>
      </c>
      <c r="E1013" s="52">
        <f>(Input!E$12*Input!E$139)*E748</f>
        <v>466114.43006667454</v>
      </c>
      <c r="F1013" s="52">
        <f>(Input!F$12*Input!F$139)*F748</f>
        <v>418840.84391651681</v>
      </c>
      <c r="G1013" s="52">
        <f>(Input!G$12*Input!G$139)*G748</f>
        <v>376397.32676085085</v>
      </c>
      <c r="H1013" s="52">
        <f>(Input!H$12*Input!H$139)*H748</f>
        <v>329106.69498974731</v>
      </c>
      <c r="I1013" s="57">
        <f>(Input!I$12*Input!I$139)*I748</f>
        <v>324369.67125945835</v>
      </c>
    </row>
    <row r="1014" spans="1:9" s="5" customFormat="1" ht="15" customHeight="1" x14ac:dyDescent="0.25">
      <c r="A1014" s="46" t="str">
        <f t="shared" ref="A1014:B1014" si="987">A749</f>
        <v>N08_Badajoz Montijo</v>
      </c>
      <c r="B1014" s="4" t="str">
        <f t="shared" si="987"/>
        <v>Salida Nacional / National exit</v>
      </c>
      <c r="C1014" s="52">
        <f>(Input!C$12*Input!C$139)*C749</f>
        <v>24244.387846442136</v>
      </c>
      <c r="D1014" s="52">
        <f>(Input!D$12*Input!D$139)*D749</f>
        <v>21365.976705373716</v>
      </c>
      <c r="E1014" s="52">
        <f>(Input!E$12*Input!E$139)*E749</f>
        <v>18685.599765051153</v>
      </c>
      <c r="F1014" s="52">
        <f>(Input!F$12*Input!F$139)*F749</f>
        <v>16844.41484483481</v>
      </c>
      <c r="G1014" s="52">
        <f>(Input!G$12*Input!G$139)*G749</f>
        <v>15144.547107599634</v>
      </c>
      <c r="H1014" s="52">
        <f>(Input!H$12*Input!H$139)*H749</f>
        <v>13238.167751441799</v>
      </c>
      <c r="I1014" s="57">
        <f>(Input!I$12*Input!I$139)*I749</f>
        <v>13050.62836715809</v>
      </c>
    </row>
    <row r="1015" spans="1:9" s="5" customFormat="1" ht="15" customHeight="1" x14ac:dyDescent="0.25">
      <c r="A1015" s="46" t="str">
        <f t="shared" ref="A1015:B1015" si="988">A750</f>
        <v>N09_Agraz</v>
      </c>
      <c r="B1015" s="4" t="str">
        <f t="shared" si="988"/>
        <v>Salida Nacional / National exit</v>
      </c>
      <c r="C1015" s="52">
        <f>(Input!C$12*Input!C$139)*C750</f>
        <v>76150.152766803105</v>
      </c>
      <c r="D1015" s="52">
        <f>(Input!D$12*Input!D$139)*D750</f>
        <v>66938.327477635947</v>
      </c>
      <c r="E1015" s="52">
        <f>(Input!E$12*Input!E$139)*E750</f>
        <v>58371.486111887883</v>
      </c>
      <c r="F1015" s="52">
        <f>(Input!F$12*Input!F$139)*F750</f>
        <v>52497.031792490627</v>
      </c>
      <c r="G1015" s="52">
        <f>(Input!G$12*Input!G$139)*G750</f>
        <v>47115.866331145058</v>
      </c>
      <c r="H1015" s="52">
        <f>(Input!H$12*Input!H$139)*H750</f>
        <v>41136.179512475435</v>
      </c>
      <c r="I1015" s="57">
        <f>(Input!I$12*Input!I$139)*I750</f>
        <v>40528.463861619195</v>
      </c>
    </row>
    <row r="1016" spans="1:9" s="5" customFormat="1" ht="15" customHeight="1" x14ac:dyDescent="0.25">
      <c r="A1016" s="46" t="str">
        <f t="shared" ref="A1016:B1016" si="989">A751</f>
        <v>N10.1_Badajoz</v>
      </c>
      <c r="B1016" s="4" t="str">
        <f t="shared" si="989"/>
        <v>Salida Nacional / National exit</v>
      </c>
      <c r="C1016" s="52">
        <f>(Input!C$12*Input!C$139)*C751</f>
        <v>245146.8505944839</v>
      </c>
      <c r="D1016" s="52">
        <f>(Input!D$12*Input!D$139)*D751</f>
        <v>215492.00484217223</v>
      </c>
      <c r="E1016" s="52">
        <f>(Input!E$12*Input!E$139)*E751</f>
        <v>187913.0490249811</v>
      </c>
      <c r="F1016" s="52">
        <f>(Input!F$12*Input!F$139)*F751</f>
        <v>169001.56948924824</v>
      </c>
      <c r="G1016" s="52">
        <f>(Input!G$12*Input!G$139)*G751</f>
        <v>151677.29844599889</v>
      </c>
      <c r="H1016" s="52">
        <f>(Input!H$12*Input!H$139)*H751</f>
        <v>132426.4295997679</v>
      </c>
      <c r="I1016" s="57">
        <f>(Input!I$12*Input!I$139)*I751</f>
        <v>130468.52463277389</v>
      </c>
    </row>
    <row r="1017" spans="1:9" s="5" customFormat="1" ht="15" customHeight="1" x14ac:dyDescent="0.25">
      <c r="A1017" s="46" t="str">
        <f t="shared" ref="A1017:B1017" si="990">A752</f>
        <v>O01_Oviedo</v>
      </c>
      <c r="B1017" s="4" t="str">
        <f t="shared" si="990"/>
        <v>Salida Nacional / National exit</v>
      </c>
      <c r="C1017" s="52">
        <f>(Input!C$12*Input!C$139)*C752</f>
        <v>3963730.4704894614</v>
      </c>
      <c r="D1017" s="52">
        <f>(Input!D$12*Input!D$139)*D752</f>
        <v>3518011.1161875851</v>
      </c>
      <c r="E1017" s="52">
        <f>(Input!E$12*Input!E$139)*E752</f>
        <v>3117772.7313360828</v>
      </c>
      <c r="F1017" s="52">
        <f>(Input!F$12*Input!F$139)*F752</f>
        <v>2883480.251285837</v>
      </c>
      <c r="G1017" s="52">
        <f>(Input!G$12*Input!G$139)*G752</f>
        <v>2609538.1835373812</v>
      </c>
      <c r="H1017" s="52">
        <f>(Input!H$12*Input!H$139)*H752</f>
        <v>2283290.1649861159</v>
      </c>
      <c r="I1017" s="57">
        <f>(Input!I$12*Input!I$139)*I752</f>
        <v>2223775.9196575992</v>
      </c>
    </row>
    <row r="1018" spans="1:9" s="5" customFormat="1" ht="15" customHeight="1" x14ac:dyDescent="0.25">
      <c r="A1018" s="46" t="str">
        <f t="shared" ref="A1018:B1018" si="991">A753</f>
        <v>O01A_Soto de Ribera</v>
      </c>
      <c r="B1018" s="4" t="str">
        <f t="shared" si="991"/>
        <v>Salida Nacional / National exit</v>
      </c>
      <c r="C1018" s="52">
        <f>(Input!C$12*Input!C$139)*C753</f>
        <v>4376098.1368678659</v>
      </c>
      <c r="D1018" s="52">
        <f>(Input!D$12*Input!D$139)*D753</f>
        <v>3883157.7021917095</v>
      </c>
      <c r="E1018" s="52">
        <f>(Input!E$12*Input!E$139)*E753</f>
        <v>3440487.6556234611</v>
      </c>
      <c r="F1018" s="52">
        <f>(Input!F$12*Input!F$139)*F753</f>
        <v>3181140.4347985489</v>
      </c>
      <c r="G1018" s="52">
        <f>(Input!G$12*Input!G$139)*G753</f>
        <v>2878923.4734049765</v>
      </c>
      <c r="H1018" s="52">
        <f>(Input!H$12*Input!H$139)*H753</f>
        <v>2519143.5328024868</v>
      </c>
      <c r="I1018" s="57">
        <f>(Input!I$12*Input!I$139)*I753</f>
        <v>2453737.5278775198</v>
      </c>
    </row>
    <row r="1019" spans="1:9" s="5" customFormat="1" ht="15" customHeight="1" x14ac:dyDescent="0.25">
      <c r="A1019" s="46" t="str">
        <f t="shared" ref="A1019:B1019" si="992">A754</f>
        <v>O02_Mieres</v>
      </c>
      <c r="B1019" s="4" t="str">
        <f t="shared" si="992"/>
        <v>Salida Nacional / National exit</v>
      </c>
      <c r="C1019" s="52">
        <f>(Input!C$12*Input!C$139)*C754</f>
        <v>0</v>
      </c>
      <c r="D1019" s="52">
        <f>(Input!D$12*Input!D$139)*D754</f>
        <v>0</v>
      </c>
      <c r="E1019" s="52">
        <f>(Input!E$12*Input!E$139)*E754</f>
        <v>0</v>
      </c>
      <c r="F1019" s="52">
        <f>(Input!F$12*Input!F$139)*F754</f>
        <v>0</v>
      </c>
      <c r="G1019" s="52">
        <f>(Input!G$12*Input!G$139)*G754</f>
        <v>0</v>
      </c>
      <c r="H1019" s="52">
        <f>(Input!H$12*Input!H$139)*H754</f>
        <v>0</v>
      </c>
      <c r="I1019" s="57">
        <f>(Input!I$12*Input!I$139)*I754</f>
        <v>0</v>
      </c>
    </row>
    <row r="1020" spans="1:9" s="5" customFormat="1" ht="15" customHeight="1" x14ac:dyDescent="0.25">
      <c r="A1020" s="46" t="str">
        <f t="shared" ref="A1020:B1020" si="993">A755</f>
        <v>O03_Pola de Lena</v>
      </c>
      <c r="B1020" s="4" t="str">
        <f t="shared" si="993"/>
        <v>Salida Nacional / National exit</v>
      </c>
      <c r="C1020" s="52">
        <f>(Input!C$12*Input!C$139)*C755</f>
        <v>20304.048171416147</v>
      </c>
      <c r="D1020" s="52">
        <f>(Input!D$12*Input!D$139)*D755</f>
        <v>17744.206464258481</v>
      </c>
      <c r="E1020" s="52">
        <f>(Input!E$12*Input!E$139)*E755</f>
        <v>15379.978359688521</v>
      </c>
      <c r="F1020" s="52">
        <f>(Input!F$12*Input!F$139)*F755</f>
        <v>13783.35320698633</v>
      </c>
      <c r="G1020" s="52">
        <f>(Input!G$12*Input!G$139)*G755</f>
        <v>12275.264243846525</v>
      </c>
      <c r="H1020" s="52">
        <f>(Input!H$12*Input!H$139)*H755</f>
        <v>10646.142073283903</v>
      </c>
      <c r="I1020" s="57">
        <f>(Input!I$12*Input!I$139)*I755</f>
        <v>10443.706057401605</v>
      </c>
    </row>
    <row r="1021" spans="1:9" s="5" customFormat="1" ht="15" customHeight="1" x14ac:dyDescent="0.25">
      <c r="A1021" s="46" t="str">
        <f t="shared" ref="A1021:B1021" si="994">A756</f>
        <v>O04A_Pola de Gordon</v>
      </c>
      <c r="B1021" s="4" t="str">
        <f t="shared" si="994"/>
        <v>Salida Nacional / National exit</v>
      </c>
      <c r="C1021" s="52">
        <f>(Input!C$12*Input!C$139)*C756</f>
        <v>3514.603390169495</v>
      </c>
      <c r="D1021" s="52">
        <f>(Input!D$12*Input!D$139)*D756</f>
        <v>3070.1047871148949</v>
      </c>
      <c r="E1021" s="52">
        <f>(Input!E$12*Input!E$139)*E756</f>
        <v>2659.6191070178265</v>
      </c>
      <c r="F1021" s="52">
        <f>(Input!F$12*Input!F$139)*F756</f>
        <v>2382.2688379511264</v>
      </c>
      <c r="G1021" s="52">
        <f>(Input!G$12*Input!G$139)*G756</f>
        <v>2121.6219016235427</v>
      </c>
      <c r="H1021" s="52">
        <f>(Input!H$12*Input!H$139)*H756</f>
        <v>1840.2721835229795</v>
      </c>
      <c r="I1021" s="57">
        <f>(Input!I$12*Input!I$139)*I756</f>
        <v>1805.6704543210562</v>
      </c>
    </row>
    <row r="1022" spans="1:9" s="5" customFormat="1" ht="15" customHeight="1" x14ac:dyDescent="0.25">
      <c r="A1022" s="46" t="str">
        <f t="shared" ref="A1022:B1022" si="995">A757</f>
        <v>O05_La Robla</v>
      </c>
      <c r="B1022" s="4" t="str">
        <f t="shared" si="995"/>
        <v>Salida Nacional / National exit</v>
      </c>
      <c r="C1022" s="52">
        <f>(Input!C$12*Input!C$139)*C757</f>
        <v>134892.45255635859</v>
      </c>
      <c r="D1022" s="52">
        <f>(Input!D$12*Input!D$139)*D757</f>
        <v>119870.85198389164</v>
      </c>
      <c r="E1022" s="52">
        <f>(Input!E$12*Input!E$139)*E757</f>
        <v>105905.55880178901</v>
      </c>
      <c r="F1022" s="52">
        <f>(Input!F$12*Input!F$139)*F757</f>
        <v>96391.209566353151</v>
      </c>
      <c r="G1022" s="52">
        <f>(Input!G$12*Input!G$139)*G757</f>
        <v>86902.041577903874</v>
      </c>
      <c r="H1022" s="52">
        <f>(Input!H$12*Input!H$139)*H757</f>
        <v>76002.922180814014</v>
      </c>
      <c r="I1022" s="57">
        <f>(Input!I$12*Input!I$139)*I757</f>
        <v>74890.821648288198</v>
      </c>
    </row>
    <row r="1023" spans="1:9" s="5" customFormat="1" ht="15" customHeight="1" x14ac:dyDescent="0.25">
      <c r="A1023" s="46" t="str">
        <f t="shared" ref="A1023:B1023" si="996">A758</f>
        <v>O06_ Leon</v>
      </c>
      <c r="B1023" s="4" t="str">
        <f t="shared" si="996"/>
        <v>Salida Nacional / National exit</v>
      </c>
      <c r="C1023" s="52">
        <f>(Input!C$12*Input!C$139)*C758</f>
        <v>1124739.500748401</v>
      </c>
      <c r="D1023" s="52">
        <f>(Input!D$12*Input!D$139)*D758</f>
        <v>987514.49624191737</v>
      </c>
      <c r="E1023" s="52">
        <f>(Input!E$12*Input!E$139)*E758</f>
        <v>860508.18651529925</v>
      </c>
      <c r="F1023" s="52">
        <f>(Input!F$12*Input!F$139)*F758</f>
        <v>774442.12092936528</v>
      </c>
      <c r="G1023" s="52">
        <f>(Input!G$12*Input!G$139)*G758</f>
        <v>692424.06737933296</v>
      </c>
      <c r="H1023" s="52">
        <f>(Input!H$12*Input!H$139)*H758</f>
        <v>602254.16252238152</v>
      </c>
      <c r="I1023" s="57">
        <f>(Input!I$12*Input!I$139)*I758</f>
        <v>591823.83361378103</v>
      </c>
    </row>
    <row r="1024" spans="1:9" s="5" customFormat="1" ht="15" customHeight="1" x14ac:dyDescent="0.25">
      <c r="A1024" s="46" t="str">
        <f t="shared" ref="A1024:B1024" si="997">A759</f>
        <v>O07_Villamañan</v>
      </c>
      <c r="B1024" s="4" t="str">
        <f t="shared" si="997"/>
        <v>Salida Nacional / National exit</v>
      </c>
      <c r="C1024" s="52">
        <f>(Input!C$12*Input!C$139)*C759</f>
        <v>672609.92635878222</v>
      </c>
      <c r="D1024" s="52">
        <f>(Input!D$12*Input!D$139)*D759</f>
        <v>594224.53899264848</v>
      </c>
      <c r="E1024" s="52">
        <f>(Input!E$12*Input!E$139)*E759</f>
        <v>521535.22352527402</v>
      </c>
      <c r="F1024" s="52">
        <f>(Input!F$12*Input!F$139)*F759</f>
        <v>472151.49196615012</v>
      </c>
      <c r="G1024" s="52">
        <f>(Input!G$12*Input!G$139)*G759</f>
        <v>423997.13058178412</v>
      </c>
      <c r="H1024" s="52">
        <f>(Input!H$12*Input!H$139)*H759</f>
        <v>369858.34954351088</v>
      </c>
      <c r="I1024" s="57">
        <f>(Input!I$12*Input!I$139)*I759</f>
        <v>363996.36286375677</v>
      </c>
    </row>
    <row r="1025" spans="1:9" s="5" customFormat="1" ht="15" customHeight="1" x14ac:dyDescent="0.25">
      <c r="A1025" s="46" t="str">
        <f t="shared" ref="A1025:B1025" si="998">A760</f>
        <v>O09_Benavente</v>
      </c>
      <c r="B1025" s="4" t="str">
        <f t="shared" si="998"/>
        <v>Salida Nacional / National exit</v>
      </c>
      <c r="C1025" s="52">
        <f>(Input!C$12*Input!C$139)*C760</f>
        <v>109935.43098068536</v>
      </c>
      <c r="D1025" s="52">
        <f>(Input!D$12*Input!D$139)*D760</f>
        <v>96823.720283633549</v>
      </c>
      <c r="E1025" s="52">
        <f>(Input!E$12*Input!E$139)*E760</f>
        <v>84684.146325573092</v>
      </c>
      <c r="F1025" s="52">
        <f>(Input!F$12*Input!F$139)*F760</f>
        <v>76453.620585753699</v>
      </c>
      <c r="G1025" s="52">
        <f>(Input!G$12*Input!G$139)*G760</f>
        <v>68501.998401746663</v>
      </c>
      <c r="H1025" s="52">
        <f>(Input!H$12*Input!H$139)*H760</f>
        <v>59662.894085437772</v>
      </c>
      <c r="I1025" s="57">
        <f>(Input!I$12*Input!I$139)*I760</f>
        <v>58674.393647875419</v>
      </c>
    </row>
    <row r="1026" spans="1:9" s="5" customFormat="1" ht="15" customHeight="1" x14ac:dyDescent="0.25">
      <c r="A1026" s="46" t="str">
        <f t="shared" ref="A1026:B1026" si="999">A761</f>
        <v>O11_Coreses</v>
      </c>
      <c r="B1026" s="4" t="str">
        <f t="shared" si="999"/>
        <v>Salida Nacional / National exit</v>
      </c>
      <c r="C1026" s="52">
        <f>(Input!C$12*Input!C$139)*C761</f>
        <v>276558.71469308937</v>
      </c>
      <c r="D1026" s="52">
        <f>(Input!D$12*Input!D$139)*D761</f>
        <v>241696.02269400531</v>
      </c>
      <c r="E1026" s="52">
        <f>(Input!E$12*Input!E$139)*E761</f>
        <v>209522.33249851066</v>
      </c>
      <c r="F1026" s="52">
        <f>(Input!F$12*Input!F$139)*F761</f>
        <v>187798.26723372701</v>
      </c>
      <c r="G1026" s="52">
        <f>(Input!G$12*Input!G$139)*G761</f>
        <v>167300.93520808834</v>
      </c>
      <c r="H1026" s="52">
        <f>(Input!H$12*Input!H$139)*H761</f>
        <v>145139.71831735922</v>
      </c>
      <c r="I1026" s="57">
        <f>(Input!I$12*Input!I$139)*I761</f>
        <v>142459.79595783952</v>
      </c>
    </row>
    <row r="1027" spans="1:9" s="5" customFormat="1" ht="15" customHeight="1" x14ac:dyDescent="0.25">
      <c r="A1027" s="46" t="str">
        <f t="shared" ref="A1027:B1027" si="1000">A762</f>
        <v>O12_Santa Clara de Avedino</v>
      </c>
      <c r="B1027" s="4" t="str">
        <f t="shared" si="1000"/>
        <v>Salida Nacional / National exit</v>
      </c>
      <c r="C1027" s="52">
        <f>(Input!C$12*Input!C$139)*C762</f>
        <v>1581.9720602520754</v>
      </c>
      <c r="D1027" s="52">
        <f>(Input!D$12*Input!D$139)*D762</f>
        <v>1382.8776416170449</v>
      </c>
      <c r="E1027" s="52">
        <f>(Input!E$12*Input!E$139)*E762</f>
        <v>1199.1661132607042</v>
      </c>
      <c r="F1027" s="52">
        <f>(Input!F$12*Input!F$139)*F762</f>
        <v>1075.1426165557618</v>
      </c>
      <c r="G1027" s="52">
        <f>(Input!G$12*Input!G$139)*G762</f>
        <v>958.00203303107548</v>
      </c>
      <c r="H1027" s="52">
        <f>(Input!H$12*Input!H$139)*H762</f>
        <v>831.21487628357488</v>
      </c>
      <c r="I1027" s="57">
        <f>(Input!I$12*Input!I$139)*I762</f>
        <v>815.95554996812018</v>
      </c>
    </row>
    <row r="1028" spans="1:9" s="5" customFormat="1" ht="15" customHeight="1" x14ac:dyDescent="0.25">
      <c r="A1028" s="46" t="str">
        <f t="shared" ref="A1028:B1028" si="1001">A763</f>
        <v>O14_Doñinos de Salamanca</v>
      </c>
      <c r="B1028" s="4" t="str">
        <f t="shared" si="1001"/>
        <v>Salida Nacional / National exit</v>
      </c>
      <c r="C1028" s="52">
        <f>(Input!C$12*Input!C$139)*C763</f>
        <v>1367464.3965413612</v>
      </c>
      <c r="D1028" s="52">
        <f>(Input!D$12*Input!D$139)*D763</f>
        <v>1198932.2778814984</v>
      </c>
      <c r="E1028" s="52">
        <f>(Input!E$12*Input!E$139)*E763</f>
        <v>1043311.0666359925</v>
      </c>
      <c r="F1028" s="52">
        <f>(Input!F$12*Input!F$139)*F763</f>
        <v>938338.27544896631</v>
      </c>
      <c r="G1028" s="52">
        <f>(Input!G$12*Input!G$139)*G763</f>
        <v>838170.40999085084</v>
      </c>
      <c r="H1028" s="52">
        <f>(Input!H$12*Input!H$139)*H763</f>
        <v>728469.86144902417</v>
      </c>
      <c r="I1028" s="57">
        <f>(Input!I$12*Input!I$139)*I763</f>
        <v>715772.81765080302</v>
      </c>
    </row>
    <row r="1029" spans="1:9" s="5" customFormat="1" ht="15" customHeight="1" x14ac:dyDescent="0.25">
      <c r="A1029" s="46" t="str">
        <f t="shared" ref="A1029:B1029" si="1002">A764</f>
        <v>O14A_Barbadillo</v>
      </c>
      <c r="B1029" s="4" t="str">
        <f t="shared" si="1002"/>
        <v>Salida Nacional / National exit</v>
      </c>
      <c r="C1029" s="52">
        <f>(Input!C$12*Input!C$139)*C764</f>
        <v>44244.539898477662</v>
      </c>
      <c r="D1029" s="52">
        <f>(Input!D$12*Input!D$139)*D764</f>
        <v>39416.89560020018</v>
      </c>
      <c r="E1029" s="52">
        <f>(Input!E$12*Input!E$139)*E764</f>
        <v>34932.864317938991</v>
      </c>
      <c r="F1029" s="52">
        <f>(Input!F$12*Input!F$139)*F764</f>
        <v>31881.380288773591</v>
      </c>
      <c r="G1029" s="52">
        <f>(Input!G$12*Input!G$139)*G764</f>
        <v>28792.353174586944</v>
      </c>
      <c r="H1029" s="52">
        <f>(Input!H$12*Input!H$139)*H764</f>
        <v>25207.859310400439</v>
      </c>
      <c r="I1029" s="57">
        <f>(Input!I$12*Input!I$139)*I764</f>
        <v>24860.717248545803</v>
      </c>
    </row>
    <row r="1030" spans="1:9" s="5" customFormat="1" ht="15" customHeight="1" x14ac:dyDescent="0.25">
      <c r="A1030" s="46" t="str">
        <f t="shared" ref="A1030:B1030" si="1003">A765</f>
        <v>O16_Monleon</v>
      </c>
      <c r="B1030" s="4" t="str">
        <f t="shared" si="1003"/>
        <v>Salida Nacional / National exit</v>
      </c>
      <c r="C1030" s="52">
        <f>(Input!C$12*Input!C$139)*C765</f>
        <v>70496.001489676361</v>
      </c>
      <c r="D1030" s="52">
        <f>(Input!D$12*Input!D$139)*D765</f>
        <v>61664.269505251803</v>
      </c>
      <c r="E1030" s="52">
        <f>(Input!E$12*Input!E$139)*E765</f>
        <v>53519.15870442547</v>
      </c>
      <c r="F1030" s="52">
        <f>(Input!F$12*Input!F$139)*F765</f>
        <v>48023.74993375862</v>
      </c>
      <c r="G1030" s="52">
        <f>(Input!G$12*Input!G$139)*G765</f>
        <v>42817.721058728923</v>
      </c>
      <c r="H1030" s="52">
        <f>(Input!H$12*Input!H$139)*H765</f>
        <v>37165.222852271247</v>
      </c>
      <c r="I1030" s="57">
        <f>(Input!I$12*Input!I$139)*I765</f>
        <v>36494.783697140178</v>
      </c>
    </row>
    <row r="1031" spans="1:9" s="5" customFormat="1" ht="15" customHeight="1" x14ac:dyDescent="0.25">
      <c r="A1031" s="46" t="str">
        <f t="shared" ref="A1031:B1031" si="1004">A766</f>
        <v>O17_Valdehijaderos</v>
      </c>
      <c r="B1031" s="4" t="str">
        <f t="shared" si="1004"/>
        <v>Salida Nacional / National exit</v>
      </c>
      <c r="C1031" s="52">
        <f>(Input!C$12*Input!C$139)*C766</f>
        <v>60596.897384161421</v>
      </c>
      <c r="D1031" s="52">
        <f>(Input!D$12*Input!D$139)*D766</f>
        <v>53325.657206961856</v>
      </c>
      <c r="E1031" s="52">
        <f>(Input!E$12*Input!E$139)*E766</f>
        <v>46607.32299871822</v>
      </c>
      <c r="F1031" s="52">
        <f>(Input!F$12*Input!F$139)*F766</f>
        <v>42064.311422982471</v>
      </c>
      <c r="G1031" s="52">
        <f>(Input!G$12*Input!G$139)*G766</f>
        <v>37670.452737211956</v>
      </c>
      <c r="H1031" s="52">
        <f>(Input!H$12*Input!H$139)*H766</f>
        <v>32795.067518102966</v>
      </c>
      <c r="I1031" s="57">
        <f>(Input!I$12*Input!I$139)*I766</f>
        <v>32253.394310277188</v>
      </c>
    </row>
    <row r="1032" spans="1:9" s="5" customFormat="1" ht="15" customHeight="1" x14ac:dyDescent="0.25">
      <c r="A1032" s="46" t="str">
        <f t="shared" ref="A1032:B1032" si="1005">A767</f>
        <v>O19_Plasencia</v>
      </c>
      <c r="B1032" s="4" t="str">
        <f t="shared" si="1005"/>
        <v>Salida Nacional / National exit</v>
      </c>
      <c r="C1032" s="52">
        <f>(Input!C$12*Input!C$139)*C767</f>
        <v>45846.851332525235</v>
      </c>
      <c r="D1032" s="52">
        <f>(Input!D$12*Input!D$139)*D767</f>
        <v>40039.154148490336</v>
      </c>
      <c r="E1032" s="52">
        <f>(Input!E$12*Input!E$139)*E767</f>
        <v>34683.671024962045</v>
      </c>
      <c r="F1032" s="52">
        <f>(Input!F$12*Input!F$139)*F767</f>
        <v>31067.921552221847</v>
      </c>
      <c r="G1032" s="52">
        <f>(Input!G$12*Input!G$139)*G767</f>
        <v>27681.613711955761</v>
      </c>
      <c r="H1032" s="52">
        <f>(Input!H$12*Input!H$139)*H767</f>
        <v>24020.846244504304</v>
      </c>
      <c r="I1032" s="57">
        <f>(Input!I$12*Input!I$139)*I767</f>
        <v>23586.897644575154</v>
      </c>
    </row>
    <row r="1033" spans="1:9" s="5" customFormat="1" ht="15" customHeight="1" x14ac:dyDescent="0.25">
      <c r="A1033" s="46" t="str">
        <f t="shared" ref="A1033:B1033" si="1006">A768</f>
        <v>O22_Caceres</v>
      </c>
      <c r="B1033" s="4" t="str">
        <f t="shared" si="1006"/>
        <v>Salida Nacional / National exit</v>
      </c>
      <c r="C1033" s="52">
        <f>(Input!C$12*Input!C$139)*C768</f>
        <v>96073.898982726387</v>
      </c>
      <c r="D1033" s="52">
        <f>(Input!D$12*Input!D$139)*D768</f>
        <v>83688.477183583556</v>
      </c>
      <c r="E1033" s="52">
        <f>(Input!E$12*Input!E$139)*E768</f>
        <v>72253.83280184961</v>
      </c>
      <c r="F1033" s="52">
        <f>(Input!F$12*Input!F$139)*F768</f>
        <v>64505.16232330021</v>
      </c>
      <c r="G1033" s="52">
        <f>(Input!G$12*Input!G$139)*G768</f>
        <v>57438.238811991585</v>
      </c>
      <c r="H1033" s="52">
        <f>(Input!H$12*Input!H$139)*H768</f>
        <v>49849.118958951716</v>
      </c>
      <c r="I1033" s="57">
        <f>(Input!I$12*Input!I$139)*I768</f>
        <v>48958.695835350103</v>
      </c>
    </row>
    <row r="1034" spans="1:9" s="5" customFormat="1" ht="15" customHeight="1" x14ac:dyDescent="0.25">
      <c r="A1034" s="46" t="str">
        <f t="shared" ref="A1034:B1034" si="1007">A769</f>
        <v>O24_Merida</v>
      </c>
      <c r="B1034" s="4" t="str">
        <f t="shared" si="1007"/>
        <v>Salida Nacional / National exit</v>
      </c>
      <c r="C1034" s="52">
        <f>(Input!C$12*Input!C$139)*C769</f>
        <v>563785.5969792204</v>
      </c>
      <c r="D1034" s="52">
        <f>(Input!D$12*Input!D$139)*D769</f>
        <v>497044.6647174955</v>
      </c>
      <c r="E1034" s="52">
        <f>(Input!E$12*Input!E$139)*E769</f>
        <v>434961.0133292083</v>
      </c>
      <c r="F1034" s="52">
        <f>(Input!F$12*Input!F$139)*F769</f>
        <v>392399.59968968143</v>
      </c>
      <c r="G1034" s="52">
        <f>(Input!G$12*Input!G$139)*G769</f>
        <v>352777.74903156969</v>
      </c>
      <c r="H1034" s="52">
        <f>(Input!H$12*Input!H$139)*H769</f>
        <v>308300.05114039331</v>
      </c>
      <c r="I1034" s="57">
        <f>(Input!I$12*Input!I$139)*I769</f>
        <v>303903.22541873588</v>
      </c>
    </row>
    <row r="1035" spans="1:9" s="5" customFormat="1" ht="15" customHeight="1" x14ac:dyDescent="0.25">
      <c r="A1035" s="46" t="str">
        <f t="shared" ref="A1035:B1035" si="1008">A770</f>
        <v>P01_Toro</v>
      </c>
      <c r="B1035" s="4" t="str">
        <f t="shared" si="1008"/>
        <v>Salida Nacional / National exit</v>
      </c>
      <c r="C1035" s="52">
        <f>(Input!C$12*Input!C$139)*C770</f>
        <v>213340.08927664204</v>
      </c>
      <c r="D1035" s="52">
        <f>(Input!D$12*Input!D$139)*D770</f>
        <v>189731.78671544677</v>
      </c>
      <c r="E1035" s="52">
        <f>(Input!E$12*Input!E$139)*E770</f>
        <v>167796.04518000953</v>
      </c>
      <c r="F1035" s="52">
        <f>(Input!F$12*Input!F$139)*F770</f>
        <v>152860.36132555886</v>
      </c>
      <c r="G1035" s="52">
        <f>(Input!G$12*Input!G$139)*G770</f>
        <v>137869.68970059487</v>
      </c>
      <c r="H1035" s="52">
        <f>(Input!H$12*Input!H$139)*H770</f>
        <v>120607.37136596582</v>
      </c>
      <c r="I1035" s="57">
        <f>(Input!I$12*Input!I$139)*I770</f>
        <v>118881.79084029379</v>
      </c>
    </row>
    <row r="1036" spans="1:9" s="5" customFormat="1" ht="15" customHeight="1" x14ac:dyDescent="0.25">
      <c r="A1036" s="46" t="str">
        <f t="shared" ref="A1036:B1036" si="1009">A771</f>
        <v>P03_Tordesillas</v>
      </c>
      <c r="B1036" s="4" t="str">
        <f t="shared" si="1009"/>
        <v>Salida Nacional / National exit</v>
      </c>
      <c r="C1036" s="52">
        <f>(Input!C$12*Input!C$139)*C771</f>
        <v>3330693.937522036</v>
      </c>
      <c r="D1036" s="52">
        <f>(Input!D$12*Input!D$139)*D771</f>
        <v>2921708.7437346326</v>
      </c>
      <c r="E1036" s="52">
        <f>(Input!E$12*Input!E$139)*E771</f>
        <v>2543345.787599829</v>
      </c>
      <c r="F1036" s="52">
        <f>(Input!F$12*Input!F$139)*F771</f>
        <v>2287551.4449126711</v>
      </c>
      <c r="G1036" s="52">
        <f>(Input!G$12*Input!G$139)*G771</f>
        <v>2043563.6941279173</v>
      </c>
      <c r="H1036" s="52">
        <f>(Input!H$12*Input!H$139)*H771</f>
        <v>1776341.5579041496</v>
      </c>
      <c r="I1036" s="57">
        <f>(Input!I$12*Input!I$139)*I771</f>
        <v>1745421.6206288491</v>
      </c>
    </row>
    <row r="1037" spans="1:9" s="5" customFormat="1" ht="15" customHeight="1" x14ac:dyDescent="0.25">
      <c r="A1037" s="46" t="str">
        <f t="shared" ref="A1037:B1037" si="1010">A772</f>
        <v>P04_Boecillo</v>
      </c>
      <c r="B1037" s="4" t="str">
        <f t="shared" si="1010"/>
        <v>Salida Nacional / National exit</v>
      </c>
      <c r="C1037" s="52">
        <f>(Input!C$12*Input!C$139)*C772</f>
        <v>735157.95748573483</v>
      </c>
      <c r="D1037" s="52">
        <f>(Input!D$12*Input!D$139)*D772</f>
        <v>648868.06738046301</v>
      </c>
      <c r="E1037" s="52">
        <f>(Input!E$12*Input!E$139)*E772</f>
        <v>568743.10382726428</v>
      </c>
      <c r="F1037" s="52">
        <f>(Input!F$12*Input!F$139)*F772</f>
        <v>514362.70361963398</v>
      </c>
      <c r="G1037" s="52">
        <f>(Input!G$12*Input!G$139)*G772</f>
        <v>461370.23307313118</v>
      </c>
      <c r="H1037" s="52">
        <f>(Input!H$12*Input!H$139)*H772</f>
        <v>402122.21714617999</v>
      </c>
      <c r="I1037" s="57">
        <f>(Input!I$12*Input!I$139)*I772</f>
        <v>395740.38553527748</v>
      </c>
    </row>
    <row r="1038" spans="1:9" s="5" customFormat="1" ht="15" customHeight="1" x14ac:dyDescent="0.25">
      <c r="A1038" s="46" t="str">
        <f t="shared" ref="A1038:B1038" si="1011">A773</f>
        <v>P04A_La Parrilla</v>
      </c>
      <c r="B1038" s="4" t="str">
        <f t="shared" si="1011"/>
        <v>Salida Nacional / National exit</v>
      </c>
      <c r="C1038" s="52">
        <f>(Input!C$12*Input!C$139)*C773</f>
        <v>28009.292746859366</v>
      </c>
      <c r="D1038" s="52">
        <f>(Input!D$12*Input!D$139)*D773</f>
        <v>24598.124472996718</v>
      </c>
      <c r="E1038" s="52">
        <f>(Input!E$12*Input!E$139)*E773</f>
        <v>21444.096924968806</v>
      </c>
      <c r="F1038" s="52">
        <f>(Input!F$12*Input!F$139)*F773</f>
        <v>19309.352969605523</v>
      </c>
      <c r="G1038" s="52">
        <f>(Input!G$12*Input!G$139)*G773</f>
        <v>17261.486890946657</v>
      </c>
      <c r="H1038" s="52">
        <f>(Input!H$12*Input!H$139)*H773</f>
        <v>15010.410569467273</v>
      </c>
      <c r="I1038" s="57">
        <f>(Input!I$12*Input!I$139)*I773</f>
        <v>14751.299342305916</v>
      </c>
    </row>
    <row r="1039" spans="1:9" s="5" customFormat="1" ht="15" customHeight="1" x14ac:dyDescent="0.25">
      <c r="A1039" s="46" t="str">
        <f t="shared" ref="A1039:B1039" si="1012">A774</f>
        <v>P06_Peñafiel</v>
      </c>
      <c r="B1039" s="4" t="str">
        <f t="shared" si="1012"/>
        <v>Salida Nacional / National exit</v>
      </c>
      <c r="C1039" s="52">
        <f>(Input!C$12*Input!C$139)*C774</f>
        <v>24515.945857926137</v>
      </c>
      <c r="D1039" s="52">
        <f>(Input!D$12*Input!D$139)*D774</f>
        <v>21582.242031707909</v>
      </c>
      <c r="E1039" s="52">
        <f>(Input!E$12*Input!E$139)*E774</f>
        <v>18868.176082108395</v>
      </c>
      <c r="F1039" s="52">
        <f>(Input!F$12*Input!F$139)*F774</f>
        <v>17030.166321278961</v>
      </c>
      <c r="G1039" s="52">
        <f>(Input!G$12*Input!G$139)*G774</f>
        <v>15248.930306190112</v>
      </c>
      <c r="H1039" s="52">
        <f>(Input!H$12*Input!H$139)*H774</f>
        <v>13274.427790337342</v>
      </c>
      <c r="I1039" s="57">
        <f>(Input!I$12*Input!I$139)*I774</f>
        <v>13052.945399681495</v>
      </c>
    </row>
    <row r="1040" spans="1:9" s="5" customFormat="1" ht="15" customHeight="1" x14ac:dyDescent="0.25">
      <c r="A1040" s="46" t="str">
        <f t="shared" ref="A1040:B1040" si="1013">A775</f>
        <v>Q03B_Brihuega</v>
      </c>
      <c r="B1040" s="4" t="str">
        <f t="shared" si="1013"/>
        <v>Salida Nacional / National exit</v>
      </c>
      <c r="C1040" s="52">
        <f>(Input!C$12*Input!C$139)*C775</f>
        <v>2295.1132654611265</v>
      </c>
      <c r="D1040" s="52">
        <f>(Input!D$12*Input!D$139)*D775</f>
        <v>1993.4906889951633</v>
      </c>
      <c r="E1040" s="52">
        <f>(Input!E$12*Input!E$139)*E775</f>
        <v>1713.9209926273231</v>
      </c>
      <c r="F1040" s="52">
        <f>(Input!F$12*Input!F$139)*F775</f>
        <v>1523.0851326827062</v>
      </c>
      <c r="G1040" s="52">
        <f>(Input!G$12*Input!G$139)*G775</f>
        <v>1354.2025371841621</v>
      </c>
      <c r="H1040" s="52">
        <f>(Input!H$12*Input!H$139)*H775</f>
        <v>1175.0336276530907</v>
      </c>
      <c r="I1040" s="57">
        <f>(Input!I$12*Input!I$139)*I775</f>
        <v>1153.7470994544778</v>
      </c>
    </row>
    <row r="1041" spans="1:9" s="5" customFormat="1" ht="15" customHeight="1" x14ac:dyDescent="0.25">
      <c r="A1041" s="46" t="str">
        <f t="shared" ref="A1041:B1041" si="1014">A776</f>
        <v>Ribadeo</v>
      </c>
      <c r="B1041" s="4" t="str">
        <f t="shared" si="1014"/>
        <v>Salida Nacional / National exit</v>
      </c>
      <c r="C1041" s="52">
        <f>(Input!C$12*Input!C$139)*C776</f>
        <v>2370851.5826899162</v>
      </c>
      <c r="D1041" s="52">
        <f>(Input!D$12*Input!D$139)*D776</f>
        <v>2085190.674419214</v>
      </c>
      <c r="E1041" s="52">
        <f>(Input!E$12*Input!E$139)*E776</f>
        <v>1818989.0820135239</v>
      </c>
      <c r="F1041" s="52">
        <f>(Input!F$12*Input!F$139)*F776</f>
        <v>1638348.0279952202</v>
      </c>
      <c r="G1041" s="52">
        <f>(Input!G$12*Input!G$139)*G776</f>
        <v>1465115.2264368364</v>
      </c>
      <c r="H1041" s="52">
        <f>(Input!H$12*Input!H$139)*H776</f>
        <v>1274278.2402747923</v>
      </c>
      <c r="I1041" s="57">
        <f>(Input!I$12*Input!I$139)*I776</f>
        <v>1252326.7794335843</v>
      </c>
    </row>
    <row r="1042" spans="1:9" s="5" customFormat="1" ht="15" customHeight="1" x14ac:dyDescent="0.25">
      <c r="A1042" s="46" t="str">
        <f t="shared" ref="A1042:B1042" si="1015">A777</f>
        <v>RibaRojaTuria</v>
      </c>
      <c r="B1042" s="4" t="str">
        <f t="shared" si="1015"/>
        <v>Salida Nacional / National exit</v>
      </c>
      <c r="C1042" s="52">
        <f>(Input!C$12*Input!C$139)*C777</f>
        <v>2543834.9785440667</v>
      </c>
      <c r="D1042" s="52">
        <f>(Input!D$12*Input!D$139)*D777</f>
        <v>2190863.2625574451</v>
      </c>
      <c r="E1042" s="52">
        <f>(Input!E$12*Input!E$139)*E777</f>
        <v>1856982.2210302327</v>
      </c>
      <c r="F1042" s="52">
        <f>(Input!F$12*Input!F$139)*F777</f>
        <v>1621730.8614632091</v>
      </c>
      <c r="G1042" s="52">
        <f>(Input!G$12*Input!G$139)*G777</f>
        <v>1439100.4104837799</v>
      </c>
      <c r="H1042" s="52">
        <f>(Input!H$12*Input!H$139)*H777</f>
        <v>1251323.6684426789</v>
      </c>
      <c r="I1042" s="57">
        <f>(Input!I$12*Input!I$139)*I777</f>
        <v>1226380.0476165968</v>
      </c>
    </row>
    <row r="1043" spans="1:9" s="5" customFormat="1" ht="15" customHeight="1" x14ac:dyDescent="0.25">
      <c r="A1043" s="46" t="str">
        <f t="shared" ref="A1043:B1043" si="1016">A778</f>
        <v>Sant Adria del Besos</v>
      </c>
      <c r="B1043" s="4" t="str">
        <f t="shared" si="1016"/>
        <v>Salida Nacional / National exit</v>
      </c>
      <c r="C1043" s="52">
        <f>(Input!C$12*Input!C$139)*C778</f>
        <v>8385910.7290784065</v>
      </c>
      <c r="D1043" s="52">
        <f>(Input!D$12*Input!D$139)*D778</f>
        <v>7403194.6183014177</v>
      </c>
      <c r="E1043" s="52">
        <f>(Input!E$12*Input!E$139)*E778</f>
        <v>6558313.5761369448</v>
      </c>
      <c r="F1043" s="52">
        <f>(Input!F$12*Input!F$139)*F778</f>
        <v>6199909.7479103534</v>
      </c>
      <c r="G1043" s="52">
        <f>(Input!G$12*Input!G$139)*G778</f>
        <v>5655332.2594777318</v>
      </c>
      <c r="H1043" s="52">
        <f>(Input!H$12*Input!H$139)*H778</f>
        <v>4966722.1937867794</v>
      </c>
      <c r="I1043" s="57">
        <f>(Input!I$12*Input!I$139)*I778</f>
        <v>4722436.8060701843</v>
      </c>
    </row>
    <row r="1044" spans="1:9" s="5" customFormat="1" ht="15" customHeight="1" x14ac:dyDescent="0.25">
      <c r="A1044" s="46" t="str">
        <f t="shared" ref="A1044:B1044" si="1017">A779</f>
        <v>Sto.Tome</v>
      </c>
      <c r="B1044" s="4" t="str">
        <f t="shared" si="1017"/>
        <v>Salida Nacional / National exit</v>
      </c>
      <c r="C1044" s="52">
        <f>(Input!C$12*Input!C$139)*C779</f>
        <v>688615.7349727063</v>
      </c>
      <c r="D1044" s="52">
        <f>(Input!D$12*Input!D$139)*D779</f>
        <v>604813.47724011634</v>
      </c>
      <c r="E1044" s="52">
        <f>(Input!E$12*Input!E$139)*E779</f>
        <v>527156.72101955395</v>
      </c>
      <c r="F1044" s="52">
        <f>(Input!F$12*Input!F$139)*F779</f>
        <v>474335.97628836153</v>
      </c>
      <c r="G1044" s="52">
        <f>(Input!G$12*Input!G$139)*G779</f>
        <v>424468.46265183249</v>
      </c>
      <c r="H1044" s="52">
        <f>(Input!H$12*Input!H$139)*H779</f>
        <v>369556.66473872185</v>
      </c>
      <c r="I1044" s="57">
        <f>(Input!I$12*Input!I$139)*I779</f>
        <v>363469.26609749062</v>
      </c>
    </row>
    <row r="1045" spans="1:9" s="5" customFormat="1" ht="15" customHeight="1" x14ac:dyDescent="0.25">
      <c r="A1045" s="46" t="str">
        <f t="shared" ref="A1045:B1045" si="1018">A780</f>
        <v>Torrejón de Velasco</v>
      </c>
      <c r="B1045" s="4" t="str">
        <f t="shared" si="1018"/>
        <v>Salida Nacional / National exit</v>
      </c>
      <c r="C1045" s="52">
        <f>(Input!C$12*Input!C$139)*C780</f>
        <v>2339815.5384928007</v>
      </c>
      <c r="D1045" s="52">
        <f>(Input!D$12*Input!D$139)*D780</f>
        <v>2035402.6594622508</v>
      </c>
      <c r="E1045" s="52">
        <f>(Input!E$12*Input!E$139)*E780</f>
        <v>1752930.7717732561</v>
      </c>
      <c r="F1045" s="52">
        <f>(Input!F$12*Input!F$139)*F780</f>
        <v>1559688.3251187131</v>
      </c>
      <c r="G1045" s="52">
        <f>(Input!G$12*Input!G$139)*G780</f>
        <v>1389319.8261254621</v>
      </c>
      <c r="H1045" s="52">
        <f>(Input!H$12*Input!H$139)*H780</f>
        <v>1207277.5420390696</v>
      </c>
      <c r="I1045" s="57">
        <f>(Input!I$12*Input!I$139)*I780</f>
        <v>1186542.2876328803</v>
      </c>
    </row>
    <row r="1046" spans="1:9" s="5" customFormat="1" ht="15" customHeight="1" x14ac:dyDescent="0.25">
      <c r="A1046" s="46" t="str">
        <f t="shared" ref="A1046:B1046" si="1019">A781</f>
        <v>Totana15.31.3A</v>
      </c>
      <c r="B1046" s="4" t="str">
        <f t="shared" si="1019"/>
        <v>Salida Nacional / National exit</v>
      </c>
      <c r="C1046" s="52">
        <f>(Input!C$12*Input!C$139)*C781</f>
        <v>1115159.0835934691</v>
      </c>
      <c r="D1046" s="52">
        <f>(Input!D$12*Input!D$139)*D781</f>
        <v>963847.55183115159</v>
      </c>
      <c r="E1046" s="52">
        <f>(Input!E$12*Input!E$139)*E781</f>
        <v>820175.42421159602</v>
      </c>
      <c r="F1046" s="52">
        <f>(Input!F$12*Input!F$139)*F781</f>
        <v>718018.24110504473</v>
      </c>
      <c r="G1046" s="52">
        <f>(Input!G$12*Input!G$139)*G781</f>
        <v>640340.19151000062</v>
      </c>
      <c r="H1046" s="52">
        <f>(Input!H$12*Input!H$139)*H781</f>
        <v>559178.87675359624</v>
      </c>
      <c r="I1046" s="57">
        <f>(Input!I$12*Input!I$139)*I781</f>
        <v>550089.68140294962</v>
      </c>
    </row>
    <row r="1047" spans="1:9" s="5" customFormat="1" ht="15" customHeight="1" x14ac:dyDescent="0.25">
      <c r="A1047" s="46" t="str">
        <f t="shared" ref="A1047:B1047" si="1020">A782</f>
        <v>ValvulaSansoain</v>
      </c>
      <c r="B1047" s="4" t="str">
        <f t="shared" si="1020"/>
        <v>Salida Nacional / National exit</v>
      </c>
      <c r="C1047" s="52">
        <f>(Input!C$12*Input!C$139)*C782</f>
        <v>46499.43868405548</v>
      </c>
      <c r="D1047" s="52">
        <f>(Input!D$12*Input!D$139)*D782</f>
        <v>41161.700152897014</v>
      </c>
      <c r="E1047" s="52">
        <f>(Input!E$12*Input!E$139)*E782</f>
        <v>36193.032096939554</v>
      </c>
      <c r="F1047" s="52">
        <f>(Input!F$12*Input!F$139)*F782</f>
        <v>32804.092359754337</v>
      </c>
      <c r="G1047" s="52">
        <f>(Input!G$12*Input!G$139)*G782</f>
        <v>29473.170418915935</v>
      </c>
      <c r="H1047" s="52">
        <f>(Input!H$12*Input!H$139)*H782</f>
        <v>25718.61533685105</v>
      </c>
      <c r="I1047" s="57">
        <f>(Input!I$12*Input!I$139)*I782</f>
        <v>25300.08908333653</v>
      </c>
    </row>
    <row r="1048" spans="1:9" s="5" customFormat="1" ht="15" customHeight="1" x14ac:dyDescent="0.25">
      <c r="A1048" s="46" t="str">
        <f t="shared" ref="A1048:B1048" si="1021">A783</f>
        <v>Villamayor</v>
      </c>
      <c r="B1048" s="4" t="str">
        <f t="shared" si="1021"/>
        <v>Salida Nacional / National exit</v>
      </c>
      <c r="C1048" s="52">
        <f>(Input!C$12*Input!C$139)*C783</f>
        <v>688362.68533547677</v>
      </c>
      <c r="D1048" s="52">
        <f>(Input!D$12*Input!D$139)*D783</f>
        <v>607875.20544570289</v>
      </c>
      <c r="E1048" s="52">
        <f>(Input!E$12*Input!E$139)*E783</f>
        <v>533405.16130769474</v>
      </c>
      <c r="F1048" s="52">
        <f>(Input!F$12*Input!F$139)*F783</f>
        <v>483053.83270623803</v>
      </c>
      <c r="G1048" s="52">
        <f>(Input!G$12*Input!G$139)*G783</f>
        <v>433117.67294257338</v>
      </c>
      <c r="H1048" s="52">
        <f>(Input!H$12*Input!H$139)*H783</f>
        <v>377252.27277434379</v>
      </c>
      <c r="I1048" s="57">
        <f>(Input!I$12*Input!I$139)*I783</f>
        <v>370978.92395623081</v>
      </c>
    </row>
    <row r="1049" spans="1:9" s="5" customFormat="1" ht="15" customHeight="1" x14ac:dyDescent="0.25">
      <c r="A1049" s="46" t="str">
        <f t="shared" ref="A1049:B1049" si="1022">A784</f>
        <v>Villareal Norte</v>
      </c>
      <c r="B1049" s="4" t="str">
        <f t="shared" si="1022"/>
        <v>Salida Nacional / National exit</v>
      </c>
      <c r="C1049" s="52">
        <f>(Input!C$12*Input!C$139)*C784</f>
        <v>0</v>
      </c>
      <c r="D1049" s="52">
        <f>(Input!D$12*Input!D$139)*D784</f>
        <v>0</v>
      </c>
      <c r="E1049" s="52">
        <f>(Input!E$12*Input!E$139)*E784</f>
        <v>0</v>
      </c>
      <c r="F1049" s="52">
        <f>(Input!F$12*Input!F$139)*F784</f>
        <v>0</v>
      </c>
      <c r="G1049" s="52">
        <f>(Input!G$12*Input!G$139)*G784</f>
        <v>0</v>
      </c>
      <c r="H1049" s="52">
        <f>(Input!H$12*Input!H$139)*H784</f>
        <v>0</v>
      </c>
      <c r="I1049" s="57">
        <f>(Input!I$12*Input!I$139)*I784</f>
        <v>0</v>
      </c>
    </row>
    <row r="1050" spans="1:9" s="5" customFormat="1" ht="15" customHeight="1" x14ac:dyDescent="0.25">
      <c r="A1050" s="46" t="str">
        <f t="shared" ref="A1050:B1050" si="1023">A785</f>
        <v>Villareal2</v>
      </c>
      <c r="B1050" s="4" t="str">
        <f t="shared" si="1023"/>
        <v>Salida Nacional / National exit</v>
      </c>
      <c r="C1050" s="52">
        <f>(Input!C$12*Input!C$139)*C785</f>
        <v>3654056.2378672189</v>
      </c>
      <c r="D1050" s="52">
        <f>(Input!D$12*Input!D$139)*D785</f>
        <v>3184848.4232629607</v>
      </c>
      <c r="E1050" s="52">
        <f>(Input!E$12*Input!E$139)*E785</f>
        <v>2764615.8582208073</v>
      </c>
      <c r="F1050" s="52">
        <f>(Input!F$12*Input!F$139)*F785</f>
        <v>2537190.4885173519</v>
      </c>
      <c r="G1050" s="52">
        <f>(Input!G$12*Input!G$139)*G785</f>
        <v>2293145.555452351</v>
      </c>
      <c r="H1050" s="52">
        <f>(Input!H$12*Input!H$139)*H785</f>
        <v>2008955.8866013451</v>
      </c>
      <c r="I1050" s="57">
        <f>(Input!I$12*Input!I$139)*I785</f>
        <v>1925576.9203980067</v>
      </c>
    </row>
    <row r="1051" spans="1:9" s="5" customFormat="1" ht="15" customHeight="1" x14ac:dyDescent="0.25">
      <c r="A1051" s="46" t="str">
        <f t="shared" ref="A1051:B1051" si="1024">A786</f>
        <v>Zarza del Tajo</v>
      </c>
      <c r="B1051" s="4" t="str">
        <f t="shared" si="1024"/>
        <v>Salida Nacional / National exit</v>
      </c>
      <c r="C1051" s="52">
        <f>(Input!C$12*Input!C$139)*C786</f>
        <v>410730.484005248</v>
      </c>
      <c r="D1051" s="52">
        <f>(Input!D$12*Input!D$139)*D786</f>
        <v>356996.65417673899</v>
      </c>
      <c r="E1051" s="52">
        <f>(Input!E$12*Input!E$139)*E786</f>
        <v>306861.35525896295</v>
      </c>
      <c r="F1051" s="52">
        <f>(Input!F$12*Input!F$139)*F786</f>
        <v>272331.98783981078</v>
      </c>
      <c r="G1051" s="52">
        <f>(Input!G$12*Input!G$139)*G786</f>
        <v>242657.22075446276</v>
      </c>
      <c r="H1051" s="52">
        <f>(Input!H$12*Input!H$139)*H786</f>
        <v>211054.3824523543</v>
      </c>
      <c r="I1051" s="57">
        <f>(Input!I$12*Input!I$139)*I786</f>
        <v>207574.67026113131</v>
      </c>
    </row>
    <row r="1052" spans="1:9" s="5" customFormat="1" ht="15" customHeight="1" x14ac:dyDescent="0.25">
      <c r="A1052" s="46" t="str">
        <f t="shared" ref="A1052:B1052" si="1025">A787</f>
        <v>PR Barcelona</v>
      </c>
      <c r="B1052" s="4" t="str">
        <f t="shared" si="1025"/>
        <v>Planta GNL / LNG Plant</v>
      </c>
      <c r="C1052" s="52">
        <f>(Input!C$12*Input!C$139)*C787</f>
        <v>0</v>
      </c>
      <c r="D1052" s="52">
        <f>(Input!D$12*Input!D$139)*D787</f>
        <v>0</v>
      </c>
      <c r="E1052" s="52">
        <f>(Input!E$12*Input!E$139)*E787</f>
        <v>0</v>
      </c>
      <c r="F1052" s="52">
        <f>(Input!F$12*Input!F$139)*F787</f>
        <v>0</v>
      </c>
      <c r="G1052" s="52">
        <f>(Input!G$12*Input!G$139)*G787</f>
        <v>0</v>
      </c>
      <c r="H1052" s="52">
        <f>(Input!H$12*Input!H$139)*H787</f>
        <v>0</v>
      </c>
      <c r="I1052" s="57">
        <f>(Input!I$12*Input!I$139)*I787</f>
        <v>0</v>
      </c>
    </row>
    <row r="1053" spans="1:9" s="5" customFormat="1" ht="15" customHeight="1" x14ac:dyDescent="0.25">
      <c r="A1053" s="46" t="str">
        <f t="shared" ref="A1053:B1053" si="1026">A788</f>
        <v>PR Cartagena</v>
      </c>
      <c r="B1053" s="4" t="str">
        <f t="shared" si="1026"/>
        <v>Planta GNL / LNG Plant</v>
      </c>
      <c r="C1053" s="52">
        <f>(Input!C$12*Input!C$139)*C788</f>
        <v>0</v>
      </c>
      <c r="D1053" s="52">
        <f>(Input!D$12*Input!D$139)*D788</f>
        <v>0</v>
      </c>
      <c r="E1053" s="52">
        <f>(Input!E$12*Input!E$139)*E788</f>
        <v>0</v>
      </c>
      <c r="F1053" s="52">
        <f>(Input!F$12*Input!F$139)*F788</f>
        <v>0</v>
      </c>
      <c r="G1053" s="52">
        <f>(Input!G$12*Input!G$139)*G788</f>
        <v>0</v>
      </c>
      <c r="H1053" s="52">
        <f>(Input!H$12*Input!H$139)*H788</f>
        <v>0</v>
      </c>
      <c r="I1053" s="57">
        <f>(Input!I$12*Input!I$139)*I788</f>
        <v>0</v>
      </c>
    </row>
    <row r="1054" spans="1:9" s="5" customFormat="1" ht="15" customHeight="1" x14ac:dyDescent="0.25">
      <c r="A1054" s="46" t="str">
        <f t="shared" ref="A1054:B1054" si="1027">A789</f>
        <v>PR Huelva</v>
      </c>
      <c r="B1054" s="4" t="str">
        <f t="shared" si="1027"/>
        <v>Planta GNL / LNG Plant</v>
      </c>
      <c r="C1054" s="52">
        <f>(Input!C$12*Input!C$139)*C789</f>
        <v>0</v>
      </c>
      <c r="D1054" s="52">
        <f>(Input!D$12*Input!D$139)*D789</f>
        <v>0</v>
      </c>
      <c r="E1054" s="52">
        <f>(Input!E$12*Input!E$139)*E789</f>
        <v>0</v>
      </c>
      <c r="F1054" s="52">
        <f>(Input!F$12*Input!F$139)*F789</f>
        <v>0</v>
      </c>
      <c r="G1054" s="52">
        <f>(Input!G$12*Input!G$139)*G789</f>
        <v>0</v>
      </c>
      <c r="H1054" s="52">
        <f>(Input!H$12*Input!H$139)*H789</f>
        <v>0</v>
      </c>
      <c r="I1054" s="57">
        <f>(Input!I$12*Input!I$139)*I789</f>
        <v>0</v>
      </c>
    </row>
    <row r="1055" spans="1:9" s="5" customFormat="1" ht="15" customHeight="1" x14ac:dyDescent="0.25">
      <c r="A1055" s="46" t="str">
        <f t="shared" ref="A1055:B1055" si="1028">A790</f>
        <v>PR Bilbao</v>
      </c>
      <c r="B1055" s="4" t="str">
        <f t="shared" si="1028"/>
        <v>Planta GNL / LNG Plant</v>
      </c>
      <c r="C1055" s="52">
        <f>(Input!C$12*Input!C$139)*C790</f>
        <v>0</v>
      </c>
      <c r="D1055" s="52">
        <f>(Input!D$12*Input!D$139)*D790</f>
        <v>0</v>
      </c>
      <c r="E1055" s="52">
        <f>(Input!E$12*Input!E$139)*E790</f>
        <v>0</v>
      </c>
      <c r="F1055" s="52">
        <f>(Input!F$12*Input!F$139)*F790</f>
        <v>0</v>
      </c>
      <c r="G1055" s="52">
        <f>(Input!G$12*Input!G$139)*G790</f>
        <v>0</v>
      </c>
      <c r="H1055" s="52">
        <f>(Input!H$12*Input!H$139)*H790</f>
        <v>0</v>
      </c>
      <c r="I1055" s="57">
        <f>(Input!I$12*Input!I$139)*I790</f>
        <v>0</v>
      </c>
    </row>
    <row r="1056" spans="1:9" s="5" customFormat="1" ht="15" customHeight="1" x14ac:dyDescent="0.25">
      <c r="A1056" s="46" t="str">
        <f t="shared" ref="A1056:B1056" si="1029">A791</f>
        <v>PR Sagunto</v>
      </c>
      <c r="B1056" s="4" t="str">
        <f t="shared" si="1029"/>
        <v>Planta GNL / LNG Plant</v>
      </c>
      <c r="C1056" s="52">
        <f>(Input!C$12*Input!C$139)*C791</f>
        <v>0</v>
      </c>
      <c r="D1056" s="52">
        <f>(Input!D$12*Input!D$139)*D791</f>
        <v>0</v>
      </c>
      <c r="E1056" s="52">
        <f>(Input!E$12*Input!E$139)*E791</f>
        <v>0</v>
      </c>
      <c r="F1056" s="52">
        <f>(Input!F$12*Input!F$139)*F791</f>
        <v>0</v>
      </c>
      <c r="G1056" s="52">
        <f>(Input!G$12*Input!G$139)*G791</f>
        <v>0</v>
      </c>
      <c r="H1056" s="52">
        <f>(Input!H$12*Input!H$139)*H791</f>
        <v>0</v>
      </c>
      <c r="I1056" s="57">
        <f>(Input!I$12*Input!I$139)*I791</f>
        <v>0</v>
      </c>
    </row>
    <row r="1057" spans="1:9" s="5" customFormat="1" ht="15" customHeight="1" x14ac:dyDescent="0.25">
      <c r="A1057" s="46" t="str">
        <f t="shared" ref="A1057:B1057" si="1030">A792</f>
        <v>PR Mugardos</v>
      </c>
      <c r="B1057" s="4" t="str">
        <f t="shared" si="1030"/>
        <v>Planta GNL / LNG Plant</v>
      </c>
      <c r="C1057" s="52">
        <f>(Input!C$12*Input!C$139)*C792</f>
        <v>0</v>
      </c>
      <c r="D1057" s="52">
        <f>(Input!D$12*Input!D$139)*D792</f>
        <v>0</v>
      </c>
      <c r="E1057" s="52">
        <f>(Input!E$12*Input!E$139)*E792</f>
        <v>0</v>
      </c>
      <c r="F1057" s="52">
        <f>(Input!F$12*Input!F$139)*F792</f>
        <v>0</v>
      </c>
      <c r="G1057" s="52">
        <f>(Input!G$12*Input!G$139)*G792</f>
        <v>0</v>
      </c>
      <c r="H1057" s="52">
        <f>(Input!H$12*Input!H$139)*H792</f>
        <v>0</v>
      </c>
      <c r="I1057" s="57">
        <f>(Input!I$12*Input!I$139)*I792</f>
        <v>0</v>
      </c>
    </row>
    <row r="1058" spans="1:9" s="5" customFormat="1" ht="15" customHeight="1" x14ac:dyDescent="0.25">
      <c r="A1058" s="46" t="str">
        <f t="shared" ref="A1058:B1058" si="1031">A793</f>
        <v>Irún</v>
      </c>
      <c r="B1058" s="4" t="str">
        <f t="shared" si="1031"/>
        <v>VIP Pirineos</v>
      </c>
      <c r="C1058" s="52">
        <f>(Input!C$12*Input!C$139)*C793</f>
        <v>5749940.293634573</v>
      </c>
      <c r="D1058" s="52">
        <f>(Input!D$12*Input!D$139)*D793</f>
        <v>5025278.6786761023</v>
      </c>
      <c r="E1058" s="52">
        <f>(Input!E$12*Input!E$139)*E793</f>
        <v>4354127.6105085202</v>
      </c>
      <c r="F1058" s="52">
        <f>(Input!F$12*Input!F$139)*F793</f>
        <v>3902384.2628367599</v>
      </c>
      <c r="G1058" s="52">
        <f>(Input!G$12*Input!G$139)*G793</f>
        <v>3466705.4350280897</v>
      </c>
      <c r="H1058" s="52">
        <f>(Input!H$12*Input!H$139)*H793</f>
        <v>2998315.4962451281</v>
      </c>
      <c r="I1058" s="57">
        <f>(Input!I$12*Input!I$139)*I793</f>
        <v>2932988.0340792509</v>
      </c>
    </row>
    <row r="1059" spans="1:9" s="5" customFormat="1" ht="15" customHeight="1" x14ac:dyDescent="0.25">
      <c r="A1059" s="46" t="str">
        <f t="shared" ref="A1059:B1059" si="1032">A794</f>
        <v>Larrau</v>
      </c>
      <c r="B1059" s="4" t="str">
        <f t="shared" si="1032"/>
        <v>VIP Pirineos</v>
      </c>
      <c r="C1059" s="52">
        <f>(Input!C$12*Input!C$139)*C794</f>
        <v>15657958.457367813</v>
      </c>
      <c r="D1059" s="52">
        <f>(Input!D$12*Input!D$139)*D794</f>
        <v>13608752.224770429</v>
      </c>
      <c r="E1059" s="52">
        <f>(Input!E$12*Input!E$139)*E794</f>
        <v>11699256.757167691</v>
      </c>
      <c r="F1059" s="52">
        <f>(Input!F$12*Input!F$139)*F794</f>
        <v>10400243.264804136</v>
      </c>
      <c r="G1059" s="52">
        <f>(Input!G$12*Input!G$139)*G794</f>
        <v>9213853.9386404455</v>
      </c>
      <c r="H1059" s="52">
        <f>(Input!H$12*Input!H$139)*H794</f>
        <v>7963042.5504154237</v>
      </c>
      <c r="I1059" s="57">
        <f>(Input!I$12*Input!I$139)*I794</f>
        <v>7778815.2761918586</v>
      </c>
    </row>
    <row r="1060" spans="1:9" s="5" customFormat="1" ht="15" customHeight="1" x14ac:dyDescent="0.25">
      <c r="A1060" s="46" t="str">
        <f t="shared" ref="A1060:B1060" si="1033">A795</f>
        <v>Badajoz</v>
      </c>
      <c r="B1060" s="4" t="str">
        <f t="shared" si="1033"/>
        <v>VIP Ibérico</v>
      </c>
      <c r="C1060" s="52">
        <f>(Input!C$12*Input!C$139)*C795</f>
        <v>1397685.6234322758</v>
      </c>
      <c r="D1060" s="52">
        <f>(Input!D$12*Input!D$139)*D795</f>
        <v>1210143.5075057601</v>
      </c>
      <c r="E1060" s="52">
        <f>(Input!E$12*Input!E$139)*E795</f>
        <v>1036372.2156877823</v>
      </c>
      <c r="F1060" s="52">
        <f>(Input!F$12*Input!F$139)*F795</f>
        <v>918244.9431198024</v>
      </c>
      <c r="G1060" s="52">
        <f>(Input!G$12*Input!G$139)*G795</f>
        <v>814654.86624984315</v>
      </c>
      <c r="H1060" s="52">
        <f>(Input!H$12*Input!H$139)*H795</f>
        <v>705433.27436148503</v>
      </c>
      <c r="I1060" s="57">
        <f>(Input!I$12*Input!I$139)*I795</f>
        <v>691432.15440567269</v>
      </c>
    </row>
    <row r="1061" spans="1:9" s="5" customFormat="1" ht="15" customHeight="1" x14ac:dyDescent="0.25">
      <c r="A1061" s="46" t="str">
        <f t="shared" ref="A1061:B1061" si="1034">A796</f>
        <v>Tuy</v>
      </c>
      <c r="B1061" s="4" t="str">
        <f t="shared" si="1034"/>
        <v>VIP Ibérico</v>
      </c>
      <c r="C1061" s="52">
        <f>(Input!C$12*Input!C$139)*C796</f>
        <v>161519.55672763652</v>
      </c>
      <c r="D1061" s="52">
        <f>(Input!D$12*Input!D$139)*D796</f>
        <v>140518.75531475592</v>
      </c>
      <c r="E1061" s="52">
        <f>(Input!E$12*Input!E$139)*E796</f>
        <v>121063.0156034668</v>
      </c>
      <c r="F1061" s="52">
        <f>(Input!F$12*Input!F$139)*F796</f>
        <v>107909.68780718336</v>
      </c>
      <c r="G1061" s="52">
        <f>(Input!G$12*Input!G$139)*G796</f>
        <v>95791.989839996517</v>
      </c>
      <c r="H1061" s="52">
        <f>(Input!H$12*Input!H$139)*H796</f>
        <v>82883.149374596542</v>
      </c>
      <c r="I1061" s="57">
        <f>(Input!I$12*Input!I$139)*I796</f>
        <v>81125.171751455826</v>
      </c>
    </row>
    <row r="1062" spans="1:9" s="5" customFormat="1" ht="15" customHeight="1" x14ac:dyDescent="0.25">
      <c r="A1062" s="46" t="str">
        <f t="shared" ref="A1062:B1062" si="1035">A797</f>
        <v>AASS Serrablo</v>
      </c>
      <c r="B1062" s="4" t="str">
        <f t="shared" si="1035"/>
        <v>AA.SS / Storage facilities</v>
      </c>
      <c r="C1062" s="52">
        <f>(Input!C$12*Input!C$139)*C797</f>
        <v>1724197.1840695052</v>
      </c>
      <c r="D1062" s="52">
        <f>(Input!D$12*Input!D$139)*D797</f>
        <v>1486878.0563024725</v>
      </c>
      <c r="E1062" s="52">
        <f>(Input!E$12*Input!E$139)*E797</f>
        <v>1516347.646542894</v>
      </c>
      <c r="F1062" s="52">
        <f>(Input!F$12*Input!F$139)*F797</f>
        <v>1432015.2292287394</v>
      </c>
      <c r="G1062" s="52">
        <f>(Input!G$12*Input!G$139)*G797</f>
        <v>1295318.4771652494</v>
      </c>
      <c r="H1062" s="52">
        <f>(Input!H$12*Input!H$139)*H797</f>
        <v>1126185.9411481076</v>
      </c>
      <c r="I1062" s="57">
        <f>(Input!I$12*Input!I$139)*I797</f>
        <v>1100452.448387984</v>
      </c>
    </row>
    <row r="1063" spans="1:9" s="5" customFormat="1" ht="15" customHeight="1" x14ac:dyDescent="0.25">
      <c r="A1063" s="46" t="str">
        <f t="shared" ref="A1063:B1063" si="1036">A798</f>
        <v>AASS Gaviota</v>
      </c>
      <c r="B1063" s="4" t="str">
        <f t="shared" si="1036"/>
        <v>AA.SS / Storage facilities</v>
      </c>
      <c r="C1063" s="52">
        <f>(Input!C$12*Input!C$139)*C798</f>
        <v>3465876.1392604746</v>
      </c>
      <c r="D1063" s="52">
        <f>(Input!D$12*Input!D$139)*D798</f>
        <v>3022726.8335363348</v>
      </c>
      <c r="E1063" s="52">
        <f>(Input!E$12*Input!E$139)*E798</f>
        <v>3130479.4865837675</v>
      </c>
      <c r="F1063" s="52">
        <f>(Input!F$12*Input!F$139)*F798</f>
        <v>3003710.8228413458</v>
      </c>
      <c r="G1063" s="52">
        <f>(Input!G$12*Input!G$139)*G798</f>
        <v>2729233.156098872</v>
      </c>
      <c r="H1063" s="52">
        <f>(Input!H$12*Input!H$139)*H798</f>
        <v>2374501.5790174948</v>
      </c>
      <c r="I1063" s="57">
        <f>(Input!I$12*Input!I$139)*I798</f>
        <v>2323367.11603083</v>
      </c>
    </row>
    <row r="1064" spans="1:9" s="5" customFormat="1" ht="15" customHeight="1" x14ac:dyDescent="0.25">
      <c r="A1064" s="46" t="str">
        <f t="shared" ref="A1064:B1064" si="1037">A799</f>
        <v>AASS Yela</v>
      </c>
      <c r="B1064" s="4" t="str">
        <f t="shared" si="1037"/>
        <v>AA.SS / Storage facilities</v>
      </c>
      <c r="C1064" s="52">
        <f>(Input!C$12*Input!C$139)*C799</f>
        <v>368381.80749972753</v>
      </c>
      <c r="D1064" s="52">
        <f>(Input!D$12*Input!D$139)*D799</f>
        <v>317827.03415022878</v>
      </c>
      <c r="E1064" s="52">
        <f>(Input!E$12*Input!E$139)*E799</f>
        <v>324537.79891268397</v>
      </c>
      <c r="F1064" s="52">
        <f>(Input!F$12*Input!F$139)*F799</f>
        <v>306904.07337694563</v>
      </c>
      <c r="G1064" s="52">
        <f>(Input!G$12*Input!G$139)*G799</f>
        <v>278091.31726871245</v>
      </c>
      <c r="H1064" s="52">
        <f>(Input!H$12*Input!H$139)*H799</f>
        <v>242144.64669006702</v>
      </c>
      <c r="I1064" s="57">
        <f>(Input!I$12*Input!I$139)*I799</f>
        <v>237293.43651140251</v>
      </c>
    </row>
    <row r="1065" spans="1:9" s="5" customFormat="1" ht="15" customHeight="1" thickBot="1" x14ac:dyDescent="0.3">
      <c r="A1065" s="46" t="str">
        <f t="shared" ref="A1065:B1065" si="1038">A800</f>
        <v>Marismas</v>
      </c>
      <c r="B1065" s="4" t="str">
        <f t="shared" si="1038"/>
        <v>AA.SS / Storage facilities</v>
      </c>
      <c r="C1065" s="52">
        <f>(Input!C$12*Input!C$139)*C800</f>
        <v>514358.51218557591</v>
      </c>
      <c r="D1065" s="52">
        <f>(Input!D$12*Input!D$139)*D800</f>
        <v>441937.4804328233</v>
      </c>
      <c r="E1065" s="52">
        <f>(Input!E$12*Input!E$139)*E800</f>
        <v>448775.40841728862</v>
      </c>
      <c r="F1065" s="52">
        <f>(Input!F$12*Input!F$139)*F800</f>
        <v>422075.7849336873</v>
      </c>
      <c r="G1065" s="52">
        <f>(Input!G$12*Input!G$139)*G800</f>
        <v>381874.43604700977</v>
      </c>
      <c r="H1065" s="52">
        <f>(Input!H$12*Input!H$139)*H800</f>
        <v>332368.23994423699</v>
      </c>
      <c r="I1065" s="57">
        <f>(Input!I$12*Input!I$139)*I800</f>
        <v>325370.45833205868</v>
      </c>
    </row>
    <row r="1066" spans="1:9" ht="18.75" customHeight="1" thickBot="1" x14ac:dyDescent="0.3">
      <c r="A1066" s="33" t="s">
        <v>7</v>
      </c>
      <c r="B1066" s="34"/>
      <c r="C1066" s="66">
        <f t="shared" ref="C1066:I1066" si="1039">SUM(C807:C1065)</f>
        <v>278448251.05089021</v>
      </c>
      <c r="D1066" s="66">
        <f t="shared" si="1039"/>
        <v>243618317.83375114</v>
      </c>
      <c r="E1066" s="66">
        <f t="shared" si="1039"/>
        <v>212679832.44551066</v>
      </c>
      <c r="F1066" s="66">
        <f t="shared" si="1039"/>
        <v>193055471.27351362</v>
      </c>
      <c r="G1066" s="66">
        <f t="shared" si="1039"/>
        <v>173388068.48955598</v>
      </c>
      <c r="H1066" s="66">
        <f t="shared" si="1039"/>
        <v>151223846.2536141</v>
      </c>
      <c r="I1066" s="67">
        <f t="shared" si="1039"/>
        <v>147182019.0680078</v>
      </c>
    </row>
    <row r="1067" spans="1:9" x14ac:dyDescent="0.25">
      <c r="C1067" s="134">
        <f>C1066-(Input!C$12*Input!C$139)</f>
        <v>0</v>
      </c>
      <c r="D1067" s="134">
        <f>D1066-(Input!D$12*Input!D$139)</f>
        <v>0</v>
      </c>
      <c r="E1067" s="134">
        <f>E1066-(Input!E$12*Input!E$139)</f>
        <v>0</v>
      </c>
      <c r="F1067" s="134">
        <f>F1066-(Input!F$12*Input!F$139)</f>
        <v>0</v>
      </c>
      <c r="G1067" s="134">
        <f>G1066-(Input!G$12*Input!G$139)</f>
        <v>0</v>
      </c>
      <c r="H1067" s="134">
        <f>H1066-(Input!H$12*Input!H$139)</f>
        <v>0</v>
      </c>
      <c r="I1067" s="134">
        <f>I1066-(Input!I$12*Input!I$139)</f>
        <v>0</v>
      </c>
    </row>
    <row r="1068" spans="1:9" ht="27.75" customHeight="1" x14ac:dyDescent="0.25">
      <c r="A1068" s="96" t="s">
        <v>446</v>
      </c>
      <c r="B1068" s="23"/>
      <c r="C1068" s="24"/>
      <c r="D1068" s="24"/>
      <c r="E1068" s="24"/>
      <c r="F1068" s="24"/>
      <c r="G1068" s="24"/>
      <c r="H1068" s="24"/>
      <c r="I1068" s="24"/>
    </row>
    <row r="1069" spans="1:9" ht="5.0999999999999996" customHeight="1" thickBot="1" x14ac:dyDescent="0.3"/>
    <row r="1070" spans="1:9" ht="15" customHeight="1" x14ac:dyDescent="0.25">
      <c r="A1070" s="173" t="s">
        <v>40</v>
      </c>
      <c r="B1070" s="171" t="s">
        <v>422</v>
      </c>
      <c r="C1070" s="27" t="s">
        <v>13</v>
      </c>
      <c r="D1070" s="28"/>
      <c r="E1070" s="28"/>
      <c r="F1070" s="28"/>
      <c r="G1070" s="28"/>
      <c r="H1070" s="28"/>
      <c r="I1070" s="29"/>
    </row>
    <row r="1071" spans="1:9" ht="33" customHeight="1" x14ac:dyDescent="0.25">
      <c r="A1071" s="174"/>
      <c r="B1071" s="172"/>
      <c r="C1071" s="25">
        <v>2020</v>
      </c>
      <c r="D1071" s="26" t="s">
        <v>64</v>
      </c>
      <c r="E1071" s="26" t="s">
        <v>65</v>
      </c>
      <c r="F1071" s="26" t="s">
        <v>66</v>
      </c>
      <c r="G1071" s="26" t="s">
        <v>67</v>
      </c>
      <c r="H1071" s="26" t="s">
        <v>68</v>
      </c>
      <c r="I1071" s="30" t="s">
        <v>69</v>
      </c>
    </row>
    <row r="1072" spans="1:9" s="5" customFormat="1" ht="15" customHeight="1" x14ac:dyDescent="0.25">
      <c r="A1072" s="54" t="str">
        <f>A807</f>
        <v>01.1A</v>
      </c>
      <c r="B1072" s="4" t="str">
        <f t="shared" ref="B1072:B1135" si="1040">B807</f>
        <v>Salida Nacional / National exit</v>
      </c>
      <c r="C1072" s="68">
        <f>IF(C12=0,"",C807/C12)</f>
        <v>228.86463666192796</v>
      </c>
      <c r="D1072" s="68">
        <f t="shared" ref="D1072:I1072" si="1041">IF(D12=0,"",D807/D12)</f>
        <v>199.24805678949627</v>
      </c>
      <c r="E1072" s="68">
        <f t="shared" si="1041"/>
        <v>171.81636692533681</v>
      </c>
      <c r="F1072" s="68">
        <f t="shared" si="1041"/>
        <v>153.28839484285299</v>
      </c>
      <c r="G1072" s="68">
        <f t="shared" si="1041"/>
        <v>136.09587999355057</v>
      </c>
      <c r="H1072" s="68">
        <f t="shared" si="1041"/>
        <v>117.74910056122206</v>
      </c>
      <c r="I1072" s="69">
        <f t="shared" si="1041"/>
        <v>115.24083164655764</v>
      </c>
    </row>
    <row r="1073" spans="1:9" s="5" customFormat="1" ht="15" customHeight="1" x14ac:dyDescent="0.25">
      <c r="A1073" s="46" t="str">
        <f t="shared" ref="A1073" si="1042">A808</f>
        <v>03A_As pontes</v>
      </c>
      <c r="B1073" s="4" t="str">
        <f t="shared" si="1040"/>
        <v>Salida Nacional / National exit</v>
      </c>
      <c r="C1073" s="68">
        <f t="shared" ref="C1073:I1073" si="1043">IF(C13=0,"",C808/C13)</f>
        <v>224.50873533706428</v>
      </c>
      <c r="D1073" s="68">
        <f t="shared" si="1043"/>
        <v>195.47444709216515</v>
      </c>
      <c r="E1073" s="68">
        <f t="shared" si="1043"/>
        <v>168.58356484263368</v>
      </c>
      <c r="F1073" s="68">
        <f t="shared" si="1043"/>
        <v>150.42306092439887</v>
      </c>
      <c r="G1073" s="68">
        <f t="shared" si="1043"/>
        <v>133.55624294341058</v>
      </c>
      <c r="H1073" s="68">
        <f t="shared" si="1043"/>
        <v>115.55247330864273</v>
      </c>
      <c r="I1073" s="69">
        <f t="shared" si="1043"/>
        <v>113.09254293438993</v>
      </c>
    </row>
    <row r="1074" spans="1:9" s="5" customFormat="1" ht="15" customHeight="1" x14ac:dyDescent="0.25">
      <c r="A1074" s="46" t="str">
        <f t="shared" ref="A1074" si="1044">A809</f>
        <v>1.01_Foret</v>
      </c>
      <c r="B1074" s="4" t="str">
        <f t="shared" si="1040"/>
        <v>Salida Nacional / National exit</v>
      </c>
      <c r="C1074" s="68">
        <f t="shared" ref="C1074:I1074" si="1045">IF(C14=0,"",C809/C14)</f>
        <v>151.98491214936584</v>
      </c>
      <c r="D1074" s="68">
        <f t="shared" si="1045"/>
        <v>130.94184237290671</v>
      </c>
      <c r="E1074" s="68">
        <f t="shared" si="1045"/>
        <v>111.23347224374616</v>
      </c>
      <c r="F1074" s="68">
        <f>IF(F14=0,"",F809/F14)</f>
        <v>97.687523952049091</v>
      </c>
      <c r="G1074" s="68">
        <f t="shared" si="1045"/>
        <v>86.242217832041874</v>
      </c>
      <c r="H1074" s="68">
        <f t="shared" si="1045"/>
        <v>74.474577795874438</v>
      </c>
      <c r="I1074" s="69">
        <f t="shared" si="1045"/>
        <v>72.622548749418527</v>
      </c>
    </row>
    <row r="1075" spans="1:9" s="5" customFormat="1" ht="15" customHeight="1" x14ac:dyDescent="0.25">
      <c r="A1075" s="46" t="str">
        <f t="shared" ref="A1075" si="1046">A810</f>
        <v>10_Bonastre</v>
      </c>
      <c r="B1075" s="4" t="str">
        <f t="shared" si="1040"/>
        <v>Salida Nacional / National exit</v>
      </c>
      <c r="C1075" s="68">
        <f t="shared" ref="C1075:I1075" si="1047">IF(C15=0,"",C810/C15)</f>
        <v>140.87145245131964</v>
      </c>
      <c r="D1075" s="68">
        <f t="shared" si="1047"/>
        <v>121.26799949228283</v>
      </c>
      <c r="E1075" s="68">
        <f t="shared" si="1047"/>
        <v>102.90148824354839</v>
      </c>
      <c r="F1075" s="68">
        <f t="shared" si="1047"/>
        <v>90.259822570360086</v>
      </c>
      <c r="G1075" s="68">
        <f t="shared" si="1047"/>
        <v>79.667261208981415</v>
      </c>
      <c r="H1075" s="68">
        <f t="shared" si="1047"/>
        <v>68.805237149185245</v>
      </c>
      <c r="I1075" s="69">
        <f t="shared" si="1047"/>
        <v>67.111697860172242</v>
      </c>
    </row>
    <row r="1076" spans="1:9" s="5" customFormat="1" ht="15" customHeight="1" x14ac:dyDescent="0.25">
      <c r="A1076" s="46" t="str">
        <f t="shared" ref="A1076" si="1048">A811</f>
        <v>11_Constanti</v>
      </c>
      <c r="B1076" s="4" t="str">
        <f t="shared" si="1040"/>
        <v>Salida Nacional / National exit</v>
      </c>
      <c r="C1076" s="68">
        <f t="shared" ref="C1076:I1076" si="1049">IF(C16=0,"",C811/C16)</f>
        <v>137.87636481862415</v>
      </c>
      <c r="D1076" s="68">
        <f t="shared" si="1049"/>
        <v>118.66088991888064</v>
      </c>
      <c r="E1076" s="68">
        <f t="shared" si="1049"/>
        <v>100.65601087530844</v>
      </c>
      <c r="F1076" s="68">
        <f t="shared" si="1049"/>
        <v>88.258050201350358</v>
      </c>
      <c r="G1076" s="68">
        <f t="shared" si="1049"/>
        <v>77.895304338458047</v>
      </c>
      <c r="H1076" s="68">
        <f t="shared" si="1049"/>
        <v>67.277344619065033</v>
      </c>
      <c r="I1076" s="69">
        <f t="shared" si="1049"/>
        <v>65.626518465774268</v>
      </c>
    </row>
    <row r="1077" spans="1:9" s="5" customFormat="1" ht="15" customHeight="1" x14ac:dyDescent="0.25">
      <c r="A1077" s="46" t="str">
        <f t="shared" ref="A1077" si="1050">A812</f>
        <v>12_Reus</v>
      </c>
      <c r="B1077" s="4" t="str">
        <f t="shared" si="1040"/>
        <v>Salida Nacional / National exit</v>
      </c>
      <c r="C1077" s="68">
        <f t="shared" ref="C1077:I1077" si="1051">IF(C17=0,"",C812/C17)</f>
        <v>136.82441978017064</v>
      </c>
      <c r="D1077" s="68">
        <f t="shared" si="1051"/>
        <v>117.74521187643988</v>
      </c>
      <c r="E1077" s="68">
        <f t="shared" si="1051"/>
        <v>99.867346546861484</v>
      </c>
      <c r="F1077" s="68">
        <f t="shared" si="1051"/>
        <v>87.554980785715898</v>
      </c>
      <c r="G1077" s="68">
        <f t="shared" si="1051"/>
        <v>77.272951517140726</v>
      </c>
      <c r="H1077" s="68">
        <f t="shared" si="1051"/>
        <v>66.740712919610004</v>
      </c>
      <c r="I1077" s="69">
        <f t="shared" si="1051"/>
        <v>65.104888621593616</v>
      </c>
    </row>
    <row r="1078" spans="1:9" s="5" customFormat="1" ht="15" customHeight="1" x14ac:dyDescent="0.25">
      <c r="A1078" s="46" t="str">
        <f t="shared" ref="A1078" si="1052">A813</f>
        <v>13_Montroig</v>
      </c>
      <c r="B1078" s="4" t="str">
        <f t="shared" si="1040"/>
        <v>Salida Nacional / National exit</v>
      </c>
      <c r="C1078" s="68">
        <f t="shared" ref="C1078:I1078" si="1053">IF(C18=0,"",C813/C18)</f>
        <v>134.14979903388425</v>
      </c>
      <c r="D1078" s="68">
        <f t="shared" si="1053"/>
        <v>115.41705650738051</v>
      </c>
      <c r="E1078" s="68">
        <f t="shared" si="1053"/>
        <v>97.862129641402831</v>
      </c>
      <c r="F1078" s="68">
        <f t="shared" si="1053"/>
        <v>85.767393054041491</v>
      </c>
      <c r="G1078" s="68">
        <f t="shared" si="1053"/>
        <v>75.690589600350549</v>
      </c>
      <c r="H1078" s="68">
        <f t="shared" si="1053"/>
        <v>65.376301069170168</v>
      </c>
      <c r="I1078" s="69">
        <f t="shared" si="1053"/>
        <v>63.778619708173252</v>
      </c>
    </row>
    <row r="1079" spans="1:9" s="5" customFormat="1" ht="15" customHeight="1" x14ac:dyDescent="0.25">
      <c r="A1079" s="46" t="str">
        <f t="shared" ref="A1079" si="1054">A814</f>
        <v>14 Vandellos</v>
      </c>
      <c r="B1079" s="4" t="str">
        <f t="shared" si="1040"/>
        <v>Salida Nacional / National exit</v>
      </c>
      <c r="C1079" s="68">
        <f t="shared" ref="C1079:I1079" si="1055">IF(C19=0,"",C814/C19)</f>
        <v>132.44612539394564</v>
      </c>
      <c r="D1079" s="68">
        <f t="shared" si="1055"/>
        <v>113.93407356953583</v>
      </c>
      <c r="E1079" s="68">
        <f t="shared" si="1055"/>
        <v>96.584851287478315</v>
      </c>
      <c r="F1079" s="68">
        <f t="shared" si="1055"/>
        <v>84.628739619994818</v>
      </c>
      <c r="G1079" s="68">
        <f t="shared" si="1055"/>
        <v>74.682660423766819</v>
      </c>
      <c r="H1079" s="68">
        <f t="shared" si="1055"/>
        <v>64.507201213857329</v>
      </c>
      <c r="I1079" s="69">
        <f t="shared" si="1055"/>
        <v>62.93381605128036</v>
      </c>
    </row>
    <row r="1080" spans="1:9" s="5" customFormat="1" ht="15" customHeight="1" x14ac:dyDescent="0.25">
      <c r="A1080" s="46" t="str">
        <f t="shared" ref="A1080" si="1056">A815</f>
        <v>15.02_Tortosa</v>
      </c>
      <c r="B1080" s="4" t="str">
        <f t="shared" si="1040"/>
        <v>Salida Nacional / National exit</v>
      </c>
      <c r="C1080" s="68">
        <f t="shared" ref="C1080:I1080" si="1057">IF(C20=0,"",C815/C20)</f>
        <v>128.93451376181292</v>
      </c>
      <c r="D1080" s="68">
        <f t="shared" si="1057"/>
        <v>110.67080624639708</v>
      </c>
      <c r="E1080" s="68">
        <f t="shared" si="1057"/>
        <v>93.541370291235864</v>
      </c>
      <c r="F1080" s="68">
        <f t="shared" si="1057"/>
        <v>81.706535228494829</v>
      </c>
      <c r="G1080" s="68">
        <f t="shared" si="1057"/>
        <v>72.055422385783174</v>
      </c>
      <c r="H1080" s="68">
        <f t="shared" si="1057"/>
        <v>62.242932671532373</v>
      </c>
      <c r="I1080" s="69">
        <f t="shared" si="1057"/>
        <v>60.732298897251681</v>
      </c>
    </row>
    <row r="1081" spans="1:9" s="5" customFormat="1" ht="15" customHeight="1" x14ac:dyDescent="0.25">
      <c r="A1081" s="46" t="str">
        <f t="shared" ref="A1081" si="1058">A816</f>
        <v>15.04_La Jana</v>
      </c>
      <c r="B1081" s="4" t="str">
        <f t="shared" si="1040"/>
        <v>Salida Nacional / National exit</v>
      </c>
      <c r="C1081" s="68">
        <f t="shared" ref="C1081:I1081" si="1059">IF(C21=0,"",C816/C21)</f>
        <v>128.03980926050389</v>
      </c>
      <c r="D1081" s="68">
        <f t="shared" si="1059"/>
        <v>109.68340631402675</v>
      </c>
      <c r="E1081" s="68">
        <f t="shared" si="1059"/>
        <v>92.455766314641551</v>
      </c>
      <c r="F1081" s="68">
        <f t="shared" si="1059"/>
        <v>80.527651163705499</v>
      </c>
      <c r="G1081" s="68">
        <f t="shared" si="1059"/>
        <v>70.970969859574353</v>
      </c>
      <c r="H1081" s="68">
        <f t="shared" si="1059"/>
        <v>61.308968140066064</v>
      </c>
      <c r="I1081" s="69">
        <f t="shared" si="1059"/>
        <v>59.823901659405898</v>
      </c>
    </row>
    <row r="1082" spans="1:9" s="5" customFormat="1" ht="15" customHeight="1" x14ac:dyDescent="0.25">
      <c r="A1082" s="46" t="str">
        <f t="shared" ref="A1082" si="1060">A817</f>
        <v>15.06A_Cabanes</v>
      </c>
      <c r="B1082" s="4" t="str">
        <f t="shared" si="1040"/>
        <v>Salida Nacional / National exit</v>
      </c>
      <c r="C1082" s="68" t="str">
        <f t="shared" ref="C1082:I1082" si="1061">IF(C22=0,"",C817/C22)</f>
        <v/>
      </c>
      <c r="D1082" s="68" t="str">
        <f t="shared" si="1061"/>
        <v/>
      </c>
      <c r="E1082" s="68" t="str">
        <f t="shared" si="1061"/>
        <v/>
      </c>
      <c r="F1082" s="68" t="str">
        <f t="shared" si="1061"/>
        <v/>
      </c>
      <c r="G1082" s="68" t="str">
        <f t="shared" si="1061"/>
        <v/>
      </c>
      <c r="H1082" s="68" t="str">
        <f t="shared" si="1061"/>
        <v/>
      </c>
      <c r="I1082" s="69" t="str">
        <f t="shared" si="1061"/>
        <v/>
      </c>
    </row>
    <row r="1083" spans="1:9" s="5" customFormat="1" ht="15" customHeight="1" x14ac:dyDescent="0.25">
      <c r="A1083" s="46" t="str">
        <f t="shared" ref="A1083" si="1062">A818</f>
        <v>15.07_Villafames</v>
      </c>
      <c r="B1083" s="4" t="str">
        <f t="shared" si="1040"/>
        <v>Salida Nacional / National exit</v>
      </c>
      <c r="C1083" s="68">
        <f t="shared" ref="C1083:I1083" si="1063">IF(C23=0,"",C818/C23)</f>
        <v>127.35885530388389</v>
      </c>
      <c r="D1083" s="68">
        <f t="shared" si="1063"/>
        <v>108.93430313149975</v>
      </c>
      <c r="E1083" s="68">
        <f t="shared" si="1063"/>
        <v>91.633868109301659</v>
      </c>
      <c r="F1083" s="68">
        <f t="shared" si="1063"/>
        <v>79.635886330219009</v>
      </c>
      <c r="G1083" s="68">
        <f t="shared" si="1063"/>
        <v>70.150428271743621</v>
      </c>
      <c r="H1083" s="68">
        <f t="shared" si="1063"/>
        <v>60.60224287722631</v>
      </c>
      <c r="I1083" s="69">
        <f t="shared" si="1063"/>
        <v>59.136638993970536</v>
      </c>
    </row>
    <row r="1084" spans="1:9" s="5" customFormat="1" ht="15" customHeight="1" x14ac:dyDescent="0.25">
      <c r="A1084" s="46" t="str">
        <f t="shared" ref="A1084" si="1064">A819</f>
        <v>15.08_Borriol</v>
      </c>
      <c r="B1084" s="4" t="str">
        <f t="shared" si="1040"/>
        <v>Salida Nacional / National exit</v>
      </c>
      <c r="C1084" s="68" t="str">
        <f t="shared" ref="C1084:I1084" si="1065">IF(C24=0,"",C819/C24)</f>
        <v/>
      </c>
      <c r="D1084" s="68" t="str">
        <f t="shared" si="1065"/>
        <v/>
      </c>
      <c r="E1084" s="68" t="str">
        <f t="shared" si="1065"/>
        <v/>
      </c>
      <c r="F1084" s="68" t="str">
        <f t="shared" si="1065"/>
        <v/>
      </c>
      <c r="G1084" s="68" t="str">
        <f t="shared" si="1065"/>
        <v/>
      </c>
      <c r="H1084" s="68" t="str">
        <f t="shared" si="1065"/>
        <v/>
      </c>
      <c r="I1084" s="69" t="str">
        <f t="shared" si="1065"/>
        <v/>
      </c>
    </row>
    <row r="1085" spans="1:9" s="5" customFormat="1" ht="15" customHeight="1" x14ac:dyDescent="0.25">
      <c r="A1085" s="46" t="str">
        <f t="shared" ref="A1085" si="1066">A820</f>
        <v>15.09_Villarreal</v>
      </c>
      <c r="B1085" s="4" t="str">
        <f t="shared" si="1040"/>
        <v>Salida Nacional / National exit</v>
      </c>
      <c r="C1085" s="68">
        <f t="shared" ref="C1085:I1085" si="1067">IF(C25=0,"",C820/C25)</f>
        <v>126.77707340300744</v>
      </c>
      <c r="D1085" s="68">
        <f t="shared" si="1067"/>
        <v>108.29749374813625</v>
      </c>
      <c r="E1085" s="68">
        <f t="shared" si="1067"/>
        <v>90.937458539826366</v>
      </c>
      <c r="F1085" s="68">
        <f t="shared" si="1067"/>
        <v>78.881287661045988</v>
      </c>
      <c r="G1085" s="68">
        <f t="shared" si="1067"/>
        <v>69.455817244763409</v>
      </c>
      <c r="H1085" s="68">
        <f t="shared" si="1067"/>
        <v>60.003914722340603</v>
      </c>
      <c r="I1085" s="69">
        <f t="shared" si="1067"/>
        <v>58.554943612258377</v>
      </c>
    </row>
    <row r="1086" spans="1:9" s="5" customFormat="1" ht="15" customHeight="1" x14ac:dyDescent="0.25">
      <c r="A1086" s="46" t="str">
        <f t="shared" ref="A1086" si="1068">A821</f>
        <v>15.09X.3_Moncofar</v>
      </c>
      <c r="B1086" s="4" t="str">
        <f t="shared" si="1040"/>
        <v>Salida Nacional / National exit</v>
      </c>
      <c r="C1086" s="68">
        <f t="shared" ref="C1086:I1086" si="1069">IF(C26=0,"",C821/C26)</f>
        <v>126.42939434684961</v>
      </c>
      <c r="D1086" s="68">
        <f t="shared" si="1069"/>
        <v>107.91692968275929</v>
      </c>
      <c r="E1086" s="68">
        <f t="shared" si="1069"/>
        <v>90.521276768874628</v>
      </c>
      <c r="F1086" s="68">
        <f t="shared" si="1069"/>
        <v>78.430331464779414</v>
      </c>
      <c r="G1086" s="68">
        <f t="shared" si="1069"/>
        <v>69.040710301949545</v>
      </c>
      <c r="H1086" s="68">
        <f t="shared" si="1069"/>
        <v>59.64634744867692</v>
      </c>
      <c r="I1086" s="69">
        <f t="shared" si="1069"/>
        <v>58.207316260874059</v>
      </c>
    </row>
    <row r="1087" spans="1:9" s="5" customFormat="1" ht="15" customHeight="1" x14ac:dyDescent="0.25">
      <c r="A1087" s="46" t="str">
        <f t="shared" ref="A1087" si="1070">A822</f>
        <v>15.09X_Nules I</v>
      </c>
      <c r="B1087" s="4" t="str">
        <f t="shared" si="1040"/>
        <v>Salida Nacional / National exit</v>
      </c>
      <c r="C1087" s="68">
        <f t="shared" ref="C1087:I1087" si="1071">IF(C27=0,"",C822/C27)</f>
        <v>126.46103230600666</v>
      </c>
      <c r="D1087" s="68">
        <f t="shared" si="1071"/>
        <v>107.95156009878178</v>
      </c>
      <c r="E1087" s="68">
        <f t="shared" si="1071"/>
        <v>90.559148310568304</v>
      </c>
      <c r="F1087" s="68">
        <f t="shared" si="1071"/>
        <v>78.471367395665752</v>
      </c>
      <c r="G1087" s="68">
        <f t="shared" si="1071"/>
        <v>69.078484036863841</v>
      </c>
      <c r="H1087" s="68">
        <f t="shared" si="1071"/>
        <v>59.67888521188042</v>
      </c>
      <c r="I1087" s="69">
        <f t="shared" si="1071"/>
        <v>58.238949515020913</v>
      </c>
    </row>
    <row r="1088" spans="1:9" s="5" customFormat="1" ht="15" customHeight="1" x14ac:dyDescent="0.25">
      <c r="A1088" s="46" t="str">
        <f t="shared" ref="A1088" si="1072">A823</f>
        <v>15.10_Chilches</v>
      </c>
      <c r="B1088" s="4" t="str">
        <f t="shared" si="1040"/>
        <v>Salida Nacional / National exit</v>
      </c>
      <c r="C1088" s="68">
        <f t="shared" ref="C1088:I1088" si="1073">IF(C28=0,"",C823/C28)</f>
        <v>126.28539875670599</v>
      </c>
      <c r="D1088" s="68">
        <f t="shared" si="1073"/>
        <v>107.75931435848007</v>
      </c>
      <c r="E1088" s="68">
        <f t="shared" si="1073"/>
        <v>90.348909930395834</v>
      </c>
      <c r="F1088" s="68">
        <f t="shared" si="1073"/>
        <v>78.243562367072073</v>
      </c>
      <c r="G1088" s="68">
        <f t="shared" si="1073"/>
        <v>68.868788616865118</v>
      </c>
      <c r="H1088" s="68">
        <f t="shared" si="1073"/>
        <v>59.498256530701433</v>
      </c>
      <c r="I1088" s="69">
        <f t="shared" si="1073"/>
        <v>58.063342084903169</v>
      </c>
    </row>
    <row r="1089" spans="1:9" s="5" customFormat="1" ht="15" customHeight="1" x14ac:dyDescent="0.25">
      <c r="A1089" s="46" t="str">
        <f t="shared" ref="A1089" si="1074">A824</f>
        <v>15.11_Sagunto</v>
      </c>
      <c r="B1089" s="4" t="str">
        <f t="shared" si="1040"/>
        <v>Salida Nacional / National exit</v>
      </c>
      <c r="C1089" s="68">
        <f t="shared" ref="C1089:I1089" si="1075">IF(C29=0,"",C824/C29)</f>
        <v>125.79397732783718</v>
      </c>
      <c r="D1089" s="68">
        <f t="shared" si="1075"/>
        <v>107.23916319273</v>
      </c>
      <c r="E1089" s="68">
        <f t="shared" si="1075"/>
        <v>89.796300170302686</v>
      </c>
      <c r="F1089" s="68">
        <f t="shared" si="1075"/>
        <v>77.656432869592749</v>
      </c>
      <c r="G1089" s="68">
        <f t="shared" si="1075"/>
        <v>68.33052096417093</v>
      </c>
      <c r="H1089" s="68">
        <f t="shared" si="1075"/>
        <v>59.034761339178679</v>
      </c>
      <c r="I1089" s="69">
        <f t="shared" si="1075"/>
        <v>57.613076103398058</v>
      </c>
    </row>
    <row r="1090" spans="1:9" s="5" customFormat="1" ht="15" customHeight="1" x14ac:dyDescent="0.25">
      <c r="A1090" s="46" t="str">
        <f t="shared" ref="A1090" si="1076">A825</f>
        <v>15.12_Puzol</v>
      </c>
      <c r="B1090" s="4" t="str">
        <f t="shared" si="1040"/>
        <v>Salida Nacional / National exit</v>
      </c>
      <c r="C1090" s="68" t="str">
        <f t="shared" ref="C1090:I1090" si="1077">IF(C30=0,"",C825/C30)</f>
        <v/>
      </c>
      <c r="D1090" s="68" t="str">
        <f t="shared" si="1077"/>
        <v/>
      </c>
      <c r="E1090" s="68" t="str">
        <f t="shared" si="1077"/>
        <v/>
      </c>
      <c r="F1090" s="68" t="str">
        <f t="shared" si="1077"/>
        <v/>
      </c>
      <c r="G1090" s="68" t="str">
        <f t="shared" si="1077"/>
        <v/>
      </c>
      <c r="H1090" s="68" t="str">
        <f t="shared" si="1077"/>
        <v/>
      </c>
      <c r="I1090" s="69" t="str">
        <f t="shared" si="1077"/>
        <v/>
      </c>
    </row>
    <row r="1091" spans="1:9" s="5" customFormat="1" ht="15" customHeight="1" x14ac:dyDescent="0.25">
      <c r="A1091" s="46" t="str">
        <f t="shared" ref="A1091" si="1078">A826</f>
        <v>15.14_Paterna</v>
      </c>
      <c r="B1091" s="4" t="str">
        <f t="shared" si="1040"/>
        <v>Salida Nacional / National exit</v>
      </c>
      <c r="C1091" s="68" t="str">
        <f t="shared" ref="C1091:I1091" si="1079">IF(C31=0,"",C826/C31)</f>
        <v/>
      </c>
      <c r="D1091" s="68" t="str">
        <f t="shared" si="1079"/>
        <v/>
      </c>
      <c r="E1091" s="68" t="str">
        <f t="shared" si="1079"/>
        <v/>
      </c>
      <c r="F1091" s="68" t="str">
        <f t="shared" si="1079"/>
        <v/>
      </c>
      <c r="G1091" s="68" t="str">
        <f t="shared" si="1079"/>
        <v/>
      </c>
      <c r="H1091" s="68" t="str">
        <f t="shared" si="1079"/>
        <v/>
      </c>
      <c r="I1091" s="69" t="str">
        <f t="shared" si="1079"/>
        <v/>
      </c>
    </row>
    <row r="1092" spans="1:9" s="5" customFormat="1" ht="15" customHeight="1" x14ac:dyDescent="0.25">
      <c r="A1092" s="46" t="str">
        <f t="shared" ref="A1092" si="1080">A827</f>
        <v>15.16_Llombay</v>
      </c>
      <c r="B1092" s="4" t="str">
        <f t="shared" si="1040"/>
        <v>Salida Nacional / National exit</v>
      </c>
      <c r="C1092" s="68">
        <f t="shared" ref="C1092:I1092" si="1081">IF(C32=0,"",C827/C32)</f>
        <v>124.44631674887567</v>
      </c>
      <c r="D1092" s="68">
        <f t="shared" si="1081"/>
        <v>105.91948992623756</v>
      </c>
      <c r="E1092" s="68">
        <f t="shared" si="1081"/>
        <v>88.508528501355315</v>
      </c>
      <c r="F1092" s="68">
        <f t="shared" si="1081"/>
        <v>76.376430637471984</v>
      </c>
      <c r="G1092" s="68">
        <f t="shared" si="1081"/>
        <v>67.194083153302302</v>
      </c>
      <c r="H1092" s="68">
        <f t="shared" si="1081"/>
        <v>58.074274692149693</v>
      </c>
      <c r="I1092" s="69">
        <f t="shared" si="1081"/>
        <v>56.712791594444234</v>
      </c>
    </row>
    <row r="1093" spans="1:9" s="5" customFormat="1" ht="15" customHeight="1" x14ac:dyDescent="0.25">
      <c r="A1093" s="46" t="str">
        <f t="shared" ref="A1093" si="1082">A828</f>
        <v>15.17_Carlet</v>
      </c>
      <c r="B1093" s="4" t="str">
        <f t="shared" si="1040"/>
        <v>Salida Nacional / National exit</v>
      </c>
      <c r="C1093" s="68">
        <f t="shared" ref="C1093:I1093" si="1083">IF(C33=0,"",C828/C33)</f>
        <v>124.30365513385948</v>
      </c>
      <c r="D1093" s="68">
        <f t="shared" si="1083"/>
        <v>105.78081028919199</v>
      </c>
      <c r="E1093" s="68">
        <f t="shared" si="1083"/>
        <v>88.37412185993972</v>
      </c>
      <c r="F1093" s="68">
        <f t="shared" si="1083"/>
        <v>76.243555978955811</v>
      </c>
      <c r="G1093" s="68">
        <f t="shared" si="1083"/>
        <v>67.076090949627883</v>
      </c>
      <c r="H1093" s="68">
        <f t="shared" si="1083"/>
        <v>57.974413191383242</v>
      </c>
      <c r="I1093" s="69">
        <f t="shared" si="1083"/>
        <v>56.618935601711556</v>
      </c>
    </row>
    <row r="1094" spans="1:9" s="5" customFormat="1" ht="15" customHeight="1" x14ac:dyDescent="0.25">
      <c r="A1094" s="46" t="str">
        <f t="shared" ref="A1094" si="1084">A829</f>
        <v>15.19_Alcudia de Crespins</v>
      </c>
      <c r="B1094" s="4" t="str">
        <f t="shared" si="1040"/>
        <v>Salida Nacional / National exit</v>
      </c>
      <c r="C1094" s="68">
        <f t="shared" ref="C1094:I1094" si="1085">IF(C34=0,"",C829/C34)</f>
        <v>123.35754341365534</v>
      </c>
      <c r="D1094" s="68">
        <f t="shared" si="1085"/>
        <v>104.89805121792568</v>
      </c>
      <c r="E1094" s="68">
        <f t="shared" si="1085"/>
        <v>87.552174714523971</v>
      </c>
      <c r="F1094" s="68">
        <f t="shared" si="1085"/>
        <v>75.457486012084672</v>
      </c>
      <c r="G1094" s="68">
        <f t="shared" si="1085"/>
        <v>66.377298565383853</v>
      </c>
      <c r="H1094" s="68">
        <f t="shared" si="1085"/>
        <v>57.377909838218848</v>
      </c>
      <c r="I1094" s="69">
        <f t="shared" si="1085"/>
        <v>56.048942679645421</v>
      </c>
    </row>
    <row r="1095" spans="1:9" s="5" customFormat="1" ht="15" customHeight="1" x14ac:dyDescent="0.25">
      <c r="A1095" s="46" t="str">
        <f t="shared" ref="A1095" si="1086">A830</f>
        <v>15.20.04_Denia</v>
      </c>
      <c r="B1095" s="4" t="str">
        <f t="shared" si="1040"/>
        <v>Salida Nacional / National exit</v>
      </c>
      <c r="C1095" s="68">
        <f t="shared" ref="C1095:I1095" si="1087">IF(C35=0,"",C830/C35)</f>
        <v>135.87926274440275</v>
      </c>
      <c r="D1095" s="68">
        <f t="shared" si="1087"/>
        <v>115.73742918586687</v>
      </c>
      <c r="E1095" s="68">
        <f t="shared" si="1087"/>
        <v>96.830291106214631</v>
      </c>
      <c r="F1095" s="68">
        <f t="shared" si="1087"/>
        <v>83.673372253153303</v>
      </c>
      <c r="G1095" s="68">
        <f t="shared" si="1087"/>
        <v>73.661581124669752</v>
      </c>
      <c r="H1095" s="68">
        <f t="shared" si="1087"/>
        <v>63.682249949086902</v>
      </c>
      <c r="I1095" s="69">
        <f t="shared" si="1087"/>
        <v>62.222014424392249</v>
      </c>
    </row>
    <row r="1096" spans="1:9" s="5" customFormat="1" ht="15" customHeight="1" x14ac:dyDescent="0.25">
      <c r="A1096" s="46" t="str">
        <f t="shared" ref="A1096" si="1088">A831</f>
        <v>15.20.05_Ibiza</v>
      </c>
      <c r="B1096" s="4" t="str">
        <f t="shared" si="1040"/>
        <v>Salida Nacional / National exit</v>
      </c>
      <c r="C1096" s="68">
        <f t="shared" ref="C1096:I1096" si="1089">IF(C36=0,"",C831/C36)</f>
        <v>160.20004516164343</v>
      </c>
      <c r="D1096" s="68">
        <f t="shared" si="1089"/>
        <v>136.79062053549237</v>
      </c>
      <c r="E1096" s="68">
        <f t="shared" si="1089"/>
        <v>114.85106317783026</v>
      </c>
      <c r="F1096" s="68">
        <f t="shared" si="1089"/>
        <v>99.630987685658283</v>
      </c>
      <c r="G1096" s="68">
        <f t="shared" si="1089"/>
        <v>87.809754111990557</v>
      </c>
      <c r="H1096" s="68">
        <f t="shared" si="1089"/>
        <v>75.927092695578423</v>
      </c>
      <c r="I1096" s="69">
        <f t="shared" si="1089"/>
        <v>74.211896227711861</v>
      </c>
    </row>
    <row r="1097" spans="1:9" s="5" customFormat="1" ht="15" customHeight="1" x14ac:dyDescent="0.25">
      <c r="A1097" s="46" t="str">
        <f t="shared" ref="A1097" si="1090">A832</f>
        <v>15.20.06_Mallorca-S. Juan Dios</v>
      </c>
      <c r="B1097" s="4" t="str">
        <f t="shared" si="1040"/>
        <v>Salida Nacional / National exit</v>
      </c>
      <c r="C1097" s="68">
        <f t="shared" ref="C1097:I1097" si="1091">IF(C37=0,"",C832/C37)</f>
        <v>163.10796052481714</v>
      </c>
      <c r="D1097" s="68">
        <f t="shared" si="1091"/>
        <v>139.3078462365049</v>
      </c>
      <c r="E1097" s="68">
        <f t="shared" si="1091"/>
        <v>117.00571754150548</v>
      </c>
      <c r="F1097" s="68">
        <f t="shared" si="1091"/>
        <v>101.53896063980572</v>
      </c>
      <c r="G1097" s="68">
        <f t="shared" si="1091"/>
        <v>89.501381004779375</v>
      </c>
      <c r="H1097" s="68">
        <f t="shared" si="1091"/>
        <v>77.391147828809963</v>
      </c>
      <c r="I1097" s="69">
        <f t="shared" si="1091"/>
        <v>75.645466945148769</v>
      </c>
    </row>
    <row r="1098" spans="1:9" s="5" customFormat="1" ht="15" customHeight="1" x14ac:dyDescent="0.25">
      <c r="A1098" s="46" t="str">
        <f t="shared" ref="A1098" si="1092">A833</f>
        <v>15.20A.1_Onteniente</v>
      </c>
      <c r="B1098" s="4" t="str">
        <f t="shared" si="1040"/>
        <v>Salida Nacional / National exit</v>
      </c>
      <c r="C1098" s="68">
        <f t="shared" ref="C1098:I1098" si="1093">IF(C38=0,"",C833/C38)</f>
        <v>125.0843001599992</v>
      </c>
      <c r="D1098" s="68">
        <f t="shared" si="1093"/>
        <v>106.34632784404857</v>
      </c>
      <c r="E1098" s="68">
        <f t="shared" si="1093"/>
        <v>88.740930621996242</v>
      </c>
      <c r="F1098" s="68">
        <f t="shared" si="1093"/>
        <v>76.464298057845781</v>
      </c>
      <c r="G1098" s="68">
        <f t="shared" si="1093"/>
        <v>67.264356567675392</v>
      </c>
      <c r="H1098" s="68">
        <f t="shared" si="1093"/>
        <v>58.1489806876343</v>
      </c>
      <c r="I1098" s="69">
        <f t="shared" si="1093"/>
        <v>56.809617664528133</v>
      </c>
    </row>
    <row r="1099" spans="1:9" s="5" customFormat="1" ht="15" customHeight="1" x14ac:dyDescent="0.25">
      <c r="A1099" s="46" t="str">
        <f t="shared" ref="A1099" si="1094">A834</f>
        <v>15.21_Bañeres</v>
      </c>
      <c r="B1099" s="4" t="str">
        <f t="shared" si="1040"/>
        <v>Salida Nacional / National exit</v>
      </c>
      <c r="C1099" s="68">
        <f t="shared" ref="C1099:I1099" si="1095">IF(C39=0,"",C834/C39)</f>
        <v>127.03616206510513</v>
      </c>
      <c r="D1099" s="68">
        <f t="shared" si="1095"/>
        <v>107.98340909912781</v>
      </c>
      <c r="E1099" s="68">
        <f t="shared" si="1095"/>
        <v>90.084661971626659</v>
      </c>
      <c r="F1099" s="68">
        <f t="shared" si="1095"/>
        <v>77.602368924719215</v>
      </c>
      <c r="G1099" s="68">
        <f t="shared" si="1095"/>
        <v>68.267061176031206</v>
      </c>
      <c r="H1099" s="68">
        <f t="shared" si="1095"/>
        <v>59.020576422977392</v>
      </c>
      <c r="I1099" s="69">
        <f t="shared" si="1095"/>
        <v>57.669461606841693</v>
      </c>
    </row>
    <row r="1100" spans="1:9" s="5" customFormat="1" ht="15" customHeight="1" x14ac:dyDescent="0.25">
      <c r="A1100" s="46" t="str">
        <f t="shared" ref="A1100" si="1096">A835</f>
        <v>15.22_Ibi</v>
      </c>
      <c r="B1100" s="4" t="str">
        <f t="shared" si="1040"/>
        <v>Salida Nacional / National exit</v>
      </c>
      <c r="C1100" s="68">
        <f t="shared" ref="C1100:I1100" si="1097">IF(C40=0,"",C835/C40)</f>
        <v>128.80401916418438</v>
      </c>
      <c r="D1100" s="68">
        <f t="shared" si="1097"/>
        <v>109.4661603690771</v>
      </c>
      <c r="E1100" s="68">
        <f t="shared" si="1097"/>
        <v>91.301717850162518</v>
      </c>
      <c r="F1100" s="68">
        <f t="shared" si="1097"/>
        <v>78.633152227571955</v>
      </c>
      <c r="G1100" s="68">
        <f t="shared" si="1097"/>
        <v>69.175239390649907</v>
      </c>
      <c r="H1100" s="68">
        <f t="shared" si="1097"/>
        <v>59.810005585062413</v>
      </c>
      <c r="I1100" s="69">
        <f t="shared" si="1097"/>
        <v>58.448246834189419</v>
      </c>
    </row>
    <row r="1101" spans="1:9" s="5" customFormat="1" ht="15" customHeight="1" x14ac:dyDescent="0.25">
      <c r="A1101" s="46" t="str">
        <f t="shared" ref="A1101" si="1098">A836</f>
        <v>15.23_Tibi</v>
      </c>
      <c r="B1101" s="4" t="str">
        <f t="shared" si="1040"/>
        <v>Salida Nacional / National exit</v>
      </c>
      <c r="C1101" s="68">
        <f t="shared" ref="C1101:I1101" si="1099">IF(C41=0,"",C836/C41)</f>
        <v>129.86291656945471</v>
      </c>
      <c r="D1101" s="68">
        <f t="shared" si="1099"/>
        <v>110.35428728455477</v>
      </c>
      <c r="E1101" s="68">
        <f t="shared" si="1099"/>
        <v>92.030700590069458</v>
      </c>
      <c r="F1101" s="68">
        <f t="shared" si="1099"/>
        <v>79.250562857285871</v>
      </c>
      <c r="G1101" s="68">
        <f t="shared" si="1099"/>
        <v>69.719212970575356</v>
      </c>
      <c r="H1101" s="68">
        <f t="shared" si="1099"/>
        <v>60.28285177371189</v>
      </c>
      <c r="I1101" s="69">
        <f t="shared" si="1099"/>
        <v>58.914717600933464</v>
      </c>
    </row>
    <row r="1102" spans="1:9" s="5" customFormat="1" ht="15" customHeight="1" x14ac:dyDescent="0.25">
      <c r="A1102" s="46" t="str">
        <f t="shared" ref="A1102" si="1100">A837</f>
        <v>15.24_Alicante</v>
      </c>
      <c r="B1102" s="4" t="str">
        <f t="shared" si="1040"/>
        <v>Salida Nacional / National exit</v>
      </c>
      <c r="C1102" s="68">
        <f t="shared" ref="C1102:I1102" si="1101">IF(C42=0,"",C837/C42)</f>
        <v>131.25416299149293</v>
      </c>
      <c r="D1102" s="68">
        <f t="shared" si="1101"/>
        <v>111.52116463010719</v>
      </c>
      <c r="E1102" s="68">
        <f t="shared" si="1101"/>
        <v>92.988484246517402</v>
      </c>
      <c r="F1102" s="68">
        <f t="shared" si="1101"/>
        <v>80.061756014661256</v>
      </c>
      <c r="G1102" s="68">
        <f t="shared" si="1101"/>
        <v>70.433919884567104</v>
      </c>
      <c r="H1102" s="68">
        <f t="shared" si="1101"/>
        <v>60.904107019837518</v>
      </c>
      <c r="I1102" s="69">
        <f t="shared" si="1101"/>
        <v>59.527596414299126</v>
      </c>
    </row>
    <row r="1103" spans="1:9" s="5" customFormat="1" ht="15" customHeight="1" x14ac:dyDescent="0.25">
      <c r="A1103" s="46" t="str">
        <f t="shared" ref="A1103" si="1102">A838</f>
        <v>15.26_Elche</v>
      </c>
      <c r="B1103" s="4" t="str">
        <f t="shared" si="1040"/>
        <v>Salida Nacional / National exit</v>
      </c>
      <c r="C1103" s="68">
        <f t="shared" ref="C1103:I1103" si="1103">IF(C43=0,"",C838/C43)</f>
        <v>133.99336058709238</v>
      </c>
      <c r="D1103" s="68">
        <f t="shared" si="1103"/>
        <v>113.81860638353426</v>
      </c>
      <c r="E1103" s="68">
        <f t="shared" si="1103"/>
        <v>94.874245566214583</v>
      </c>
      <c r="F1103" s="68">
        <f t="shared" si="1103"/>
        <v>81.658898196701188</v>
      </c>
      <c r="G1103" s="68">
        <f t="shared" si="1103"/>
        <v>71.84109220814176</v>
      </c>
      <c r="H1103" s="68">
        <f t="shared" si="1103"/>
        <v>62.127284200733861</v>
      </c>
      <c r="I1103" s="69">
        <f t="shared" si="1103"/>
        <v>60.734281402214933</v>
      </c>
    </row>
    <row r="1104" spans="1:9" s="5" customFormat="1" ht="15" customHeight="1" x14ac:dyDescent="0.25">
      <c r="A1104" s="46" t="str">
        <f t="shared" ref="A1104" si="1104">A839</f>
        <v>15.28_16_Callosa Segura</v>
      </c>
      <c r="B1104" s="4" t="str">
        <f t="shared" si="1040"/>
        <v>Salida Nacional / National exit</v>
      </c>
      <c r="C1104" s="68">
        <f t="shared" ref="C1104:I1104" si="1105">IF(C44=0,"",C839/C44)</f>
        <v>136.05771282529452</v>
      </c>
      <c r="D1104" s="68">
        <f t="shared" si="1105"/>
        <v>115.55003643204387</v>
      </c>
      <c r="E1104" s="68">
        <f t="shared" si="1105"/>
        <v>96.295419273173763</v>
      </c>
      <c r="F1104" s="68">
        <f t="shared" si="1105"/>
        <v>82.862558729814239</v>
      </c>
      <c r="G1104" s="68">
        <f t="shared" si="1105"/>
        <v>72.901585010988171</v>
      </c>
      <c r="H1104" s="68">
        <f t="shared" si="1105"/>
        <v>63.049112021829245</v>
      </c>
      <c r="I1104" s="69">
        <f t="shared" si="1105"/>
        <v>61.643680147165178</v>
      </c>
    </row>
    <row r="1105" spans="1:9" s="5" customFormat="1" ht="15" customHeight="1" x14ac:dyDescent="0.25">
      <c r="A1105" s="46" t="str">
        <f t="shared" ref="A1105" si="1106">A840</f>
        <v>15.30_San Javier</v>
      </c>
      <c r="B1105" s="4" t="str">
        <f t="shared" si="1040"/>
        <v>Salida Nacional / National exit</v>
      </c>
      <c r="C1105" s="68">
        <f t="shared" ref="C1105:I1105" si="1107">IF(C45=0,"",C840/C45)</f>
        <v>138.90970709389012</v>
      </c>
      <c r="D1105" s="68">
        <f t="shared" si="1107"/>
        <v>117.93598342655542</v>
      </c>
      <c r="E1105" s="68">
        <f t="shared" si="1107"/>
        <v>98.24716937855527</v>
      </c>
      <c r="F1105" s="68">
        <f t="shared" si="1107"/>
        <v>84.509442016529732</v>
      </c>
      <c r="G1105" s="68">
        <f t="shared" si="1107"/>
        <v>74.352156767961475</v>
      </c>
      <c r="H1105" s="68">
        <f t="shared" si="1107"/>
        <v>64.310760406086388</v>
      </c>
      <c r="I1105" s="69">
        <f t="shared" si="1107"/>
        <v>62.889580251208372</v>
      </c>
    </row>
    <row r="1106" spans="1:9" s="5" customFormat="1" ht="15" customHeight="1" x14ac:dyDescent="0.25">
      <c r="A1106" s="46" t="str">
        <f t="shared" ref="A1106" si="1108">A841</f>
        <v>15.31.1A_EnergyWorks Cartagena</v>
      </c>
      <c r="B1106" s="4" t="str">
        <f t="shared" si="1040"/>
        <v>Salida Nacional / National exit</v>
      </c>
      <c r="C1106" s="68">
        <f t="shared" ref="C1106:I1106" si="1109">IF(C46=0,"",C841/C46)</f>
        <v>137.6313212708057</v>
      </c>
      <c r="D1106" s="68">
        <f t="shared" si="1109"/>
        <v>116.8395592876393</v>
      </c>
      <c r="E1106" s="68">
        <f t="shared" si="1109"/>
        <v>97.331075386760276</v>
      </c>
      <c r="F1106" s="68">
        <f t="shared" si="1109"/>
        <v>83.722327687570058</v>
      </c>
      <c r="G1106" s="68">
        <f t="shared" si="1109"/>
        <v>73.674885302440401</v>
      </c>
      <c r="H1106" s="68">
        <f t="shared" si="1109"/>
        <v>63.737083548267918</v>
      </c>
      <c r="I1106" s="69">
        <f t="shared" si="1109"/>
        <v>62.349891587080371</v>
      </c>
    </row>
    <row r="1107" spans="1:9" s="5" customFormat="1" ht="15" customHeight="1" x14ac:dyDescent="0.25">
      <c r="A1107" s="46" t="str">
        <f t="shared" ref="A1107" si="1110">A842</f>
        <v>15.31_General Electric</v>
      </c>
      <c r="B1107" s="4" t="str">
        <f t="shared" si="1040"/>
        <v>Salida Nacional / National exit</v>
      </c>
      <c r="C1107" s="68">
        <f t="shared" ref="C1107:I1107" si="1111">IF(C47=0,"",C842/C47)</f>
        <v>138.22963185150138</v>
      </c>
      <c r="D1107" s="68">
        <f t="shared" si="1111"/>
        <v>117.30144674706816</v>
      </c>
      <c r="E1107" s="68">
        <f t="shared" si="1111"/>
        <v>97.656344962989678</v>
      </c>
      <c r="F1107" s="68">
        <f t="shared" si="1111"/>
        <v>83.944406501338094</v>
      </c>
      <c r="G1107" s="68">
        <f t="shared" si="1111"/>
        <v>73.849857314370922</v>
      </c>
      <c r="H1107" s="68">
        <f t="shared" si="1111"/>
        <v>63.881987404097337</v>
      </c>
      <c r="I1107" s="69">
        <f t="shared" si="1111"/>
        <v>62.479863231160913</v>
      </c>
    </row>
    <row r="1108" spans="1:9" s="5" customFormat="1" ht="15" customHeight="1" x14ac:dyDescent="0.25">
      <c r="A1108" s="46" t="str">
        <f t="shared" ref="A1108" si="1112">A843</f>
        <v>15.31A.2_Fuente Alamo</v>
      </c>
      <c r="B1108" s="4" t="str">
        <f t="shared" si="1040"/>
        <v>Salida Nacional / National exit</v>
      </c>
      <c r="C1108" s="68">
        <f t="shared" ref="C1108:I1108" si="1113">IF(C48=0,"",C843/C48)</f>
        <v>137.03421240288748</v>
      </c>
      <c r="D1108" s="68">
        <f t="shared" si="1113"/>
        <v>116.37259435921131</v>
      </c>
      <c r="E1108" s="68">
        <f t="shared" si="1113"/>
        <v>96.991947268404147</v>
      </c>
      <c r="F1108" s="68">
        <f t="shared" si="1113"/>
        <v>83.478463305269202</v>
      </c>
      <c r="G1108" s="68">
        <f t="shared" si="1113"/>
        <v>73.474985185732237</v>
      </c>
      <c r="H1108" s="68">
        <f t="shared" si="1113"/>
        <v>63.567683000902235</v>
      </c>
      <c r="I1108" s="69">
        <f t="shared" si="1113"/>
        <v>62.190732829496959</v>
      </c>
    </row>
    <row r="1109" spans="1:9" s="5" customFormat="1" ht="15" customHeight="1" x14ac:dyDescent="0.25">
      <c r="A1109" s="46" t="str">
        <f t="shared" ref="A1109" si="1114">A844</f>
        <v>15.31A.4_Lorca</v>
      </c>
      <c r="B1109" s="4" t="str">
        <f t="shared" si="1040"/>
        <v>Salida Nacional / National exit</v>
      </c>
      <c r="C1109" s="68">
        <f t="shared" ref="C1109:I1109" si="1115">IF(C49=0,"",C844/C49)</f>
        <v>136.09075535304859</v>
      </c>
      <c r="D1109" s="68">
        <f t="shared" si="1115"/>
        <v>115.63359158158826</v>
      </c>
      <c r="E1109" s="68">
        <f t="shared" si="1115"/>
        <v>96.453716744689174</v>
      </c>
      <c r="F1109" s="68">
        <f t="shared" si="1115"/>
        <v>83.089749138681512</v>
      </c>
      <c r="G1109" s="68">
        <f t="shared" si="1115"/>
        <v>73.155816518957167</v>
      </c>
      <c r="H1109" s="68">
        <f t="shared" si="1115"/>
        <v>63.297123082236112</v>
      </c>
      <c r="I1109" s="69">
        <f t="shared" si="1115"/>
        <v>61.93635902705951</v>
      </c>
    </row>
    <row r="1110" spans="1:9" s="5" customFormat="1" ht="15" customHeight="1" x14ac:dyDescent="0.25">
      <c r="A1110" s="46" t="str">
        <f t="shared" ref="A1110" si="1116">A845</f>
        <v>15.34_Escombreras</v>
      </c>
      <c r="B1110" s="4" t="str">
        <f t="shared" si="1040"/>
        <v>Salida Nacional / National exit</v>
      </c>
      <c r="C1110" s="68">
        <f t="shared" ref="C1110:I1110" si="1117">IF(C50=0,"",C845/C50)</f>
        <v>139.21836574172494</v>
      </c>
      <c r="D1110" s="68">
        <f t="shared" si="1117"/>
        <v>118.13680379021551</v>
      </c>
      <c r="E1110" s="68">
        <f t="shared" si="1117"/>
        <v>98.346871078939628</v>
      </c>
      <c r="F1110" s="68">
        <f t="shared" si="1117"/>
        <v>84.533191444433754</v>
      </c>
      <c r="G1110" s="68">
        <f t="shared" si="1117"/>
        <v>74.365862673604198</v>
      </c>
      <c r="H1110" s="68">
        <f t="shared" si="1117"/>
        <v>64.327545851227043</v>
      </c>
      <c r="I1110" s="69">
        <f t="shared" si="1117"/>
        <v>62.914170696811112</v>
      </c>
    </row>
    <row r="1111" spans="1:9" s="5" customFormat="1" ht="15" customHeight="1" x14ac:dyDescent="0.25">
      <c r="A1111" s="46" t="str">
        <f t="shared" ref="A1111" si="1118">A846</f>
        <v>15_Tivissa</v>
      </c>
      <c r="B1111" s="4" t="str">
        <f t="shared" si="1040"/>
        <v>Salida Nacional / National exit</v>
      </c>
      <c r="C1111" s="68">
        <f t="shared" ref="C1111:I1111" si="1119">IF(C51=0,"",C846/C51)</f>
        <v>129.81791506750582</v>
      </c>
      <c r="D1111" s="68">
        <f t="shared" si="1119"/>
        <v>111.64631670119701</v>
      </c>
      <c r="E1111" s="68">
        <f t="shared" si="1119"/>
        <v>94.614429206143797</v>
      </c>
      <c r="F1111" s="68">
        <f t="shared" si="1119"/>
        <v>82.872170378420279</v>
      </c>
      <c r="G1111" s="68">
        <f t="shared" si="1119"/>
        <v>73.127755887993956</v>
      </c>
      <c r="H1111" s="68">
        <f t="shared" si="1119"/>
        <v>63.16646484223466</v>
      </c>
      <c r="I1111" s="69">
        <f t="shared" si="1119"/>
        <v>61.630560754720129</v>
      </c>
    </row>
    <row r="1112" spans="1:9" s="5" customFormat="1" ht="15" customHeight="1" x14ac:dyDescent="0.25">
      <c r="A1112" s="46" t="str">
        <f t="shared" ref="A1112" si="1120">A847</f>
        <v>16A_Benisanet</v>
      </c>
      <c r="B1112" s="4" t="str">
        <f t="shared" si="1040"/>
        <v>Salida Nacional / National exit</v>
      </c>
      <c r="C1112" s="68">
        <f t="shared" ref="C1112:I1112" si="1121">IF(C52=0,"",C847/C52)</f>
        <v>129.93889078780907</v>
      </c>
      <c r="D1112" s="68">
        <f t="shared" si="1121"/>
        <v>111.75850971867796</v>
      </c>
      <c r="E1112" s="68">
        <f t="shared" si="1121"/>
        <v>94.719100782702796</v>
      </c>
      <c r="F1112" s="68">
        <f t="shared" si="1121"/>
        <v>82.972608006515685</v>
      </c>
      <c r="G1112" s="68">
        <f t="shared" si="1121"/>
        <v>73.218642754018063</v>
      </c>
      <c r="H1112" s="68">
        <f t="shared" si="1121"/>
        <v>63.245414156460484</v>
      </c>
      <c r="I1112" s="69">
        <f t="shared" si="1121"/>
        <v>61.708530489133274</v>
      </c>
    </row>
    <row r="1113" spans="1:9" s="5" customFormat="1" ht="15" customHeight="1" x14ac:dyDescent="0.25">
      <c r="A1113" s="46" t="str">
        <f t="shared" ref="A1113" si="1122">A848</f>
        <v>19_Caspe</v>
      </c>
      <c r="B1113" s="4" t="str">
        <f t="shared" si="1040"/>
        <v>Salida Nacional / National exit</v>
      </c>
      <c r="C1113" s="68">
        <f t="shared" ref="C1113:I1113" si="1123">IF(C53=0,"",C848/C53)</f>
        <v>135.11696344641356</v>
      </c>
      <c r="D1113" s="68">
        <f t="shared" si="1123"/>
        <v>116.56066005800396</v>
      </c>
      <c r="E1113" s="68">
        <f t="shared" si="1123"/>
        <v>99.19931406314069</v>
      </c>
      <c r="F1113" s="68">
        <f t="shared" si="1123"/>
        <v>87.271597379193977</v>
      </c>
      <c r="G1113" s="68">
        <f t="shared" si="1123"/>
        <v>77.108834891796278</v>
      </c>
      <c r="H1113" s="68">
        <f t="shared" si="1123"/>
        <v>66.624648306780131</v>
      </c>
      <c r="I1113" s="69">
        <f t="shared" si="1123"/>
        <v>65.045836098483619</v>
      </c>
    </row>
    <row r="1114" spans="1:9" s="5" customFormat="1" ht="15" customHeight="1" x14ac:dyDescent="0.25">
      <c r="A1114" s="46" t="str">
        <f t="shared" ref="A1114" si="1124">A849</f>
        <v>20_Andorra</v>
      </c>
      <c r="B1114" s="4" t="str">
        <f t="shared" si="1040"/>
        <v>Salida Nacional / National exit</v>
      </c>
      <c r="C1114" s="68">
        <f t="shared" ref="C1114:I1114" si="1125">IF(C54=0,"",C849/C54)</f>
        <v>134.74835435665983</v>
      </c>
      <c r="D1114" s="68">
        <f t="shared" si="1125"/>
        <v>116.3213838480599</v>
      </c>
      <c r="E1114" s="68">
        <f t="shared" si="1125"/>
        <v>99.088167828684846</v>
      </c>
      <c r="F1114" s="68">
        <f t="shared" si="1125"/>
        <v>87.258182828255173</v>
      </c>
      <c r="G1114" s="68">
        <f t="shared" si="1125"/>
        <v>77.118559839573052</v>
      </c>
      <c r="H1114" s="68">
        <f t="shared" si="1125"/>
        <v>66.637024325201722</v>
      </c>
      <c r="I1114" s="69">
        <f t="shared" si="1125"/>
        <v>65.066277668989045</v>
      </c>
    </row>
    <row r="1115" spans="1:9" s="5" customFormat="1" ht="15" customHeight="1" x14ac:dyDescent="0.25">
      <c r="A1115" s="46" t="str">
        <f t="shared" ref="A1115" si="1126">A850</f>
        <v>21.1_Azaila</v>
      </c>
      <c r="B1115" s="4" t="str">
        <f t="shared" si="1040"/>
        <v>Salida Nacional / National exit</v>
      </c>
      <c r="C1115" s="68">
        <f t="shared" ref="C1115:I1115" si="1127">IF(C55=0,"",C850/C55)</f>
        <v>134.05445656402892</v>
      </c>
      <c r="D1115" s="68">
        <f t="shared" si="1127"/>
        <v>115.81891627657951</v>
      </c>
      <c r="E1115" s="68">
        <f t="shared" si="1127"/>
        <v>98.773526683376829</v>
      </c>
      <c r="F1115" s="68">
        <f t="shared" si="1127"/>
        <v>87.084483723165377</v>
      </c>
      <c r="G1115" s="68">
        <f t="shared" si="1127"/>
        <v>76.991444540067349</v>
      </c>
      <c r="H1115" s="68">
        <f t="shared" si="1127"/>
        <v>66.532007208173766</v>
      </c>
      <c r="I1115" s="69">
        <f t="shared" si="1127"/>
        <v>64.973866223318865</v>
      </c>
    </row>
    <row r="1116" spans="1:9" s="5" customFormat="1" ht="15" customHeight="1" x14ac:dyDescent="0.25">
      <c r="A1116" s="46" t="str">
        <f t="shared" ref="A1116" si="1128">A851</f>
        <v>22_Epysa</v>
      </c>
      <c r="B1116" s="4" t="str">
        <f t="shared" si="1040"/>
        <v>Salida Nacional / National exit</v>
      </c>
      <c r="C1116" s="68">
        <f t="shared" ref="C1116:I1116" si="1129">IF(C56=0,"",C851/C56)</f>
        <v>133.51514377964517</v>
      </c>
      <c r="D1116" s="68">
        <f t="shared" si="1129"/>
        <v>115.42838731407893</v>
      </c>
      <c r="E1116" s="68">
        <f t="shared" si="1129"/>
        <v>98.528980593218023</v>
      </c>
      <c r="F1116" s="68">
        <f t="shared" si="1129"/>
        <v>86.949480918709511</v>
      </c>
      <c r="G1116" s="68">
        <f t="shared" si="1129"/>
        <v>76.892647704507056</v>
      </c>
      <c r="H1116" s="68">
        <f t="shared" si="1129"/>
        <v>66.450385571105926</v>
      </c>
      <c r="I1116" s="69">
        <f t="shared" si="1129"/>
        <v>64.902041994156335</v>
      </c>
    </row>
    <row r="1117" spans="1:9" s="5" customFormat="1" ht="15" customHeight="1" x14ac:dyDescent="0.25">
      <c r="A1117" s="46" t="str">
        <f t="shared" ref="A1117" si="1130">A852</f>
        <v>23_Mediana Zaragoza</v>
      </c>
      <c r="B1117" s="4" t="str">
        <f t="shared" si="1040"/>
        <v>Salida Nacional / National exit</v>
      </c>
      <c r="C1117" s="68">
        <f t="shared" ref="C1117:I1117" si="1131">IF(C57=0,"",C852/C57)</f>
        <v>133.07984557346998</v>
      </c>
      <c r="D1117" s="68">
        <f t="shared" si="1131"/>
        <v>115.1131777330003</v>
      </c>
      <c r="E1117" s="68">
        <f t="shared" si="1131"/>
        <v>98.331598892921477</v>
      </c>
      <c r="F1117" s="68">
        <f t="shared" si="1131"/>
        <v>86.840515434652929</v>
      </c>
      <c r="G1117" s="68">
        <f t="shared" si="1131"/>
        <v>76.812905323943397</v>
      </c>
      <c r="H1117" s="68">
        <f t="shared" si="1131"/>
        <v>66.384505893802682</v>
      </c>
      <c r="I1117" s="69">
        <f t="shared" si="1131"/>
        <v>64.84407014735487</v>
      </c>
    </row>
    <row r="1118" spans="1:9" s="5" customFormat="1" ht="15" customHeight="1" x14ac:dyDescent="0.25">
      <c r="A1118" s="46" t="str">
        <f t="shared" ref="A1118" si="1132">A853</f>
        <v>23A_La Cartuja</v>
      </c>
      <c r="B1118" s="4" t="str">
        <f t="shared" si="1040"/>
        <v>Salida Nacional / National exit</v>
      </c>
      <c r="C1118" s="68">
        <f t="shared" ref="C1118:I1118" si="1133">IF(C58=0,"",C853/C58)</f>
        <v>132.54088324251683</v>
      </c>
      <c r="D1118" s="68">
        <f t="shared" si="1133"/>
        <v>114.72290254200044</v>
      </c>
      <c r="E1118" s="68">
        <f t="shared" si="1133"/>
        <v>98.087211712431994</v>
      </c>
      <c r="F1118" s="68">
        <f t="shared" si="1133"/>
        <v>86.705600357017786</v>
      </c>
      <c r="G1118" s="68">
        <f t="shared" si="1133"/>
        <v>76.714172688029322</v>
      </c>
      <c r="H1118" s="68">
        <f t="shared" si="1133"/>
        <v>66.302937295682824</v>
      </c>
      <c r="I1118" s="69">
        <f t="shared" si="1133"/>
        <v>64.772292590639637</v>
      </c>
    </row>
    <row r="1119" spans="1:9" s="5" customFormat="1" ht="15" customHeight="1" x14ac:dyDescent="0.25">
      <c r="A1119" s="46" t="str">
        <f t="shared" ref="A1119" si="1134">A854</f>
        <v>24_Santa Fe</v>
      </c>
      <c r="B1119" s="4" t="str">
        <f t="shared" si="1040"/>
        <v>Salida Nacional / National exit</v>
      </c>
      <c r="C1119" s="68">
        <f t="shared" ref="C1119:I1119" si="1135">IF(C59=0,"",C854/C59)</f>
        <v>132.21254342336741</v>
      </c>
      <c r="D1119" s="68">
        <f t="shared" si="1135"/>
        <v>114.48514402294998</v>
      </c>
      <c r="E1119" s="68">
        <f t="shared" si="1135"/>
        <v>97.938329243220323</v>
      </c>
      <c r="F1119" s="68">
        <f t="shared" si="1135"/>
        <v>86.623409098654861</v>
      </c>
      <c r="G1119" s="68">
        <f t="shared" si="1135"/>
        <v>76.654024039490452</v>
      </c>
      <c r="H1119" s="68">
        <f t="shared" si="1135"/>
        <v>66.253245105307343</v>
      </c>
      <c r="I1119" s="69">
        <f t="shared" si="1135"/>
        <v>64.728565174756639</v>
      </c>
    </row>
    <row r="1120" spans="1:9" s="5" customFormat="1" ht="15" customHeight="1" x14ac:dyDescent="0.25">
      <c r="A1120" s="46" t="str">
        <f t="shared" ref="A1120" si="1136">A855</f>
        <v>24A_Zaragoza I+D</v>
      </c>
      <c r="B1120" s="4" t="str">
        <f t="shared" si="1040"/>
        <v>Salida Nacional / National exit</v>
      </c>
      <c r="C1120" s="68">
        <f t="shared" ref="C1120:I1120" si="1137">IF(C60=0,"",C855/C60)</f>
        <v>131.96286722775019</v>
      </c>
      <c r="D1120" s="68">
        <f t="shared" si="1137"/>
        <v>114.31063545925252</v>
      </c>
      <c r="E1120" s="68">
        <f t="shared" si="1137"/>
        <v>97.838668939188878</v>
      </c>
      <c r="F1120" s="68">
        <f t="shared" si="1137"/>
        <v>86.581263610349552</v>
      </c>
      <c r="G1120" s="68">
        <f t="shared" si="1137"/>
        <v>76.628851424634817</v>
      </c>
      <c r="H1120" s="68">
        <f t="shared" si="1137"/>
        <v>66.233464259021787</v>
      </c>
      <c r="I1120" s="69">
        <f t="shared" si="1137"/>
        <v>64.713002435480206</v>
      </c>
    </row>
    <row r="1121" spans="1:9" s="5" customFormat="1" ht="15" customHeight="1" x14ac:dyDescent="0.25">
      <c r="A1121" s="46" t="str">
        <f t="shared" ref="A1121" si="1138">A856</f>
        <v>25A_Barboles</v>
      </c>
      <c r="B1121" s="4" t="str">
        <f t="shared" si="1040"/>
        <v>Salida Nacional / National exit</v>
      </c>
      <c r="C1121" s="68" t="str">
        <f t="shared" ref="C1121:I1121" si="1139">IF(C61=0,"",C856/C61)</f>
        <v/>
      </c>
      <c r="D1121" s="68" t="str">
        <f t="shared" si="1139"/>
        <v/>
      </c>
      <c r="E1121" s="68" t="str">
        <f t="shared" si="1139"/>
        <v/>
      </c>
      <c r="F1121" s="68" t="str">
        <f t="shared" si="1139"/>
        <v/>
      </c>
      <c r="G1121" s="68" t="str">
        <f t="shared" si="1139"/>
        <v/>
      </c>
      <c r="H1121" s="68" t="str">
        <f t="shared" si="1139"/>
        <v/>
      </c>
      <c r="I1121" s="69" t="str">
        <f t="shared" si="1139"/>
        <v/>
      </c>
    </row>
    <row r="1122" spans="1:9" s="5" customFormat="1" ht="15" customHeight="1" x14ac:dyDescent="0.25">
      <c r="A1122" s="46" t="str">
        <f t="shared" ref="A1122" si="1140">A857</f>
        <v>25X_General Motors</v>
      </c>
      <c r="B1122" s="4" t="str">
        <f t="shared" si="1040"/>
        <v>Salida Nacional / National exit</v>
      </c>
      <c r="C1122" s="68">
        <f t="shared" ref="C1122:I1122" si="1141">IF(C62=0,"",C857/C62)</f>
        <v>131.40775643540195</v>
      </c>
      <c r="D1122" s="68">
        <f t="shared" si="1141"/>
        <v>113.92264658099295</v>
      </c>
      <c r="E1122" s="68">
        <f t="shared" si="1141"/>
        <v>97.617091907386481</v>
      </c>
      <c r="F1122" s="68">
        <f t="shared" si="1141"/>
        <v>86.487560582917396</v>
      </c>
      <c r="G1122" s="68">
        <f t="shared" si="1141"/>
        <v>76.572884574677573</v>
      </c>
      <c r="H1122" s="68">
        <f t="shared" si="1141"/>
        <v>66.189485051361444</v>
      </c>
      <c r="I1122" s="69">
        <f t="shared" si="1141"/>
        <v>64.678401441542903</v>
      </c>
    </row>
    <row r="1123" spans="1:9" s="5" customFormat="1" ht="15" customHeight="1" x14ac:dyDescent="0.25">
      <c r="A1123" s="46" t="str">
        <f t="shared" ref="A1123" si="1142">A858</f>
        <v>26A_Magallon</v>
      </c>
      <c r="B1123" s="4" t="str">
        <f t="shared" si="1040"/>
        <v>Salida Nacional / National exit</v>
      </c>
      <c r="C1123" s="68">
        <f t="shared" ref="C1123:I1123" si="1143">IF(C63=0,"",C858/C63)</f>
        <v>130.78790202348486</v>
      </c>
      <c r="D1123" s="68">
        <f t="shared" si="1143"/>
        <v>113.48940582747294</v>
      </c>
      <c r="E1123" s="68">
        <f t="shared" si="1143"/>
        <v>97.369671928104012</v>
      </c>
      <c r="F1123" s="68">
        <f t="shared" si="1143"/>
        <v>86.382928794516886</v>
      </c>
      <c r="G1123" s="68">
        <f t="shared" si="1143"/>
        <v>76.510390205363692</v>
      </c>
      <c r="H1123" s="68">
        <f t="shared" si="1143"/>
        <v>66.140376465694075</v>
      </c>
      <c r="I1123" s="69">
        <f t="shared" si="1143"/>
        <v>64.639764868367962</v>
      </c>
    </row>
    <row r="1124" spans="1:9" s="5" customFormat="1" ht="15" customHeight="1" x14ac:dyDescent="0.25">
      <c r="A1124" s="46" t="str">
        <f t="shared" ref="A1124" si="1144">A859</f>
        <v>27X_Ribaforada</v>
      </c>
      <c r="B1124" s="4" t="str">
        <f t="shared" si="1040"/>
        <v>Salida Nacional / National exit</v>
      </c>
      <c r="C1124" s="68">
        <f t="shared" ref="C1124:I1124" si="1145">IF(C64=0,"",C859/C64)</f>
        <v>130.14131112650392</v>
      </c>
      <c r="D1124" s="68">
        <f t="shared" si="1145"/>
        <v>113.03747788755439</v>
      </c>
      <c r="E1124" s="68">
        <f t="shared" si="1145"/>
        <v>97.111579861225934</v>
      </c>
      <c r="F1124" s="68">
        <f t="shared" si="1145"/>
        <v>86.273783871751363</v>
      </c>
      <c r="G1124" s="68">
        <f t="shared" si="1145"/>
        <v>76.445200235696632</v>
      </c>
      <c r="H1124" s="68">
        <f t="shared" si="1145"/>
        <v>66.089149655259888</v>
      </c>
      <c r="I1124" s="69">
        <f t="shared" si="1145"/>
        <v>64.599461764888915</v>
      </c>
    </row>
    <row r="1125" spans="1:9" s="5" customFormat="1" ht="15" customHeight="1" x14ac:dyDescent="0.25">
      <c r="A1125" s="46" t="str">
        <f t="shared" ref="A1125" si="1146">A860</f>
        <v>28_Tudela</v>
      </c>
      <c r="B1125" s="4" t="str">
        <f t="shared" si="1040"/>
        <v>Salida Nacional / National exit</v>
      </c>
      <c r="C1125" s="68">
        <f t="shared" ref="C1125:I1125" si="1147">IF(C65=0,"",C860/C65)</f>
        <v>129.86940670873031</v>
      </c>
      <c r="D1125" s="68">
        <f t="shared" si="1147"/>
        <v>112.84743314063175</v>
      </c>
      <c r="E1125" s="68">
        <f t="shared" si="1147"/>
        <v>97.00304697976388</v>
      </c>
      <c r="F1125" s="68">
        <f t="shared" si="1147"/>
        <v>86.227886246504724</v>
      </c>
      <c r="G1125" s="68">
        <f t="shared" si="1147"/>
        <v>76.417786548263408</v>
      </c>
      <c r="H1125" s="68">
        <f t="shared" si="1147"/>
        <v>66.067607755844705</v>
      </c>
      <c r="I1125" s="69">
        <f t="shared" si="1147"/>
        <v>64.582513502955265</v>
      </c>
    </row>
    <row r="1126" spans="1:9" s="5" customFormat="1" ht="15" customHeight="1" x14ac:dyDescent="0.25">
      <c r="A1126" s="46" t="str">
        <f t="shared" ref="A1126" si="1148">A861</f>
        <v>28A_Tudela Norte</v>
      </c>
      <c r="B1126" s="4" t="str">
        <f t="shared" si="1040"/>
        <v>Salida Nacional / National exit</v>
      </c>
      <c r="C1126" s="68">
        <f t="shared" ref="C1126:I1126" si="1149">IF(C66=0,"",C861/C66)</f>
        <v>128.70013170049307</v>
      </c>
      <c r="D1126" s="68">
        <f t="shared" si="1149"/>
        <v>111.90380047761036</v>
      </c>
      <c r="E1126" s="68">
        <f t="shared" si="1149"/>
        <v>96.279630317112151</v>
      </c>
      <c r="F1126" s="68">
        <f t="shared" si="1149"/>
        <v>85.666127406621712</v>
      </c>
      <c r="G1126" s="68">
        <f t="shared" si="1149"/>
        <v>75.944105246796951</v>
      </c>
      <c r="H1126" s="68">
        <f t="shared" si="1149"/>
        <v>65.664014416037432</v>
      </c>
      <c r="I1126" s="69">
        <f t="shared" si="1149"/>
        <v>64.199066595032761</v>
      </c>
    </row>
    <row r="1127" spans="1:9" s="5" customFormat="1" ht="15" customHeight="1" x14ac:dyDescent="0.25">
      <c r="A1127" s="46" t="str">
        <f t="shared" ref="A1127" si="1150">A862</f>
        <v>29_Alfaro</v>
      </c>
      <c r="B1127" s="4" t="str">
        <f t="shared" si="1040"/>
        <v>Salida Nacional / National exit</v>
      </c>
      <c r="C1127" s="68">
        <f t="shared" ref="C1127:I1127" si="1151">IF(C67=0,"",C862/C67)</f>
        <v>127.78333079804925</v>
      </c>
      <c r="D1127" s="68">
        <f t="shared" si="1151"/>
        <v>111.16016143078839</v>
      </c>
      <c r="E1127" s="68">
        <f t="shared" si="1151"/>
        <v>95.704781545606181</v>
      </c>
      <c r="F1127" s="68">
        <f t="shared" si="1151"/>
        <v>85.214827540034364</v>
      </c>
      <c r="G1127" s="68">
        <f t="shared" si="1151"/>
        <v>75.562120415078084</v>
      </c>
      <c r="H1127" s="68">
        <f t="shared" si="1151"/>
        <v>65.338317516029733</v>
      </c>
      <c r="I1127" s="69">
        <f t="shared" si="1151"/>
        <v>63.889177705633863</v>
      </c>
    </row>
    <row r="1128" spans="1:9" s="5" customFormat="1" ht="15" customHeight="1" x14ac:dyDescent="0.25">
      <c r="A1128" s="46" t="str">
        <f t="shared" ref="A1128" si="1152">A863</f>
        <v>30_Rioja Baja</v>
      </c>
      <c r="B1128" s="4" t="str">
        <f t="shared" si="1040"/>
        <v>Salida Nacional / National exit</v>
      </c>
      <c r="C1128" s="68">
        <f t="shared" ref="C1128:I1128" si="1153">IF(C68=0,"",C863/C68)</f>
        <v>126.14321696782</v>
      </c>
      <c r="D1128" s="68">
        <f t="shared" si="1153"/>
        <v>109.82982604156685</v>
      </c>
      <c r="E1128" s="68">
        <f t="shared" si="1153"/>
        <v>94.676404045186899</v>
      </c>
      <c r="F1128" s="68">
        <f t="shared" si="1153"/>
        <v>84.40747323791976</v>
      </c>
      <c r="G1128" s="68">
        <f t="shared" si="1153"/>
        <v>74.878767460505415</v>
      </c>
      <c r="H1128" s="68">
        <f t="shared" si="1153"/>
        <v>64.755661032226556</v>
      </c>
      <c r="I1128" s="69">
        <f t="shared" si="1153"/>
        <v>63.334801011650683</v>
      </c>
    </row>
    <row r="1129" spans="1:9" s="5" customFormat="1" ht="15" customHeight="1" x14ac:dyDescent="0.25">
      <c r="A1129" s="46" t="str">
        <f t="shared" ref="A1129" si="1154">A864</f>
        <v>32_Sequero</v>
      </c>
      <c r="B1129" s="4" t="str">
        <f t="shared" si="1040"/>
        <v>Salida Nacional / National exit</v>
      </c>
      <c r="C1129" s="68" t="str">
        <f t="shared" ref="C1129:I1129" si="1155">IF(C69=0,"",C864/C69)</f>
        <v/>
      </c>
      <c r="D1129" s="68" t="str">
        <f t="shared" si="1155"/>
        <v/>
      </c>
      <c r="E1129" s="68" t="str">
        <f t="shared" si="1155"/>
        <v/>
      </c>
      <c r="F1129" s="68" t="str">
        <f t="shared" si="1155"/>
        <v/>
      </c>
      <c r="G1129" s="68" t="str">
        <f t="shared" si="1155"/>
        <v/>
      </c>
      <c r="H1129" s="68" t="str">
        <f t="shared" si="1155"/>
        <v/>
      </c>
      <c r="I1129" s="69" t="str">
        <f t="shared" si="1155"/>
        <v/>
      </c>
    </row>
    <row r="1130" spans="1:9" s="5" customFormat="1" ht="15" customHeight="1" x14ac:dyDescent="0.25">
      <c r="A1130" s="46" t="str">
        <f t="shared" ref="A1130" si="1156">A865</f>
        <v>33_Logroño</v>
      </c>
      <c r="B1130" s="4" t="str">
        <f t="shared" si="1040"/>
        <v>Salida Nacional / National exit</v>
      </c>
      <c r="C1130" s="68">
        <f t="shared" ref="C1130:I1130" si="1157">IF(C70=0,"",C865/C70)</f>
        <v>126.69105199650066</v>
      </c>
      <c r="D1130" s="68">
        <f t="shared" si="1157"/>
        <v>110.56622248937779</v>
      </c>
      <c r="E1130" s="68">
        <f t="shared" si="1157"/>
        <v>95.618262548861395</v>
      </c>
      <c r="F1130" s="68">
        <f t="shared" si="1157"/>
        <v>85.530546218800239</v>
      </c>
      <c r="G1130" s="68">
        <f t="shared" si="1157"/>
        <v>75.948029418122573</v>
      </c>
      <c r="H1130" s="68">
        <f t="shared" si="1157"/>
        <v>65.690842444071066</v>
      </c>
      <c r="I1130" s="69">
        <f t="shared" si="1157"/>
        <v>64.269040205313146</v>
      </c>
    </row>
    <row r="1131" spans="1:9" s="5" customFormat="1" ht="15" customHeight="1" x14ac:dyDescent="0.25">
      <c r="A1131" s="46" t="str">
        <f t="shared" ref="A1131" si="1158">A866</f>
        <v>33X_Navarrete</v>
      </c>
      <c r="B1131" s="4" t="str">
        <f t="shared" si="1040"/>
        <v>Salida Nacional / National exit</v>
      </c>
      <c r="C1131" s="68">
        <f t="shared" ref="C1131:I1131" si="1159">IF(C71=0,"",C866/C71)</f>
        <v>126.87312793111224</v>
      </c>
      <c r="D1131" s="68">
        <f t="shared" si="1159"/>
        <v>110.77324307137428</v>
      </c>
      <c r="E1131" s="68">
        <f t="shared" si="1159"/>
        <v>95.853318338510846</v>
      </c>
      <c r="F1131" s="68">
        <f t="shared" si="1159"/>
        <v>85.792322536031179</v>
      </c>
      <c r="G1131" s="68">
        <f t="shared" si="1159"/>
        <v>76.192314470112194</v>
      </c>
      <c r="H1131" s="68">
        <f t="shared" si="1159"/>
        <v>65.902739444036087</v>
      </c>
      <c r="I1131" s="69">
        <f t="shared" si="1159"/>
        <v>64.477469808169261</v>
      </c>
    </row>
    <row r="1132" spans="1:9" s="5" customFormat="1" ht="15" customHeight="1" x14ac:dyDescent="0.25">
      <c r="A1132" s="46" t="str">
        <f t="shared" ref="A1132" si="1160">A867</f>
        <v>34_Cenicero</v>
      </c>
      <c r="B1132" s="4" t="str">
        <f t="shared" si="1040"/>
        <v>Salida Nacional / National exit</v>
      </c>
      <c r="C1132" s="68">
        <f t="shared" ref="C1132:I1132" si="1161">IF(C72=0,"",C867/C72)</f>
        <v>127.0182287270089</v>
      </c>
      <c r="D1132" s="68">
        <f t="shared" si="1161"/>
        <v>110.9340724299407</v>
      </c>
      <c r="E1132" s="68">
        <f t="shared" si="1161"/>
        <v>96.03217999382295</v>
      </c>
      <c r="F1132" s="68">
        <f t="shared" si="1161"/>
        <v>85.988886064172462</v>
      </c>
      <c r="G1132" s="68">
        <f t="shared" si="1161"/>
        <v>76.375196298966543</v>
      </c>
      <c r="H1132" s="68">
        <f t="shared" si="1161"/>
        <v>66.06129560569245</v>
      </c>
      <c r="I1132" s="69">
        <f t="shared" si="1161"/>
        <v>64.633287086851553</v>
      </c>
    </row>
    <row r="1133" spans="1:9" s="5" customFormat="1" ht="15" customHeight="1" x14ac:dyDescent="0.25">
      <c r="A1133" s="46" t="str">
        <f t="shared" ref="A1133" si="1162">A868</f>
        <v>35_Haro</v>
      </c>
      <c r="B1133" s="4" t="str">
        <f t="shared" si="1040"/>
        <v>Salida Nacional / National exit</v>
      </c>
      <c r="C1133" s="68">
        <f t="shared" ref="C1133:I1133" si="1163">IF(C73=0,"",C868/C73)</f>
        <v>125.70159305761641</v>
      </c>
      <c r="D1133" s="68">
        <f t="shared" si="1163"/>
        <v>109.92483685795021</v>
      </c>
      <c r="E1133" s="68">
        <f t="shared" si="1163"/>
        <v>95.326707343904047</v>
      </c>
      <c r="F1133" s="68">
        <f t="shared" si="1163"/>
        <v>85.512385049076187</v>
      </c>
      <c r="G1133" s="68">
        <f t="shared" si="1163"/>
        <v>75.994914281336975</v>
      </c>
      <c r="H1133" s="68">
        <f t="shared" si="1163"/>
        <v>65.740675215049123</v>
      </c>
      <c r="I1133" s="69">
        <f t="shared" si="1163"/>
        <v>64.334876889494097</v>
      </c>
    </row>
    <row r="1134" spans="1:9" s="5" customFormat="1" ht="15" customHeight="1" x14ac:dyDescent="0.25">
      <c r="A1134" s="46" t="str">
        <f t="shared" ref="A1134" si="1164">A869</f>
        <v>35X_Genfibre</v>
      </c>
      <c r="B1134" s="4" t="str">
        <f t="shared" si="1040"/>
        <v>Salida Nacional / National exit</v>
      </c>
      <c r="C1134" s="68">
        <f t="shared" ref="C1134:I1134" si="1165">IF(C74=0,"",C869/C74)</f>
        <v>128.04766706205055</v>
      </c>
      <c r="D1134" s="68">
        <f t="shared" si="1165"/>
        <v>111.95882960180523</v>
      </c>
      <c r="E1134" s="68">
        <f t="shared" si="1165"/>
        <v>97.072121727726298</v>
      </c>
      <c r="F1134" s="68">
        <f t="shared" si="1165"/>
        <v>87.062220161386946</v>
      </c>
      <c r="G1134" s="68">
        <f t="shared" si="1165"/>
        <v>77.371095243718898</v>
      </c>
      <c r="H1134" s="68">
        <f t="shared" si="1165"/>
        <v>66.932703107418249</v>
      </c>
      <c r="I1134" s="69">
        <f t="shared" si="1165"/>
        <v>65.503857313894756</v>
      </c>
    </row>
    <row r="1135" spans="1:9" s="5" customFormat="1" ht="15" customHeight="1" x14ac:dyDescent="0.25">
      <c r="A1135" s="46" t="str">
        <f t="shared" ref="A1135" si="1166">A870</f>
        <v>36_Miranda</v>
      </c>
      <c r="B1135" s="4" t="str">
        <f t="shared" si="1040"/>
        <v>Salida Nacional / National exit</v>
      </c>
      <c r="C1135" s="68">
        <f t="shared" ref="C1135:I1135" si="1167">IF(C75=0,"",C870/C75)</f>
        <v>130.2806909886292</v>
      </c>
      <c r="D1135" s="68">
        <f t="shared" si="1167"/>
        <v>113.93952364252502</v>
      </c>
      <c r="E1135" s="68">
        <f t="shared" si="1167"/>
        <v>98.822442194527284</v>
      </c>
      <c r="F1135" s="68">
        <f t="shared" si="1167"/>
        <v>88.662391005396913</v>
      </c>
      <c r="G1135" s="68">
        <f t="shared" si="1167"/>
        <v>78.800308951806983</v>
      </c>
      <c r="H1135" s="68">
        <f t="shared" si="1167"/>
        <v>68.16960188903586</v>
      </c>
      <c r="I1135" s="69">
        <f t="shared" si="1167"/>
        <v>66.715256826840857</v>
      </c>
    </row>
    <row r="1136" spans="1:9" s="5" customFormat="1" ht="15" customHeight="1" x14ac:dyDescent="0.25">
      <c r="A1136" s="46" t="str">
        <f t="shared" ref="A1136:B1136" si="1168">A871</f>
        <v>38_Vitoria</v>
      </c>
      <c r="B1136" s="4" t="str">
        <f t="shared" si="1168"/>
        <v>Salida Nacional / National exit</v>
      </c>
      <c r="C1136" s="68">
        <f t="shared" ref="C1136:I1136" si="1169">IF(C76=0,"",C871/C76)</f>
        <v>132.22146867321428</v>
      </c>
      <c r="D1136" s="68">
        <f t="shared" si="1169"/>
        <v>115.6715324248314</v>
      </c>
      <c r="E1136" s="68">
        <f t="shared" si="1169"/>
        <v>100.36466728243688</v>
      </c>
      <c r="F1136" s="68">
        <f t="shared" si="1169"/>
        <v>90.082602496310571</v>
      </c>
      <c r="G1136" s="68">
        <f t="shared" si="1169"/>
        <v>80.070600834510302</v>
      </c>
      <c r="H1136" s="68">
        <f t="shared" si="1169"/>
        <v>69.268733266583808</v>
      </c>
      <c r="I1136" s="69">
        <f t="shared" si="1169"/>
        <v>67.791386607912301</v>
      </c>
    </row>
    <row r="1137" spans="1:9" s="5" customFormat="1" ht="15" customHeight="1" x14ac:dyDescent="0.25">
      <c r="A1137" s="46" t="str">
        <f t="shared" ref="A1137:B1137" si="1170">A872</f>
        <v>38X.02_Parque Tecnologico</v>
      </c>
      <c r="B1137" s="4" t="str">
        <f t="shared" si="1170"/>
        <v>Salida Nacional / National exit</v>
      </c>
      <c r="C1137" s="68">
        <f t="shared" ref="C1137:I1137" si="1171">IF(C77=0,"",C872/C77)</f>
        <v>133.78695628269105</v>
      </c>
      <c r="D1137" s="68">
        <f t="shared" si="1171"/>
        <v>117.068620978426</v>
      </c>
      <c r="E1137" s="68">
        <f t="shared" si="1171"/>
        <v>101.60867079985314</v>
      </c>
      <c r="F1137" s="68">
        <f t="shared" si="1171"/>
        <v>91.228186305069784</v>
      </c>
      <c r="G1137" s="68">
        <f t="shared" si="1171"/>
        <v>81.095255136023567</v>
      </c>
      <c r="H1137" s="68">
        <f t="shared" si="1171"/>
        <v>70.15532453687986</v>
      </c>
      <c r="I1137" s="69">
        <f t="shared" si="1171"/>
        <v>68.659424122892545</v>
      </c>
    </row>
    <row r="1138" spans="1:9" s="5" customFormat="1" ht="15" customHeight="1" x14ac:dyDescent="0.25">
      <c r="A1138" s="46" t="str">
        <f t="shared" ref="A1138:B1138" si="1172">A873</f>
        <v>39.01_Legutiano</v>
      </c>
      <c r="B1138" s="4" t="str">
        <f t="shared" si="1172"/>
        <v>Salida Nacional / National exit</v>
      </c>
      <c r="C1138" s="68">
        <f t="shared" ref="C1138:I1138" si="1173">IF(C78=0,"",C873/C78)</f>
        <v>134.95452540525</v>
      </c>
      <c r="D1138" s="68">
        <f t="shared" si="1173"/>
        <v>118.11059502330696</v>
      </c>
      <c r="E1138" s="68">
        <f t="shared" si="1173"/>
        <v>102.53647124138797</v>
      </c>
      <c r="F1138" s="68">
        <f t="shared" si="1173"/>
        <v>92.082583538438925</v>
      </c>
      <c r="G1138" s="68">
        <f t="shared" si="1173"/>
        <v>81.859460944170365</v>
      </c>
      <c r="H1138" s="68">
        <f t="shared" si="1173"/>
        <v>70.816560426107955</v>
      </c>
      <c r="I1138" s="69">
        <f t="shared" si="1173"/>
        <v>69.306822284065106</v>
      </c>
    </row>
    <row r="1139" spans="1:9" s="5" customFormat="1" ht="15" customHeight="1" x14ac:dyDescent="0.25">
      <c r="A1139" s="46" t="str">
        <f t="shared" ref="A1139:B1139" si="1174">A874</f>
        <v>4_Papiol</v>
      </c>
      <c r="B1139" s="4" t="str">
        <f t="shared" si="1174"/>
        <v>Salida Nacional / National exit</v>
      </c>
      <c r="C1139" s="68">
        <f t="shared" ref="C1139:I1139" si="1175">IF(C79=0,"",C874/C79)</f>
        <v>149.78805436434848</v>
      </c>
      <c r="D1139" s="68">
        <f t="shared" si="1175"/>
        <v>129.02956144322738</v>
      </c>
      <c r="E1139" s="68">
        <f t="shared" si="1175"/>
        <v>109.58644382840103</v>
      </c>
      <c r="F1139" s="68">
        <f t="shared" si="1175"/>
        <v>96.219249980801735</v>
      </c>
      <c r="G1139" s="68">
        <f t="shared" si="1175"/>
        <v>84.94251053692642</v>
      </c>
      <c r="H1139" s="68">
        <f t="shared" si="1175"/>
        <v>73.353888516928805</v>
      </c>
      <c r="I1139" s="69">
        <f t="shared" si="1175"/>
        <v>71.53318899943541</v>
      </c>
    </row>
    <row r="1140" spans="1:9" s="5" customFormat="1" ht="15" customHeight="1" x14ac:dyDescent="0.25">
      <c r="A1140" s="46" t="str">
        <f t="shared" ref="A1140:B1140" si="1176">A875</f>
        <v>40_Mondragon</v>
      </c>
      <c r="B1140" s="4" t="str">
        <f t="shared" si="1176"/>
        <v>Salida Nacional / National exit</v>
      </c>
      <c r="C1140" s="68">
        <f t="shared" ref="C1140:I1140" si="1177">IF(C80=0,"",C875/C80)</f>
        <v>138.09816684213487</v>
      </c>
      <c r="D1140" s="68">
        <f t="shared" si="1177"/>
        <v>120.91607584697537</v>
      </c>
      <c r="E1140" s="68">
        <f t="shared" si="1177"/>
        <v>105.03454339558868</v>
      </c>
      <c r="F1140" s="68">
        <f t="shared" si="1177"/>
        <v>94.383019970410103</v>
      </c>
      <c r="G1140" s="68">
        <f t="shared" si="1177"/>
        <v>83.917059932000114</v>
      </c>
      <c r="H1140" s="68">
        <f t="shared" si="1177"/>
        <v>72.596916296068869</v>
      </c>
      <c r="I1140" s="69">
        <f t="shared" si="1177"/>
        <v>71.049920526646872</v>
      </c>
    </row>
    <row r="1141" spans="1:9" s="5" customFormat="1" ht="15" customHeight="1" x14ac:dyDescent="0.25">
      <c r="A1141" s="46" t="str">
        <f t="shared" ref="A1141:B1141" si="1178">A876</f>
        <v>41.01_ERM_Legazpia</v>
      </c>
      <c r="B1141" s="4" t="str">
        <f t="shared" si="1178"/>
        <v>Salida Nacional / National exit</v>
      </c>
      <c r="C1141" s="68">
        <f t="shared" ref="C1141:I1141" si="1179">IF(C81=0,"",C876/C81)</f>
        <v>140.76475494265063</v>
      </c>
      <c r="D1141" s="68">
        <f t="shared" si="1179"/>
        <v>123.24525123688638</v>
      </c>
      <c r="E1141" s="68">
        <f t="shared" si="1179"/>
        <v>107.05285963428931</v>
      </c>
      <c r="F1141" s="68">
        <f t="shared" si="1179"/>
        <v>96.192971679089453</v>
      </c>
      <c r="G1141" s="68">
        <f t="shared" si="1179"/>
        <v>85.5274386975684</v>
      </c>
      <c r="H1141" s="68">
        <f t="shared" si="1179"/>
        <v>73.9913906346396</v>
      </c>
      <c r="I1141" s="69">
        <f t="shared" si="1179"/>
        <v>72.416820053628527</v>
      </c>
    </row>
    <row r="1142" spans="1:9" s="5" customFormat="1" ht="15" customHeight="1" x14ac:dyDescent="0.25">
      <c r="A1142" s="46" t="str">
        <f t="shared" ref="A1142:B1142" si="1180">A877</f>
        <v>41.03_ERM_Zaldibia</v>
      </c>
      <c r="B1142" s="4" t="str">
        <f t="shared" si="1180"/>
        <v>Salida Nacional / National exit</v>
      </c>
      <c r="C1142" s="68">
        <f t="shared" ref="C1142:I1142" si="1181">IF(C82=0,"",C877/C82)</f>
        <v>144.01562025145446</v>
      </c>
      <c r="D1142" s="68">
        <f t="shared" si="1181"/>
        <v>126.06367744034783</v>
      </c>
      <c r="E1142" s="68">
        <f t="shared" si="1181"/>
        <v>109.47141380569681</v>
      </c>
      <c r="F1142" s="68">
        <f t="shared" si="1181"/>
        <v>98.34051911001221</v>
      </c>
      <c r="G1142" s="68">
        <f t="shared" si="1181"/>
        <v>87.434360193134253</v>
      </c>
      <c r="H1142" s="68">
        <f t="shared" si="1181"/>
        <v>75.643138241537471</v>
      </c>
      <c r="I1142" s="69">
        <f t="shared" si="1181"/>
        <v>74.036631662798769</v>
      </c>
    </row>
    <row r="1143" spans="1:9" s="5" customFormat="1" ht="15" customHeight="1" x14ac:dyDescent="0.25">
      <c r="A1143" s="46" t="str">
        <f t="shared" ref="A1143:B1143" si="1182">A878</f>
        <v>41.03X01_ERM_Legorreta</v>
      </c>
      <c r="B1143" s="4" t="str">
        <f t="shared" si="1182"/>
        <v>Salida Nacional / National exit</v>
      </c>
      <c r="C1143" s="68">
        <f t="shared" ref="C1143:I1143" si="1183">IF(C83=0,"",C878/C83)</f>
        <v>144.6484003769244</v>
      </c>
      <c r="D1143" s="68">
        <f t="shared" si="1183"/>
        <v>126.61228340129745</v>
      </c>
      <c r="E1143" s="68">
        <f t="shared" si="1183"/>
        <v>109.94218477485832</v>
      </c>
      <c r="F1143" s="68">
        <f t="shared" si="1183"/>
        <v>98.758538684404201</v>
      </c>
      <c r="G1143" s="68">
        <f t="shared" si="1183"/>
        <v>87.805541988934181</v>
      </c>
      <c r="H1143" s="68">
        <f t="shared" si="1183"/>
        <v>75.964650503244201</v>
      </c>
      <c r="I1143" s="69">
        <f t="shared" si="1183"/>
        <v>74.351927590474588</v>
      </c>
    </row>
    <row r="1144" spans="1:9" s="5" customFormat="1" ht="15" customHeight="1" x14ac:dyDescent="0.25">
      <c r="A1144" s="46" t="str">
        <f t="shared" ref="A1144:B1144" si="1184">A879</f>
        <v>41.04_ERM_Altzo</v>
      </c>
      <c r="B1144" s="4" t="str">
        <f t="shared" si="1184"/>
        <v>Salida Nacional / National exit</v>
      </c>
      <c r="C1144" s="68">
        <f t="shared" ref="C1144:I1144" si="1185">IF(C84=0,"",C879/C84)</f>
        <v>146.15710311869361</v>
      </c>
      <c r="D1144" s="68">
        <f t="shared" si="1185"/>
        <v>127.92029432661047</v>
      </c>
      <c r="E1144" s="68">
        <f t="shared" si="1185"/>
        <v>111.06461802351926</v>
      </c>
      <c r="F1144" s="68">
        <f t="shared" si="1185"/>
        <v>99.755199692886507</v>
      </c>
      <c r="G1144" s="68">
        <f t="shared" si="1185"/>
        <v>88.690530266026911</v>
      </c>
      <c r="H1144" s="68">
        <f t="shared" si="1185"/>
        <v>76.731214450538133</v>
      </c>
      <c r="I1144" s="69">
        <f t="shared" si="1185"/>
        <v>75.103670275502623</v>
      </c>
    </row>
    <row r="1145" spans="1:9" s="5" customFormat="1" ht="15" customHeight="1" x14ac:dyDescent="0.25">
      <c r="A1145" s="46" t="str">
        <f t="shared" ref="A1145:B1145" si="1186">A880</f>
        <v>41.05_ERM_Belanuntza_Tolosa</v>
      </c>
      <c r="B1145" s="4" t="str">
        <f t="shared" si="1186"/>
        <v>Salida Nacional / National exit</v>
      </c>
      <c r="C1145" s="68">
        <f t="shared" ref="C1145:I1145" si="1187">IF(C85=0,"",C880/C85)</f>
        <v>147.4413114662751</v>
      </c>
      <c r="D1145" s="68">
        <f t="shared" si="1187"/>
        <v>129.03367372369766</v>
      </c>
      <c r="E1145" s="68">
        <f t="shared" si="1187"/>
        <v>112.02003363166163</v>
      </c>
      <c r="F1145" s="68">
        <f t="shared" si="1187"/>
        <v>100.60355792235526</v>
      </c>
      <c r="G1145" s="68">
        <f t="shared" si="1187"/>
        <v>89.443832624065678</v>
      </c>
      <c r="H1145" s="68">
        <f t="shared" si="1187"/>
        <v>77.383713974013176</v>
      </c>
      <c r="I1145" s="69">
        <f t="shared" si="1187"/>
        <v>75.743553934900177</v>
      </c>
    </row>
    <row r="1146" spans="1:9" s="5" customFormat="1" ht="15" customHeight="1" x14ac:dyDescent="0.25">
      <c r="A1146" s="46" t="str">
        <f t="shared" ref="A1146:B1146" si="1188">A881</f>
        <v>41.06_ERM_Billabona</v>
      </c>
      <c r="B1146" s="4" t="str">
        <f t="shared" si="1188"/>
        <v>Salida Nacional / National exit</v>
      </c>
      <c r="C1146" s="68">
        <f t="shared" ref="C1146:I1146" si="1189">IF(C86=0,"",C881/C86)</f>
        <v>148.98390353751839</v>
      </c>
      <c r="D1146" s="68">
        <f t="shared" si="1189"/>
        <v>130.37106592603527</v>
      </c>
      <c r="E1146" s="68">
        <f t="shared" si="1189"/>
        <v>113.167679607206</v>
      </c>
      <c r="F1146" s="68">
        <f t="shared" si="1189"/>
        <v>101.62260649092832</v>
      </c>
      <c r="G1146" s="68">
        <f t="shared" si="1189"/>
        <v>90.348700005552359</v>
      </c>
      <c r="H1146" s="68">
        <f t="shared" si="1189"/>
        <v>78.167496911803752</v>
      </c>
      <c r="I1146" s="69">
        <f t="shared" si="1189"/>
        <v>76.512182686896452</v>
      </c>
    </row>
    <row r="1147" spans="1:9" s="5" customFormat="1" ht="15" customHeight="1" x14ac:dyDescent="0.25">
      <c r="A1147" s="46" t="str">
        <f t="shared" ref="A1147:B1147" si="1190">A882</f>
        <v>41.07X_Hernani_Osiñaga</v>
      </c>
      <c r="B1147" s="4" t="str">
        <f t="shared" si="1190"/>
        <v>Salida Nacional / National exit</v>
      </c>
      <c r="C1147" s="68">
        <f t="shared" ref="C1147:I1147" si="1191">IF(C87=0,"",C882/C87)</f>
        <v>149.43109923967813</v>
      </c>
      <c r="D1147" s="68">
        <f t="shared" si="1191"/>
        <v>130.75877441756492</v>
      </c>
      <c r="E1147" s="68">
        <f t="shared" si="1191"/>
        <v>113.50038088152979</v>
      </c>
      <c r="F1147" s="68">
        <f t="shared" si="1191"/>
        <v>101.91802752196639</v>
      </c>
      <c r="G1147" s="68">
        <f t="shared" si="1191"/>
        <v>90.61102003919504</v>
      </c>
      <c r="H1147" s="68">
        <f t="shared" si="1191"/>
        <v>78.39471470174324</v>
      </c>
      <c r="I1147" s="69">
        <f t="shared" si="1191"/>
        <v>76.735007295460733</v>
      </c>
    </row>
    <row r="1148" spans="1:9" s="5" customFormat="1" ht="15" customHeight="1" x14ac:dyDescent="0.25">
      <c r="A1148" s="46" t="str">
        <f t="shared" ref="A1148:B1148" si="1192">A883</f>
        <v>41.10_ERM_Irun</v>
      </c>
      <c r="B1148" s="4" t="str">
        <f t="shared" si="1192"/>
        <v>Salida Nacional / National exit</v>
      </c>
      <c r="C1148" s="68">
        <f t="shared" ref="C1148:I1148" si="1193">IF(C88=0,"",C883/C88)</f>
        <v>157.3504438193049</v>
      </c>
      <c r="D1148" s="68">
        <f t="shared" si="1193"/>
        <v>137.62466585176693</v>
      </c>
      <c r="E1148" s="68">
        <f t="shared" si="1193"/>
        <v>119.39215493196484</v>
      </c>
      <c r="F1148" s="68">
        <f t="shared" si="1193"/>
        <v>107.14960942125691</v>
      </c>
      <c r="G1148" s="68">
        <f t="shared" si="1193"/>
        <v>95.256419640583005</v>
      </c>
      <c r="H1148" s="68">
        <f t="shared" si="1193"/>
        <v>82.418492131762733</v>
      </c>
      <c r="I1148" s="69">
        <f t="shared" si="1193"/>
        <v>80.680986309835504</v>
      </c>
    </row>
    <row r="1149" spans="1:9" s="5" customFormat="1" ht="15" customHeight="1" x14ac:dyDescent="0.25">
      <c r="A1149" s="46" t="str">
        <f t="shared" ref="A1149:B1149" si="1194">A884</f>
        <v>41-16_Vergara</v>
      </c>
      <c r="B1149" s="4" t="str">
        <f t="shared" si="1194"/>
        <v>Salida Nacional / National exit</v>
      </c>
      <c r="C1149" s="68">
        <f t="shared" ref="C1149:I1149" si="1195">IF(C89=0,"",C884/C89)</f>
        <v>138.778015415814</v>
      </c>
      <c r="D1149" s="68">
        <f t="shared" si="1195"/>
        <v>121.52279330338644</v>
      </c>
      <c r="E1149" s="68">
        <f t="shared" si="1195"/>
        <v>105.57478019583394</v>
      </c>
      <c r="F1149" s="68">
        <f t="shared" si="1195"/>
        <v>94.880515775359456</v>
      </c>
      <c r="G1149" s="68">
        <f t="shared" si="1195"/>
        <v>84.362039350030017</v>
      </c>
      <c r="H1149" s="68">
        <f t="shared" si="1195"/>
        <v>72.981938704996509</v>
      </c>
      <c r="I1149" s="69">
        <f t="shared" si="1195"/>
        <v>71.426885545652397</v>
      </c>
    </row>
    <row r="1150" spans="1:9" s="5" customFormat="1" ht="15" customHeight="1" x14ac:dyDescent="0.25">
      <c r="A1150" s="46" t="str">
        <f t="shared" ref="A1150:B1150" si="1196">A885</f>
        <v>43X.00_Dima</v>
      </c>
      <c r="B1150" s="4" t="str">
        <f t="shared" si="1196"/>
        <v>Salida Nacional / National exit</v>
      </c>
      <c r="C1150" s="68">
        <f t="shared" ref="C1150:I1150" si="1197">IF(C90=0,"",C885/C90)</f>
        <v>139.00831112208044</v>
      </c>
      <c r="D1150" s="68">
        <f t="shared" si="1197"/>
        <v>121.78678315743905</v>
      </c>
      <c r="E1150" s="68">
        <f t="shared" si="1197"/>
        <v>105.87281903444108</v>
      </c>
      <c r="F1150" s="68">
        <f t="shared" si="1197"/>
        <v>95.209672674306944</v>
      </c>
      <c r="G1150" s="68">
        <f t="shared" si="1197"/>
        <v>84.663927453234891</v>
      </c>
      <c r="H1150" s="68">
        <f t="shared" si="1197"/>
        <v>73.240216327814892</v>
      </c>
      <c r="I1150" s="69">
        <f t="shared" si="1197"/>
        <v>71.674896882986957</v>
      </c>
    </row>
    <row r="1151" spans="1:9" s="5" customFormat="1" ht="15" customHeight="1" x14ac:dyDescent="0.25">
      <c r="A1151" s="46" t="str">
        <f t="shared" ref="A1151:B1151" si="1198">A886</f>
        <v>45.01DXC_Zabalgarbi</v>
      </c>
      <c r="B1151" s="4" t="str">
        <f t="shared" si="1198"/>
        <v>Salida Nacional / National exit</v>
      </c>
      <c r="C1151" s="68">
        <f t="shared" ref="C1151:I1151" si="1199">IF(C91=0,"",C886/C91)</f>
        <v>141.39004256789204</v>
      </c>
      <c r="D1151" s="68">
        <f t="shared" si="1199"/>
        <v>123.90395220965503</v>
      </c>
      <c r="E1151" s="68">
        <f t="shared" si="1199"/>
        <v>107.74902386148702</v>
      </c>
      <c r="F1151" s="68">
        <f t="shared" si="1199"/>
        <v>96.930636490704899</v>
      </c>
      <c r="G1151" s="68">
        <f t="shared" si="1199"/>
        <v>86.201385911694928</v>
      </c>
      <c r="H1151" s="68">
        <f t="shared" si="1199"/>
        <v>74.569441025798014</v>
      </c>
      <c r="I1151" s="69">
        <f t="shared" si="1199"/>
        <v>72.973757011244828</v>
      </c>
    </row>
    <row r="1152" spans="1:9" s="5" customFormat="1" ht="15" customHeight="1" x14ac:dyDescent="0.25">
      <c r="A1152" s="46" t="str">
        <f t="shared" ref="A1152:B1152" si="1200">A887</f>
        <v>45.01X_ESC Rezola</v>
      </c>
      <c r="B1152" s="4" t="str">
        <f t="shared" si="1200"/>
        <v>Salida Nacional / National exit</v>
      </c>
      <c r="C1152" s="68">
        <f t="shared" ref="C1152:I1152" si="1201">IF(C92=0,"",C887/C92)</f>
        <v>141.49484474874927</v>
      </c>
      <c r="D1152" s="68">
        <f t="shared" si="1201"/>
        <v>123.99383421393011</v>
      </c>
      <c r="E1152" s="68">
        <f t="shared" si="1201"/>
        <v>107.82499048198972</v>
      </c>
      <c r="F1152" s="68">
        <f t="shared" si="1201"/>
        <v>96.997003731107128</v>
      </c>
      <c r="G1152" s="68">
        <f t="shared" si="1201"/>
        <v>86.260051498230737</v>
      </c>
      <c r="H1152" s="68">
        <f t="shared" si="1201"/>
        <v>74.620235663851432</v>
      </c>
      <c r="I1152" s="69">
        <f t="shared" si="1201"/>
        <v>73.023534715231477</v>
      </c>
    </row>
    <row r="1153" spans="1:9" s="5" customFormat="1" ht="15" customHeight="1" x14ac:dyDescent="0.25">
      <c r="A1153" s="46" t="str">
        <f t="shared" ref="A1153:B1153" si="1202">A888</f>
        <v>45.02_Barakaldo</v>
      </c>
      <c r="B1153" s="4" t="str">
        <f t="shared" si="1202"/>
        <v>Salida Nacional / National exit</v>
      </c>
      <c r="C1153" s="68">
        <f t="shared" ref="C1153:I1153" si="1203">IF(C93=0,"",C888/C93)</f>
        <v>144.05777028474333</v>
      </c>
      <c r="D1153" s="68">
        <f t="shared" si="1203"/>
        <v>126.27534910739881</v>
      </c>
      <c r="E1153" s="68">
        <f t="shared" si="1203"/>
        <v>109.85052175639137</v>
      </c>
      <c r="F1153" s="68">
        <f t="shared" si="1203"/>
        <v>98.858252167433093</v>
      </c>
      <c r="G1153" s="68">
        <f t="shared" si="1203"/>
        <v>87.923461064355038</v>
      </c>
      <c r="H1153" s="68">
        <f t="shared" si="1203"/>
        <v>76.058277886464523</v>
      </c>
      <c r="I1153" s="69">
        <f t="shared" si="1203"/>
        <v>74.428583150673745</v>
      </c>
    </row>
    <row r="1154" spans="1:9" s="5" customFormat="1" ht="15" customHeight="1" x14ac:dyDescent="0.25">
      <c r="A1154" s="46" t="str">
        <f t="shared" ref="A1154:B1154" si="1204">A889</f>
        <v>45.05.0 BBC Zierbana-Superpuerto</v>
      </c>
      <c r="B1154" s="4" t="str">
        <f t="shared" si="1204"/>
        <v>Salida Nacional / National exit</v>
      </c>
      <c r="C1154" s="68">
        <f t="shared" ref="C1154:I1154" si="1205">IF(C94=0,"",C889/C94)</f>
        <v>146.8121093723129</v>
      </c>
      <c r="D1154" s="68">
        <f t="shared" si="1205"/>
        <v>128.72373659699844</v>
      </c>
      <c r="E1154" s="68">
        <f t="shared" si="1205"/>
        <v>112.02024760877791</v>
      </c>
      <c r="F1154" s="68">
        <f t="shared" si="1205"/>
        <v>100.84845048140907</v>
      </c>
      <c r="G1154" s="68">
        <f t="shared" si="1205"/>
        <v>89.701445704519983</v>
      </c>
      <c r="H1154" s="68">
        <f t="shared" si="1205"/>
        <v>77.595451839580051</v>
      </c>
      <c r="I1154" s="69">
        <f t="shared" si="1205"/>
        <v>75.930642178712972</v>
      </c>
    </row>
    <row r="1155" spans="1:9" s="5" customFormat="1" ht="15" customHeight="1" x14ac:dyDescent="0.25">
      <c r="A1155" s="46" t="str">
        <f t="shared" ref="A1155:B1155" si="1206">A890</f>
        <v>45_16_Arrigorriaga_16</v>
      </c>
      <c r="B1155" s="4" t="str">
        <f t="shared" si="1206"/>
        <v>Salida Nacional / National exit</v>
      </c>
      <c r="C1155" s="68" t="str">
        <f t="shared" ref="C1155:I1155" si="1207">IF(C95=0,"",C890/C95)</f>
        <v/>
      </c>
      <c r="D1155" s="68" t="str">
        <f t="shared" si="1207"/>
        <v/>
      </c>
      <c r="E1155" s="68" t="str">
        <f t="shared" si="1207"/>
        <v/>
      </c>
      <c r="F1155" s="68" t="str">
        <f t="shared" si="1207"/>
        <v/>
      </c>
      <c r="G1155" s="68" t="str">
        <f t="shared" si="1207"/>
        <v/>
      </c>
      <c r="H1155" s="68" t="str">
        <f t="shared" si="1207"/>
        <v/>
      </c>
      <c r="I1155" s="69" t="str">
        <f t="shared" si="1207"/>
        <v/>
      </c>
    </row>
    <row r="1156" spans="1:9" s="5" customFormat="1" ht="15" customHeight="1" x14ac:dyDescent="0.25">
      <c r="A1156" s="46" t="str">
        <f t="shared" ref="A1156:B1156" si="1208">A891</f>
        <v>6_Subirats</v>
      </c>
      <c r="B1156" s="4" t="str">
        <f t="shared" si="1208"/>
        <v>Salida Nacional / National exit</v>
      </c>
      <c r="C1156" s="68">
        <f t="shared" ref="C1156:I1156" si="1209">IF(C96=0,"",C891/C96)</f>
        <v>146.30962277052893</v>
      </c>
      <c r="D1156" s="68">
        <f t="shared" si="1209"/>
        <v>126.00171938288999</v>
      </c>
      <c r="E1156" s="68">
        <f t="shared" si="1209"/>
        <v>106.97859378233643</v>
      </c>
      <c r="F1156" s="68">
        <f t="shared" si="1209"/>
        <v>93.894433779770623</v>
      </c>
      <c r="G1156" s="68">
        <f t="shared" si="1209"/>
        <v>82.884597207770497</v>
      </c>
      <c r="H1156" s="68">
        <f t="shared" si="1209"/>
        <v>71.579426364064176</v>
      </c>
      <c r="I1156" s="69">
        <f t="shared" si="1209"/>
        <v>69.80833298134479</v>
      </c>
    </row>
    <row r="1157" spans="1:9" s="5" customFormat="1" ht="15" customHeight="1" x14ac:dyDescent="0.25">
      <c r="A1157" s="46" t="str">
        <f t="shared" ref="A1157:B1157" si="1210">A892</f>
        <v>7A_Vilafranca</v>
      </c>
      <c r="B1157" s="4" t="str">
        <f t="shared" si="1210"/>
        <v>Salida Nacional / National exit</v>
      </c>
      <c r="C1157" s="68" t="str">
        <f t="shared" ref="C1157:I1157" si="1211">IF(C97=0,"",C892/C97)</f>
        <v/>
      </c>
      <c r="D1157" s="68" t="str">
        <f t="shared" si="1211"/>
        <v/>
      </c>
      <c r="E1157" s="68" t="str">
        <f t="shared" si="1211"/>
        <v/>
      </c>
      <c r="F1157" s="68" t="str">
        <f t="shared" si="1211"/>
        <v/>
      </c>
      <c r="G1157" s="68" t="str">
        <f t="shared" si="1211"/>
        <v/>
      </c>
      <c r="H1157" s="68" t="str">
        <f t="shared" si="1211"/>
        <v/>
      </c>
      <c r="I1157" s="69" t="str">
        <f t="shared" si="1211"/>
        <v/>
      </c>
    </row>
    <row r="1158" spans="1:9" s="5" customFormat="1" ht="15" customHeight="1" x14ac:dyDescent="0.25">
      <c r="A1158" s="46" t="str">
        <f t="shared" ref="A1158:B1158" si="1212">A893</f>
        <v>7B_Santa Margarita</v>
      </c>
      <c r="B1158" s="4" t="str">
        <f t="shared" si="1212"/>
        <v>Salida Nacional / National exit</v>
      </c>
      <c r="C1158" s="68">
        <f t="shared" ref="C1158:I1158" si="1213">IF(C98=0,"",C893/C98)</f>
        <v>144.21028561455631</v>
      </c>
      <c r="D1158" s="68">
        <f t="shared" si="1213"/>
        <v>124.17432644206664</v>
      </c>
      <c r="E1158" s="68">
        <f t="shared" si="1213"/>
        <v>105.40467854173325</v>
      </c>
      <c r="F1158" s="68">
        <f t="shared" si="1213"/>
        <v>92.491337901644528</v>
      </c>
      <c r="G1158" s="68">
        <f t="shared" si="1213"/>
        <v>81.642585168969887</v>
      </c>
      <c r="H1158" s="68">
        <f t="shared" si="1213"/>
        <v>70.50848555959513</v>
      </c>
      <c r="I1158" s="69">
        <f t="shared" si="1213"/>
        <v>68.767330957928692</v>
      </c>
    </row>
    <row r="1159" spans="1:9" s="5" customFormat="1" ht="15" customHeight="1" x14ac:dyDescent="0.25">
      <c r="A1159" s="46" t="str">
        <f t="shared" ref="A1159:B1159" si="1214">A894</f>
        <v>A1_Sabiñanigo</v>
      </c>
      <c r="B1159" s="4" t="str">
        <f t="shared" si="1214"/>
        <v>Salida Nacional / National exit</v>
      </c>
      <c r="C1159" s="68">
        <f t="shared" ref="C1159:I1159" si="1215">IF(C99=0,"",C894/C99)</f>
        <v>156.082388056865</v>
      </c>
      <c r="D1159" s="68">
        <f t="shared" si="1215"/>
        <v>135.11585450389879</v>
      </c>
      <c r="E1159" s="68">
        <f t="shared" si="1215"/>
        <v>115.54761210923171</v>
      </c>
      <c r="F1159" s="68">
        <f t="shared" si="1215"/>
        <v>102.15692637864899</v>
      </c>
      <c r="G1159" s="68">
        <f t="shared" si="1215"/>
        <v>90.40500466768826</v>
      </c>
      <c r="H1159" s="68">
        <f t="shared" si="1215"/>
        <v>78.154446715397981</v>
      </c>
      <c r="I1159" s="69">
        <f t="shared" si="1215"/>
        <v>76.388022278083184</v>
      </c>
    </row>
    <row r="1160" spans="1:9" s="5" customFormat="1" ht="15" customHeight="1" x14ac:dyDescent="0.25">
      <c r="A1160" s="46" t="str">
        <f t="shared" ref="A1160:B1160" si="1216">A895</f>
        <v>A10_Zaragoza</v>
      </c>
      <c r="B1160" s="4" t="str">
        <f t="shared" si="1216"/>
        <v>Salida Nacional / National exit</v>
      </c>
      <c r="C1160" s="68" t="str">
        <f t="shared" ref="C1160:I1160" si="1217">IF(C100=0,"",C895/C100)</f>
        <v/>
      </c>
      <c r="D1160" s="68" t="str">
        <f t="shared" si="1217"/>
        <v/>
      </c>
      <c r="E1160" s="68" t="str">
        <f t="shared" si="1217"/>
        <v/>
      </c>
      <c r="F1160" s="68" t="str">
        <f t="shared" si="1217"/>
        <v/>
      </c>
      <c r="G1160" s="68" t="str">
        <f t="shared" si="1217"/>
        <v/>
      </c>
      <c r="H1160" s="68" t="str">
        <f t="shared" si="1217"/>
        <v/>
      </c>
      <c r="I1160" s="69" t="str">
        <f t="shared" si="1217"/>
        <v/>
      </c>
    </row>
    <row r="1161" spans="1:9" s="5" customFormat="1" ht="15" customHeight="1" x14ac:dyDescent="0.25">
      <c r="A1161" s="46" t="str">
        <f t="shared" ref="A1161:B1161" si="1218">A896</f>
        <v>A36 Barcelona</v>
      </c>
      <c r="B1161" s="4" t="str">
        <f t="shared" si="1218"/>
        <v>Salida Nacional / National exit</v>
      </c>
      <c r="C1161" s="68">
        <f t="shared" ref="C1161:I1161" si="1219">IF(C101=0,"",C896/C101)</f>
        <v>155.53624432328257</v>
      </c>
      <c r="D1161" s="68">
        <f t="shared" si="1219"/>
        <v>134.02056947056838</v>
      </c>
      <c r="E1161" s="68">
        <f t="shared" si="1219"/>
        <v>113.87311272389356</v>
      </c>
      <c r="F1161" s="68">
        <f t="shared" si="1219"/>
        <v>100.02915872995798</v>
      </c>
      <c r="G1161" s="68">
        <f t="shared" si="1219"/>
        <v>88.317443473054809</v>
      </c>
      <c r="H1161" s="68">
        <f t="shared" si="1219"/>
        <v>76.268840948981364</v>
      </c>
      <c r="I1161" s="69">
        <f t="shared" si="1219"/>
        <v>74.376028628690875</v>
      </c>
    </row>
    <row r="1162" spans="1:9" s="5" customFormat="1" ht="15" customHeight="1" x14ac:dyDescent="0.25">
      <c r="A1162" s="46" t="str">
        <f t="shared" ref="A1162:B1162" si="1220">A897</f>
        <v>A5A_Gurrea Gallego</v>
      </c>
      <c r="B1162" s="4" t="str">
        <f t="shared" si="1220"/>
        <v>Salida Nacional / National exit</v>
      </c>
      <c r="C1162" s="68">
        <f t="shared" ref="C1162:I1162" si="1221">IF(C102=0,"",C897/C102)</f>
        <v>143.72449170001531</v>
      </c>
      <c r="D1162" s="68">
        <f t="shared" si="1221"/>
        <v>124.43492273386326</v>
      </c>
      <c r="E1162" s="68">
        <f t="shared" si="1221"/>
        <v>106.43093389377192</v>
      </c>
      <c r="F1162" s="68">
        <f t="shared" si="1221"/>
        <v>94.114913556575004</v>
      </c>
      <c r="G1162" s="68">
        <f t="shared" si="1221"/>
        <v>83.285846750345087</v>
      </c>
      <c r="H1162" s="68">
        <f t="shared" si="1221"/>
        <v>71.992956421779638</v>
      </c>
      <c r="I1162" s="69">
        <f t="shared" si="1221"/>
        <v>70.351687954488895</v>
      </c>
    </row>
    <row r="1163" spans="1:9" s="5" customFormat="1" ht="15" customHeight="1" x14ac:dyDescent="0.25">
      <c r="A1163" s="46" t="str">
        <f t="shared" ref="A1163:B1163" si="1222">A898</f>
        <v>A6_Zuera</v>
      </c>
      <c r="B1163" s="4" t="str">
        <f t="shared" si="1222"/>
        <v>Salida Nacional / National exit</v>
      </c>
      <c r="C1163" s="68">
        <f t="shared" ref="C1163:I1163" si="1223">IF(C103=0,"",C898/C103)</f>
        <v>141.012600725206</v>
      </c>
      <c r="D1163" s="68">
        <f t="shared" si="1223"/>
        <v>122.09103493667685</v>
      </c>
      <c r="E1163" s="68">
        <f t="shared" si="1223"/>
        <v>104.43031528856389</v>
      </c>
      <c r="F1163" s="68">
        <f t="shared" si="1223"/>
        <v>92.350125977708913</v>
      </c>
      <c r="G1163" s="68">
        <f t="shared" si="1223"/>
        <v>81.723575992702393</v>
      </c>
      <c r="H1163" s="68">
        <f t="shared" si="1223"/>
        <v>70.640841997436155</v>
      </c>
      <c r="I1163" s="69">
        <f t="shared" si="1223"/>
        <v>69.027038507658631</v>
      </c>
    </row>
    <row r="1164" spans="1:9" s="5" customFormat="1" ht="15" customHeight="1" x14ac:dyDescent="0.25">
      <c r="A1164" s="46" t="str">
        <f t="shared" ref="A1164:B1164" si="1224">A899</f>
        <v>A7_Villanueva de Gallego</v>
      </c>
      <c r="B1164" s="4" t="str">
        <f t="shared" si="1224"/>
        <v>Salida Nacional / National exit</v>
      </c>
      <c r="C1164" s="68">
        <f t="shared" ref="C1164:I1164" si="1225">IF(C104=0,"",C899/C104)</f>
        <v>138.15403249156014</v>
      </c>
      <c r="D1164" s="68">
        <f t="shared" si="1225"/>
        <v>119.62037396154744</v>
      </c>
      <c r="E1164" s="68">
        <f t="shared" si="1225"/>
        <v>102.32148980641462</v>
      </c>
      <c r="F1164" s="68">
        <f t="shared" si="1225"/>
        <v>90.489886846069709</v>
      </c>
      <c r="G1164" s="68">
        <f t="shared" si="1225"/>
        <v>80.076807150726651</v>
      </c>
      <c r="H1164" s="68">
        <f t="shared" si="1225"/>
        <v>69.215596153268493</v>
      </c>
      <c r="I1164" s="69">
        <f t="shared" si="1225"/>
        <v>67.63074313125918</v>
      </c>
    </row>
    <row r="1165" spans="1:9" s="5" customFormat="1" ht="15" customHeight="1" x14ac:dyDescent="0.25">
      <c r="A1165" s="46" t="str">
        <f t="shared" ref="A1165:B1165" si="1226">A900</f>
        <v>A8_Zorongo</v>
      </c>
      <c r="B1165" s="4" t="str">
        <f t="shared" si="1226"/>
        <v>Salida Nacional / National exit</v>
      </c>
      <c r="C1165" s="68">
        <f t="shared" ref="C1165:I1165" si="1227">IF(C105=0,"",C900/C105)</f>
        <v>137.21942273058994</v>
      </c>
      <c r="D1165" s="68">
        <f t="shared" si="1227"/>
        <v>118.81259059775523</v>
      </c>
      <c r="E1165" s="68">
        <f t="shared" si="1227"/>
        <v>101.63200866805967</v>
      </c>
      <c r="F1165" s="68">
        <f t="shared" si="1227"/>
        <v>89.881681091277883</v>
      </c>
      <c r="G1165" s="68">
        <f t="shared" si="1227"/>
        <v>79.538395572630762</v>
      </c>
      <c r="H1165" s="68">
        <f t="shared" si="1227"/>
        <v>68.749611587266941</v>
      </c>
      <c r="I1165" s="69">
        <f t="shared" si="1227"/>
        <v>67.174223929576158</v>
      </c>
    </row>
    <row r="1166" spans="1:9" s="5" customFormat="1" ht="15" customHeight="1" x14ac:dyDescent="0.25">
      <c r="A1166" s="46" t="str">
        <f t="shared" ref="A1166:B1166" si="1228">A901</f>
        <v>A9_Juslibol</v>
      </c>
      <c r="B1166" s="4" t="str">
        <f t="shared" si="1228"/>
        <v>Salida Nacional / National exit</v>
      </c>
      <c r="C1166" s="68">
        <f t="shared" ref="C1166:I1166" si="1229">IF(C106=0,"",C901/C106)</f>
        <v>135.69251439352962</v>
      </c>
      <c r="D1166" s="68">
        <f t="shared" si="1229"/>
        <v>117.49288348124418</v>
      </c>
      <c r="E1166" s="68">
        <f t="shared" si="1229"/>
        <v>100.50557650100507</v>
      </c>
      <c r="F1166" s="68">
        <f t="shared" si="1229"/>
        <v>88.888031681201227</v>
      </c>
      <c r="G1166" s="68">
        <f t="shared" si="1229"/>
        <v>78.658771625079581</v>
      </c>
      <c r="H1166" s="68">
        <f t="shared" si="1229"/>
        <v>67.988314467888884</v>
      </c>
      <c r="I1166" s="69">
        <f t="shared" si="1229"/>
        <v>66.428390744232175</v>
      </c>
    </row>
    <row r="1167" spans="1:9" s="5" customFormat="1" ht="15" customHeight="1" x14ac:dyDescent="0.25">
      <c r="A1167" s="46" t="str">
        <f t="shared" ref="A1167:B1167" si="1230">A902</f>
        <v>A9A_Ramal Utebo-Sobradiel</v>
      </c>
      <c r="B1167" s="4" t="str">
        <f t="shared" si="1230"/>
        <v>Salida Nacional / National exit</v>
      </c>
      <c r="C1167" s="68">
        <f t="shared" ref="C1167:I1167" si="1231">IF(C107=0,"",C902/C107)</f>
        <v>135.36388794633345</v>
      </c>
      <c r="D1167" s="68">
        <f t="shared" si="1231"/>
        <v>117.20885159110895</v>
      </c>
      <c r="E1167" s="68">
        <f t="shared" si="1231"/>
        <v>100.26314190812097</v>
      </c>
      <c r="F1167" s="68">
        <f t="shared" si="1231"/>
        <v>88.674175048509966</v>
      </c>
      <c r="G1167" s="68">
        <f t="shared" si="1231"/>
        <v>78.469455943360956</v>
      </c>
      <c r="H1167" s="68">
        <f t="shared" si="1231"/>
        <v>67.824465491804602</v>
      </c>
      <c r="I1167" s="69">
        <f t="shared" si="1231"/>
        <v>66.267869969047709</v>
      </c>
    </row>
    <row r="1168" spans="1:9" s="5" customFormat="1" ht="15" customHeight="1" x14ac:dyDescent="0.25">
      <c r="A1168" s="46" t="str">
        <f t="shared" ref="A1168:B1168" si="1232">A903</f>
        <v>A9B_Zaragoza Plaza</v>
      </c>
      <c r="B1168" s="4" t="str">
        <f t="shared" si="1232"/>
        <v>Salida Nacional / National exit</v>
      </c>
      <c r="C1168" s="68">
        <f t="shared" ref="C1168:I1168" si="1233">IF(C108=0,"",C903/C108)</f>
        <v>134.03203530696368</v>
      </c>
      <c r="D1168" s="68">
        <f t="shared" si="1233"/>
        <v>116.05773114487175</v>
      </c>
      <c r="E1168" s="68">
        <f t="shared" si="1233"/>
        <v>99.280606402649184</v>
      </c>
      <c r="F1168" s="68">
        <f t="shared" si="1233"/>
        <v>87.807459897837248</v>
      </c>
      <c r="G1168" s="68">
        <f t="shared" si="1233"/>
        <v>77.702200013345958</v>
      </c>
      <c r="H1168" s="68">
        <f t="shared" si="1233"/>
        <v>67.160420667908781</v>
      </c>
      <c r="I1168" s="69">
        <f t="shared" si="1233"/>
        <v>65.617313630910019</v>
      </c>
    </row>
    <row r="1169" spans="1:9" s="5" customFormat="1" ht="15" customHeight="1" x14ac:dyDescent="0.25">
      <c r="A1169" s="46" t="str">
        <f t="shared" ref="A1169:B1169" si="1234">A904</f>
        <v>Abegondo (I15)</v>
      </c>
      <c r="B1169" s="4" t="str">
        <f t="shared" si="1234"/>
        <v>Salida Nacional / National exit</v>
      </c>
      <c r="C1169" s="68">
        <f t="shared" ref="C1169:I1169" si="1235">IF(C109=0,"",C904/C109)</f>
        <v>227.72913541771538</v>
      </c>
      <c r="D1169" s="68">
        <f t="shared" si="1235"/>
        <v>198.25982567234527</v>
      </c>
      <c r="E1169" s="68">
        <f t="shared" si="1235"/>
        <v>170.96556953623028</v>
      </c>
      <c r="F1169" s="68">
        <f t="shared" si="1235"/>
        <v>152.53024079409172</v>
      </c>
      <c r="G1169" s="68">
        <f t="shared" si="1235"/>
        <v>135.42512357222341</v>
      </c>
      <c r="H1169" s="68">
        <f t="shared" si="1235"/>
        <v>117.17101993477075</v>
      </c>
      <c r="I1169" s="69">
        <f t="shared" si="1235"/>
        <v>114.67946515269018</v>
      </c>
    </row>
    <row r="1170" spans="1:9" s="5" customFormat="1" ht="15" customHeight="1" x14ac:dyDescent="0.25">
      <c r="A1170" s="46" t="str">
        <f t="shared" ref="A1170:B1170" si="1236">A905</f>
        <v>Andosilla</v>
      </c>
      <c r="B1170" s="4" t="str">
        <f t="shared" si="1236"/>
        <v>Salida Nacional / National exit</v>
      </c>
      <c r="C1170" s="68">
        <f t="shared" ref="C1170:I1170" si="1237">IF(C110=0,"",C905/C110)</f>
        <v>127.98337859696365</v>
      </c>
      <c r="D1170" s="68">
        <f t="shared" si="1237"/>
        <v>111.54424654198463</v>
      </c>
      <c r="E1170" s="68">
        <f t="shared" si="1237"/>
        <v>96.29469938738545</v>
      </c>
      <c r="F1170" s="68">
        <f t="shared" si="1237"/>
        <v>85.981899172882592</v>
      </c>
      <c r="G1170" s="68">
        <f t="shared" si="1237"/>
        <v>76.320355782747384</v>
      </c>
      <c r="H1170" s="68">
        <f t="shared" si="1237"/>
        <v>66.016359830344939</v>
      </c>
      <c r="I1170" s="69">
        <f t="shared" si="1237"/>
        <v>64.593217890738501</v>
      </c>
    </row>
    <row r="1171" spans="1:9" s="5" customFormat="1" ht="15" customHeight="1" x14ac:dyDescent="0.25">
      <c r="A1171" s="46" t="str">
        <f t="shared" ref="A1171:B1171" si="1238">A906</f>
        <v>B02_Briviesca</v>
      </c>
      <c r="B1171" s="4" t="str">
        <f t="shared" si="1238"/>
        <v>Salida Nacional / National exit</v>
      </c>
      <c r="C1171" s="68">
        <f t="shared" ref="C1171:I1171" si="1239">IF(C111=0,"",C906/C111)</f>
        <v>124.83364887265259</v>
      </c>
      <c r="D1171" s="68">
        <f t="shared" si="1239"/>
        <v>109.13944985488325</v>
      </c>
      <c r="E1171" s="68">
        <f t="shared" si="1239"/>
        <v>94.625045400303534</v>
      </c>
      <c r="F1171" s="68">
        <f t="shared" si="1239"/>
        <v>84.868183188228343</v>
      </c>
      <c r="G1171" s="68">
        <f t="shared" si="1239"/>
        <v>75.432604924400763</v>
      </c>
      <c r="H1171" s="68">
        <f t="shared" si="1239"/>
        <v>65.264467528058503</v>
      </c>
      <c r="I1171" s="69">
        <f t="shared" si="1239"/>
        <v>63.886310234752159</v>
      </c>
    </row>
    <row r="1172" spans="1:9" s="5" customFormat="1" ht="15" customHeight="1" x14ac:dyDescent="0.25">
      <c r="A1172" s="46" t="str">
        <f t="shared" ref="A1172:B1172" si="1240">A907</f>
        <v>B04_Burgos</v>
      </c>
      <c r="B1172" s="4" t="str">
        <f t="shared" si="1240"/>
        <v>Salida Nacional / National exit</v>
      </c>
      <c r="C1172" s="68" t="str">
        <f t="shared" ref="C1172:I1172" si="1241">IF(C112=0,"",C907/C112)</f>
        <v/>
      </c>
      <c r="D1172" s="68" t="str">
        <f t="shared" si="1241"/>
        <v/>
      </c>
      <c r="E1172" s="68" t="str">
        <f t="shared" si="1241"/>
        <v/>
      </c>
      <c r="F1172" s="68" t="str">
        <f t="shared" si="1241"/>
        <v/>
      </c>
      <c r="G1172" s="68" t="str">
        <f t="shared" si="1241"/>
        <v/>
      </c>
      <c r="H1172" s="68" t="str">
        <f t="shared" si="1241"/>
        <v/>
      </c>
      <c r="I1172" s="69" t="str">
        <f t="shared" si="1241"/>
        <v/>
      </c>
    </row>
    <row r="1173" spans="1:9" s="5" customFormat="1" ht="15" customHeight="1" x14ac:dyDescent="0.25">
      <c r="A1173" s="46" t="str">
        <f t="shared" ref="A1173:B1173" si="1242">A908</f>
        <v>B05_Villalonquejar</v>
      </c>
      <c r="B1173" s="4" t="str">
        <f t="shared" si="1242"/>
        <v>Salida Nacional / National exit</v>
      </c>
      <c r="C1173" s="68">
        <f t="shared" ref="C1173:I1173" si="1243">IF(C113=0,"",C908/C113)</f>
        <v>123.75026919353824</v>
      </c>
      <c r="D1173" s="68">
        <f t="shared" si="1243"/>
        <v>108.12173701834813</v>
      </c>
      <c r="E1173" s="68">
        <f t="shared" si="1243"/>
        <v>93.670922300281021</v>
      </c>
      <c r="F1173" s="68">
        <f t="shared" si="1243"/>
        <v>83.95035517895036</v>
      </c>
      <c r="G1173" s="68">
        <f t="shared" si="1243"/>
        <v>74.616843311268767</v>
      </c>
      <c r="H1173" s="68">
        <f t="shared" si="1243"/>
        <v>64.569177391758373</v>
      </c>
      <c r="I1173" s="69">
        <f t="shared" si="1243"/>
        <v>63.223855894611845</v>
      </c>
    </row>
    <row r="1174" spans="1:9" s="5" customFormat="1" ht="15" customHeight="1" x14ac:dyDescent="0.25">
      <c r="A1174" s="46" t="str">
        <f t="shared" ref="A1174:B1174" si="1244">A909</f>
        <v>B08_Lerma</v>
      </c>
      <c r="B1174" s="4" t="str">
        <f t="shared" si="1244"/>
        <v>Salida Nacional / National exit</v>
      </c>
      <c r="C1174" s="68">
        <f t="shared" ref="C1174:I1174" si="1245">IF(C114=0,"",C909/C114)</f>
        <v>122.9851596469105</v>
      </c>
      <c r="D1174" s="68">
        <f t="shared" si="1245"/>
        <v>107.37251675444392</v>
      </c>
      <c r="E1174" s="68">
        <f t="shared" si="1245"/>
        <v>92.939813582574345</v>
      </c>
      <c r="F1174" s="68">
        <f t="shared" si="1245"/>
        <v>83.223657416331903</v>
      </c>
      <c r="G1174" s="68">
        <f t="shared" si="1245"/>
        <v>73.971651612544179</v>
      </c>
      <c r="H1174" s="68">
        <f t="shared" si="1245"/>
        <v>64.023878735314256</v>
      </c>
      <c r="I1174" s="69">
        <f t="shared" si="1245"/>
        <v>62.712735896568681</v>
      </c>
    </row>
    <row r="1175" spans="1:9" s="5" customFormat="1" ht="15" customHeight="1" x14ac:dyDescent="0.25">
      <c r="A1175" s="46" t="str">
        <f t="shared" ref="A1175:B1175" si="1246">A910</f>
        <v>B10_Aranda de Duero</v>
      </c>
      <c r="B1175" s="4" t="str">
        <f t="shared" si="1246"/>
        <v>Salida Nacional / National exit</v>
      </c>
      <c r="C1175" s="68">
        <f t="shared" ref="C1175:I1175" si="1247">IF(C115=0,"",C910/C115)</f>
        <v>122.12377747768517</v>
      </c>
      <c r="D1175" s="68">
        <f t="shared" si="1247"/>
        <v>106.51134780274296</v>
      </c>
      <c r="E1175" s="68">
        <f t="shared" si="1247"/>
        <v>92.078187459007069</v>
      </c>
      <c r="F1175" s="68">
        <f t="shared" si="1247"/>
        <v>82.349140888037724</v>
      </c>
      <c r="G1175" s="68">
        <f t="shared" si="1247"/>
        <v>73.186038368570181</v>
      </c>
      <c r="H1175" s="68">
        <f t="shared" si="1247"/>
        <v>63.35490131233172</v>
      </c>
      <c r="I1175" s="69">
        <f t="shared" si="1247"/>
        <v>62.07647844646975</v>
      </c>
    </row>
    <row r="1176" spans="1:9" s="5" customFormat="1" ht="15" customHeight="1" x14ac:dyDescent="0.25">
      <c r="A1176" s="46" t="str">
        <f t="shared" ref="A1176:B1176" si="1248">A911</f>
        <v>B18_Algete</v>
      </c>
      <c r="B1176" s="4" t="str">
        <f t="shared" si="1248"/>
        <v>Salida Nacional / National exit</v>
      </c>
      <c r="C1176" s="68">
        <f t="shared" ref="C1176:I1176" si="1249">IF(C116=0,"",C911/C116)</f>
        <v>117.61516523278033</v>
      </c>
      <c r="D1176" s="68">
        <f t="shared" si="1249"/>
        <v>101.95354213835255</v>
      </c>
      <c r="E1176" s="68">
        <f t="shared" si="1249"/>
        <v>87.431932096267374</v>
      </c>
      <c r="F1176" s="68">
        <f t="shared" si="1249"/>
        <v>77.555437334673925</v>
      </c>
      <c r="G1176" s="68">
        <f t="shared" si="1249"/>
        <v>68.808809078532022</v>
      </c>
      <c r="H1176" s="68">
        <f t="shared" si="1249"/>
        <v>59.579740004863638</v>
      </c>
      <c r="I1176" s="69">
        <f t="shared" si="1249"/>
        <v>58.399225740395686</v>
      </c>
    </row>
    <row r="1177" spans="1:9" s="5" customFormat="1" ht="15" customHeight="1" x14ac:dyDescent="0.25">
      <c r="A1177" s="46" t="str">
        <f t="shared" ref="A1177:B1177" si="1250">A912</f>
        <v>B19_San Fernando</v>
      </c>
      <c r="B1177" s="4" t="str">
        <f t="shared" si="1250"/>
        <v>Salida Nacional / National exit</v>
      </c>
      <c r="C1177" s="68">
        <f t="shared" ref="C1177:I1177" si="1251">IF(C117=0,"",C912/C117)</f>
        <v>117.29794609066977</v>
      </c>
      <c r="D1177" s="68">
        <f t="shared" si="1251"/>
        <v>101.60345765905431</v>
      </c>
      <c r="E1177" s="68">
        <f t="shared" si="1251"/>
        <v>87.047029190756959</v>
      </c>
      <c r="F1177" s="68">
        <f t="shared" si="1251"/>
        <v>77.137461800703605</v>
      </c>
      <c r="G1177" s="68">
        <f t="shared" si="1251"/>
        <v>68.424314421893655</v>
      </c>
      <c r="H1177" s="68">
        <f t="shared" si="1251"/>
        <v>59.248601146167857</v>
      </c>
      <c r="I1177" s="69">
        <f t="shared" si="1251"/>
        <v>58.077151813123109</v>
      </c>
    </row>
    <row r="1178" spans="1:9" s="5" customFormat="1" ht="15" customHeight="1" x14ac:dyDescent="0.25">
      <c r="A1178" s="46" t="str">
        <f t="shared" ref="A1178:B1178" si="1252">A913</f>
        <v>B20_Rivas</v>
      </c>
      <c r="B1178" s="4" t="str">
        <f t="shared" si="1252"/>
        <v>Salida Nacional / National exit</v>
      </c>
      <c r="C1178" s="68">
        <f t="shared" ref="C1178:I1178" si="1253">IF(C118=0,"",C913/C118)</f>
        <v>117.06052298376822</v>
      </c>
      <c r="D1178" s="68">
        <f t="shared" si="1253"/>
        <v>101.34143644494985</v>
      </c>
      <c r="E1178" s="68">
        <f t="shared" si="1253"/>
        <v>86.758948077260214</v>
      </c>
      <c r="F1178" s="68">
        <f t="shared" si="1253"/>
        <v>76.824627432563673</v>
      </c>
      <c r="G1178" s="68">
        <f t="shared" si="1253"/>
        <v>68.136538862831429</v>
      </c>
      <c r="H1178" s="68">
        <f t="shared" si="1253"/>
        <v>59.000759808081213</v>
      </c>
      <c r="I1178" s="69">
        <f t="shared" si="1253"/>
        <v>57.836095135533398</v>
      </c>
    </row>
    <row r="1179" spans="1:9" s="5" customFormat="1" ht="15" customHeight="1" x14ac:dyDescent="0.25">
      <c r="A1179" s="46" t="str">
        <f t="shared" ref="A1179:B1179" si="1254">A914</f>
        <v>BI Madrid</v>
      </c>
      <c r="B1179" s="4" t="str">
        <f t="shared" si="1254"/>
        <v>Salida Nacional / National exit</v>
      </c>
      <c r="C1179" s="68">
        <f t="shared" ref="C1179:I1179" si="1255">IF(C119=0,"",C914/C119)</f>
        <v>116.94531603225795</v>
      </c>
      <c r="D1179" s="68">
        <f t="shared" si="1255"/>
        <v>101.20674187198306</v>
      </c>
      <c r="E1179" s="68">
        <f t="shared" si="1255"/>
        <v>86.60405441824085</v>
      </c>
      <c r="F1179" s="68">
        <f t="shared" si="1255"/>
        <v>76.651591957445746</v>
      </c>
      <c r="G1179" s="68">
        <f t="shared" si="1255"/>
        <v>67.97648337693191</v>
      </c>
      <c r="H1179" s="68">
        <f t="shared" si="1255"/>
        <v>58.862858750254937</v>
      </c>
      <c r="I1179" s="69">
        <f t="shared" si="1255"/>
        <v>57.701836848717683</v>
      </c>
    </row>
    <row r="1180" spans="1:9" s="5" customFormat="1" ht="15" customHeight="1" x14ac:dyDescent="0.25">
      <c r="A1180" s="46" t="str">
        <f t="shared" ref="A1180:B1180" si="1256">A915</f>
        <v>B22_Getafe</v>
      </c>
      <c r="B1180" s="4" t="str">
        <f t="shared" si="1256"/>
        <v>Salida Nacional / National exit</v>
      </c>
      <c r="C1180" s="68">
        <f t="shared" ref="C1180:I1180" si="1257">IF(C120=0,"",C915/C120)</f>
        <v>116.79603744394208</v>
      </c>
      <c r="D1180" s="68">
        <f t="shared" si="1257"/>
        <v>101.04940670253767</v>
      </c>
      <c r="E1180" s="68">
        <f t="shared" si="1257"/>
        <v>86.43774564845701</v>
      </c>
      <c r="F1180" s="68">
        <f t="shared" si="1257"/>
        <v>76.475734782687738</v>
      </c>
      <c r="G1180" s="68">
        <f t="shared" si="1257"/>
        <v>67.81557668136017</v>
      </c>
      <c r="H1180" s="68">
        <f t="shared" si="1257"/>
        <v>58.724335911852883</v>
      </c>
      <c r="I1180" s="69">
        <f t="shared" si="1257"/>
        <v>57.567235574987286</v>
      </c>
    </row>
    <row r="1181" spans="1:9" s="5" customFormat="1" ht="15" customHeight="1" x14ac:dyDescent="0.25">
      <c r="A1181" s="46" t="str">
        <f t="shared" ref="A1181:B1181" si="1258">A916</f>
        <v>C1.01_Arrieta</v>
      </c>
      <c r="B1181" s="4" t="str">
        <f t="shared" si="1258"/>
        <v>Salida Nacional / National exit</v>
      </c>
      <c r="C1181" s="68">
        <f t="shared" ref="C1181:I1181" si="1259">IF(C121=0,"",C916/C121)</f>
        <v>142.75160908346754</v>
      </c>
      <c r="D1181" s="68">
        <f t="shared" si="1259"/>
        <v>125.02311448631978</v>
      </c>
      <c r="E1181" s="68">
        <f t="shared" si="1259"/>
        <v>108.63673193638816</v>
      </c>
      <c r="F1181" s="68">
        <f t="shared" si="1259"/>
        <v>97.649641930628505</v>
      </c>
      <c r="G1181" s="68">
        <f t="shared" si="1259"/>
        <v>86.824563583711779</v>
      </c>
      <c r="H1181" s="68">
        <f t="shared" si="1259"/>
        <v>75.110200451280605</v>
      </c>
      <c r="I1181" s="69">
        <f t="shared" si="1259"/>
        <v>73.506706560223805</v>
      </c>
    </row>
    <row r="1182" spans="1:9" s="5" customFormat="1" ht="15" customHeight="1" x14ac:dyDescent="0.25">
      <c r="A1182" s="46" t="str">
        <f t="shared" ref="A1182:B1182" si="1260">A917</f>
        <v>C2X.01_Sollube</v>
      </c>
      <c r="B1182" s="4" t="str">
        <f t="shared" si="1260"/>
        <v>Salida Nacional / National exit</v>
      </c>
      <c r="C1182" s="68">
        <f t="shared" ref="C1182:I1182" si="1261">IF(C122=0,"",C917/C122)</f>
        <v>144.17304851505287</v>
      </c>
      <c r="D1182" s="68">
        <f t="shared" si="1261"/>
        <v>126.25204389883204</v>
      </c>
      <c r="E1182" s="68">
        <f t="shared" si="1261"/>
        <v>109.68627029128817</v>
      </c>
      <c r="F1182" s="68">
        <f t="shared" si="1261"/>
        <v>98.576169433532939</v>
      </c>
      <c r="G1182" s="68">
        <f t="shared" si="1261"/>
        <v>87.645020150313684</v>
      </c>
      <c r="H1182" s="68">
        <f t="shared" si="1261"/>
        <v>75.820287972218324</v>
      </c>
      <c r="I1182" s="69">
        <f t="shared" si="1261"/>
        <v>74.202298130342655</v>
      </c>
    </row>
    <row r="1183" spans="1:9" s="5" customFormat="1" ht="15" customHeight="1" x14ac:dyDescent="0.25">
      <c r="A1183" s="46" t="str">
        <f t="shared" ref="A1183:B1183" si="1262">A918</f>
        <v>Cas Tresorer</v>
      </c>
      <c r="B1183" s="4" t="str">
        <f t="shared" si="1262"/>
        <v>Salida Nacional / National exit</v>
      </c>
      <c r="C1183" s="68">
        <f t="shared" ref="C1183:I1183" si="1263">IF(C123=0,"",C918/C123)</f>
        <v>163.89388359594528</v>
      </c>
      <c r="D1183" s="68">
        <f t="shared" si="1263"/>
        <v>139.98817750704887</v>
      </c>
      <c r="E1183" s="68">
        <f t="shared" si="1263"/>
        <v>117.58805655871501</v>
      </c>
      <c r="F1183" s="68">
        <f t="shared" si="1263"/>
        <v>102.05462900579154</v>
      </c>
      <c r="G1183" s="68">
        <f t="shared" si="1263"/>
        <v>89.958577462289881</v>
      </c>
      <c r="H1183" s="68">
        <f t="shared" si="1263"/>
        <v>77.786838405359035</v>
      </c>
      <c r="I1183" s="69">
        <f t="shared" si="1263"/>
        <v>76.032918490401997</v>
      </c>
    </row>
    <row r="1184" spans="1:9" s="5" customFormat="1" ht="15" customHeight="1" x14ac:dyDescent="0.25">
      <c r="A1184" s="46" t="str">
        <f t="shared" ref="A1184:B1184" si="1264">A919</f>
        <v>cc Escatron</v>
      </c>
      <c r="B1184" s="4" t="str">
        <f t="shared" si="1264"/>
        <v>Salida Nacional / National exit</v>
      </c>
      <c r="C1184" s="68">
        <f t="shared" ref="C1184:I1184" si="1265">IF(C124=0,"",C919/C124)</f>
        <v>134.60817298441114</v>
      </c>
      <c r="D1184" s="68">
        <f t="shared" si="1265"/>
        <v>116.21987524776077</v>
      </c>
      <c r="E1184" s="68">
        <f t="shared" si="1265"/>
        <v>99.024603960945882</v>
      </c>
      <c r="F1184" s="68">
        <f t="shared" si="1265"/>
        <v>87.223092099954215</v>
      </c>
      <c r="G1184" s="68">
        <f t="shared" si="1265"/>
        <v>77.092879981087052</v>
      </c>
      <c r="H1184" s="68">
        <f t="shared" si="1265"/>
        <v>66.615808746004134</v>
      </c>
      <c r="I1184" s="69">
        <f t="shared" si="1265"/>
        <v>65.047608690065772</v>
      </c>
    </row>
    <row r="1185" spans="1:9" s="5" customFormat="1" ht="15" customHeight="1" x14ac:dyDescent="0.25">
      <c r="A1185" s="46" t="str">
        <f t="shared" ref="A1185:B1185" si="1266">A920</f>
        <v>cc SAGUNTO</v>
      </c>
      <c r="B1185" s="4" t="str">
        <f t="shared" si="1266"/>
        <v>Salida Nacional / National exit</v>
      </c>
      <c r="C1185" s="68">
        <f t="shared" ref="C1185:I1185" si="1267">IF(C125=0,"",C920/C125)</f>
        <v>126.51351672667869</v>
      </c>
      <c r="D1185" s="68">
        <f t="shared" si="1267"/>
        <v>107.85007387302005</v>
      </c>
      <c r="E1185" s="68">
        <f t="shared" si="1267"/>
        <v>90.304934417708722</v>
      </c>
      <c r="F1185" s="68">
        <f t="shared" si="1267"/>
        <v>78.093617315040802</v>
      </c>
      <c r="G1185" s="68">
        <f t="shared" si="1267"/>
        <v>68.714598938664551</v>
      </c>
      <c r="H1185" s="68">
        <f t="shared" si="1267"/>
        <v>59.366542407920775</v>
      </c>
      <c r="I1185" s="69">
        <f t="shared" si="1267"/>
        <v>57.936745922866962</v>
      </c>
    </row>
    <row r="1186" spans="1:9" s="5" customFormat="1" ht="15" customHeight="1" x14ac:dyDescent="0.25">
      <c r="A1186" s="46" t="str">
        <f t="shared" ref="A1186:B1186" si="1268">A921</f>
        <v>Conex Olite</v>
      </c>
      <c r="B1186" s="4" t="str">
        <f t="shared" si="1268"/>
        <v>Salida Nacional / National exit</v>
      </c>
      <c r="C1186" s="68" t="str">
        <f t="shared" ref="C1186:I1186" si="1269">IF(C126=0,"",C921/C126)</f>
        <v/>
      </c>
      <c r="D1186" s="68" t="str">
        <f t="shared" si="1269"/>
        <v/>
      </c>
      <c r="E1186" s="68" t="str">
        <f t="shared" si="1269"/>
        <v/>
      </c>
      <c r="F1186" s="68" t="str">
        <f t="shared" si="1269"/>
        <v/>
      </c>
      <c r="G1186" s="68" t="str">
        <f t="shared" si="1269"/>
        <v/>
      </c>
      <c r="H1186" s="68" t="str">
        <f t="shared" si="1269"/>
        <v/>
      </c>
      <c r="I1186" s="69" t="str">
        <f t="shared" si="1269"/>
        <v/>
      </c>
    </row>
    <row r="1187" spans="1:9" s="5" customFormat="1" ht="15" customHeight="1" x14ac:dyDescent="0.25">
      <c r="A1187" s="46" t="str">
        <f t="shared" ref="A1187:B1187" si="1270">A922</f>
        <v>CT Ibiza</v>
      </c>
      <c r="B1187" s="4" t="str">
        <f t="shared" si="1270"/>
        <v>Salida Nacional / National exit</v>
      </c>
      <c r="C1187" s="68">
        <f t="shared" ref="C1187:I1187" si="1271">IF(C127=0,"",C922/C127)</f>
        <v>163.34373744615559</v>
      </c>
      <c r="D1187" s="68">
        <f t="shared" si="1271"/>
        <v>139.51194561766812</v>
      </c>
      <c r="E1187" s="68">
        <f t="shared" si="1271"/>
        <v>117.18041924666835</v>
      </c>
      <c r="F1187" s="68">
        <f t="shared" si="1271"/>
        <v>101.6936611496015</v>
      </c>
      <c r="G1187" s="68">
        <f t="shared" si="1271"/>
        <v>89.638539942032523</v>
      </c>
      <c r="H1187" s="68">
        <f t="shared" si="1271"/>
        <v>77.509855001774696</v>
      </c>
      <c r="I1187" s="69">
        <f t="shared" si="1271"/>
        <v>75.761702408724716</v>
      </c>
    </row>
    <row r="1188" spans="1:9" s="5" customFormat="1" ht="15" customHeight="1" x14ac:dyDescent="0.25">
      <c r="A1188" s="46" t="str">
        <f t="shared" ref="A1188:B1188" si="1272">A923</f>
        <v>CT Son Reus</v>
      </c>
      <c r="B1188" s="4" t="str">
        <f t="shared" si="1272"/>
        <v>Salida Nacional / National exit</v>
      </c>
      <c r="C1188" s="68">
        <f t="shared" ref="C1188:I1188" si="1273">IF(C128=0,"",C923/C128)</f>
        <v>167.23405664823937</v>
      </c>
      <c r="D1188" s="68">
        <f t="shared" si="1273"/>
        <v>142.87958540686054</v>
      </c>
      <c r="E1188" s="68">
        <f t="shared" si="1273"/>
        <v>120.06299738185547</v>
      </c>
      <c r="F1188" s="68">
        <f t="shared" si="1273"/>
        <v>104.24621956123116</v>
      </c>
      <c r="G1188" s="68">
        <f t="shared" si="1273"/>
        <v>91.901662406709448</v>
      </c>
      <c r="H1188" s="68">
        <f t="shared" si="1273"/>
        <v>79.468523355692568</v>
      </c>
      <c r="I1188" s="69">
        <f t="shared" si="1273"/>
        <v>77.679587557728155</v>
      </c>
    </row>
    <row r="1189" spans="1:9" s="5" customFormat="1" ht="15" customHeight="1" x14ac:dyDescent="0.25">
      <c r="A1189" s="46" t="str">
        <f t="shared" ref="A1189:B1189" si="1274">A924</f>
        <v>ctcc Barcelona</v>
      </c>
      <c r="B1189" s="4" t="str">
        <f t="shared" si="1274"/>
        <v>Salida Nacional / National exit</v>
      </c>
      <c r="C1189" s="68">
        <f t="shared" ref="C1189:I1189" si="1275">IF(C129=0,"",C924/C129)</f>
        <v>152.9248700196768</v>
      </c>
      <c r="D1189" s="68">
        <f t="shared" si="1275"/>
        <v>131.76003985585547</v>
      </c>
      <c r="E1189" s="68">
        <f t="shared" si="1275"/>
        <v>111.93817754246318</v>
      </c>
      <c r="F1189" s="68">
        <f t="shared" si="1275"/>
        <v>98.315746536350701</v>
      </c>
      <c r="G1189" s="68">
        <f t="shared" si="1275"/>
        <v>86.798316688088036</v>
      </c>
      <c r="H1189" s="68">
        <f t="shared" si="1275"/>
        <v>74.954081164322886</v>
      </c>
      <c r="I1189" s="69">
        <f t="shared" si="1275"/>
        <v>73.088647318738737</v>
      </c>
    </row>
    <row r="1190" spans="1:9" s="5" customFormat="1" ht="15" customHeight="1" x14ac:dyDescent="0.25">
      <c r="A1190" s="46" t="str">
        <f t="shared" ref="A1190:B1190" si="1276">A925</f>
        <v>D01A_Montorio</v>
      </c>
      <c r="B1190" s="4" t="str">
        <f t="shared" si="1276"/>
        <v>Salida Nacional / National exit</v>
      </c>
      <c r="C1190" s="68">
        <f t="shared" ref="C1190:I1190" si="1277">IF(C130=0,"",C925/C130)</f>
        <v>128.74193893744496</v>
      </c>
      <c r="D1190" s="68">
        <f t="shared" si="1277"/>
        <v>112.4629368633726</v>
      </c>
      <c r="E1190" s="68">
        <f t="shared" si="1277"/>
        <v>97.407340759540745</v>
      </c>
      <c r="F1190" s="68">
        <f t="shared" si="1277"/>
        <v>87.277372927022796</v>
      </c>
      <c r="G1190" s="68">
        <f t="shared" si="1277"/>
        <v>77.565898815115773</v>
      </c>
      <c r="H1190" s="68">
        <f t="shared" si="1277"/>
        <v>67.117444641540615</v>
      </c>
      <c r="I1190" s="69">
        <f t="shared" si="1277"/>
        <v>65.711730707082722</v>
      </c>
    </row>
    <row r="1191" spans="1:9" s="5" customFormat="1" ht="15" customHeight="1" x14ac:dyDescent="0.25">
      <c r="A1191" s="46" t="str">
        <f t="shared" ref="A1191:B1191" si="1278">A926</f>
        <v>D03A_Aguilar</v>
      </c>
      <c r="B1191" s="4" t="str">
        <f t="shared" si="1278"/>
        <v>Salida Nacional / National exit</v>
      </c>
      <c r="C1191" s="68">
        <f t="shared" ref="C1191:I1191" si="1279">IF(C131=0,"",C926/C131)</f>
        <v>138.05610987951005</v>
      </c>
      <c r="D1191" s="68">
        <f t="shared" si="1279"/>
        <v>120.53200068466505</v>
      </c>
      <c r="E1191" s="68">
        <f t="shared" si="1279"/>
        <v>104.32000222142641</v>
      </c>
      <c r="F1191" s="68">
        <f t="shared" si="1279"/>
        <v>93.404281672691937</v>
      </c>
      <c r="G1191" s="68">
        <f t="shared" si="1279"/>
        <v>82.99637389975193</v>
      </c>
      <c r="H1191" s="68">
        <f t="shared" si="1279"/>
        <v>71.814466038636397</v>
      </c>
      <c r="I1191" s="69">
        <f t="shared" si="1279"/>
        <v>70.305390389827096</v>
      </c>
    </row>
    <row r="1192" spans="1:9" s="5" customFormat="1" ht="15" customHeight="1" x14ac:dyDescent="0.25">
      <c r="A1192" s="46" t="str">
        <f t="shared" ref="A1192:B1192" si="1280">A927</f>
        <v>D04_Reinosa</v>
      </c>
      <c r="B1192" s="4" t="str">
        <f t="shared" si="1280"/>
        <v>Salida Nacional / National exit</v>
      </c>
      <c r="C1192" s="68">
        <f t="shared" ref="C1192:I1192" si="1281">IF(C132=0,"",C927/C132)</f>
        <v>140.22474748856624</v>
      </c>
      <c r="D1192" s="68">
        <f t="shared" si="1281"/>
        <v>122.41073743768087</v>
      </c>
      <c r="E1192" s="68">
        <f t="shared" si="1281"/>
        <v>105.92949143073602</v>
      </c>
      <c r="F1192" s="68">
        <f t="shared" si="1281"/>
        <v>94.830822458314188</v>
      </c>
      <c r="G1192" s="68">
        <f t="shared" si="1281"/>
        <v>84.260762601316131</v>
      </c>
      <c r="H1192" s="68">
        <f t="shared" si="1281"/>
        <v>72.908083207103928</v>
      </c>
      <c r="I1192" s="69">
        <f t="shared" si="1281"/>
        <v>71.374941637401264</v>
      </c>
    </row>
    <row r="1193" spans="1:9" s="5" customFormat="1" ht="15" customHeight="1" x14ac:dyDescent="0.25">
      <c r="A1193" s="46" t="str">
        <f t="shared" ref="A1193:B1193" si="1282">A928</f>
        <v>D06_Corrales</v>
      </c>
      <c r="B1193" s="4" t="str">
        <f t="shared" si="1282"/>
        <v>Salida Nacional / National exit</v>
      </c>
      <c r="C1193" s="68" t="str">
        <f t="shared" ref="C1193:I1193" si="1283">IF(C133=0,"",C928/C133)</f>
        <v/>
      </c>
      <c r="D1193" s="68" t="str">
        <f t="shared" si="1283"/>
        <v/>
      </c>
      <c r="E1193" s="68" t="str">
        <f t="shared" si="1283"/>
        <v/>
      </c>
      <c r="F1193" s="68" t="str">
        <f t="shared" si="1283"/>
        <v/>
      </c>
      <c r="G1193" s="68" t="str">
        <f t="shared" si="1283"/>
        <v/>
      </c>
      <c r="H1193" s="68" t="str">
        <f t="shared" si="1283"/>
        <v/>
      </c>
      <c r="I1193" s="69" t="str">
        <f t="shared" si="1283"/>
        <v/>
      </c>
    </row>
    <row r="1194" spans="1:9" s="5" customFormat="1" ht="15" customHeight="1" x14ac:dyDescent="0.25">
      <c r="A1194" s="46" t="str">
        <f t="shared" ref="A1194:B1194" si="1284">A929</f>
        <v>D06A_Reocin</v>
      </c>
      <c r="B1194" s="4" t="str">
        <f t="shared" si="1284"/>
        <v>Salida Nacional / National exit</v>
      </c>
      <c r="C1194" s="68">
        <f t="shared" ref="C1194:I1194" si="1285">IF(C134=0,"",C929/C134)</f>
        <v>149.43554353816145</v>
      </c>
      <c r="D1194" s="68">
        <f t="shared" si="1285"/>
        <v>130.3902453972604</v>
      </c>
      <c r="E1194" s="68">
        <f t="shared" si="1285"/>
        <v>112.76543155695502</v>
      </c>
      <c r="F1194" s="68">
        <f t="shared" si="1285"/>
        <v>100.88973067696961</v>
      </c>
      <c r="G1194" s="68">
        <f t="shared" si="1285"/>
        <v>89.630966645037773</v>
      </c>
      <c r="H1194" s="68">
        <f t="shared" si="1285"/>
        <v>77.552973922373781</v>
      </c>
      <c r="I1194" s="69">
        <f t="shared" si="1285"/>
        <v>75.91761781568772</v>
      </c>
    </row>
    <row r="1195" spans="1:9" s="5" customFormat="1" ht="15" customHeight="1" x14ac:dyDescent="0.25">
      <c r="A1195" s="46" t="str">
        <f t="shared" ref="A1195:B1195" si="1286">A930</f>
        <v>D07.14_Cicero</v>
      </c>
      <c r="B1195" s="4" t="str">
        <f t="shared" si="1286"/>
        <v>Salida Nacional / National exit</v>
      </c>
      <c r="C1195" s="68">
        <f t="shared" ref="C1195:I1195" si="1287">IF(C135=0,"",C930/C135)</f>
        <v>156.97229981659834</v>
      </c>
      <c r="D1195" s="68">
        <f t="shared" si="1287"/>
        <v>137.51213428901505</v>
      </c>
      <c r="E1195" s="68">
        <f t="shared" si="1287"/>
        <v>119.53502838048452</v>
      </c>
      <c r="F1195" s="68">
        <f t="shared" si="1287"/>
        <v>107.49564798153973</v>
      </c>
      <c r="G1195" s="68">
        <f t="shared" si="1287"/>
        <v>95.593500893285537</v>
      </c>
      <c r="H1195" s="68">
        <f t="shared" si="1287"/>
        <v>82.695028885473008</v>
      </c>
      <c r="I1195" s="69">
        <f t="shared" si="1287"/>
        <v>80.924362709306379</v>
      </c>
    </row>
    <row r="1196" spans="1:9" s="5" customFormat="1" ht="15" customHeight="1" x14ac:dyDescent="0.25">
      <c r="A1196" s="46" t="str">
        <f t="shared" ref="A1196:B1196" si="1288">A931</f>
        <v>D07_Villapresente</v>
      </c>
      <c r="B1196" s="4" t="str">
        <f t="shared" si="1288"/>
        <v>Salida Nacional / National exit</v>
      </c>
      <c r="C1196" s="68">
        <f t="shared" ref="C1196:I1196" si="1289">IF(C136=0,"",C931/C136)</f>
        <v>150.01295284745242</v>
      </c>
      <c r="D1196" s="68">
        <f t="shared" si="1289"/>
        <v>130.89046732754889</v>
      </c>
      <c r="E1196" s="68">
        <f t="shared" si="1289"/>
        <v>113.19396514356157</v>
      </c>
      <c r="F1196" s="68">
        <f t="shared" si="1289"/>
        <v>101.26955344046951</v>
      </c>
      <c r="G1196" s="68">
        <f t="shared" si="1289"/>
        <v>89.967615702398362</v>
      </c>
      <c r="H1196" s="68">
        <f t="shared" si="1289"/>
        <v>77.844154307347537</v>
      </c>
      <c r="I1196" s="69">
        <f t="shared" si="1289"/>
        <v>76.202390543290576</v>
      </c>
    </row>
    <row r="1197" spans="1:9" s="5" customFormat="1" ht="15" customHeight="1" x14ac:dyDescent="0.25">
      <c r="A1197" s="46" t="str">
        <f t="shared" ref="A1197:B1197" si="1290">A932</f>
        <v>D07A_Ruiloba</v>
      </c>
      <c r="B1197" s="4" t="str">
        <f t="shared" si="1290"/>
        <v>Salida Nacional / National exit</v>
      </c>
      <c r="C1197" s="68">
        <f t="shared" ref="C1197:I1197" si="1291">IF(C137=0,"",C932/C137)</f>
        <v>152.40217642171953</v>
      </c>
      <c r="D1197" s="68">
        <f t="shared" si="1291"/>
        <v>132.96146617005198</v>
      </c>
      <c r="E1197" s="68">
        <f t="shared" si="1291"/>
        <v>114.96977218375319</v>
      </c>
      <c r="F1197" s="68">
        <f t="shared" si="1291"/>
        <v>102.84506354200987</v>
      </c>
      <c r="G1197" s="68">
        <f t="shared" si="1291"/>
        <v>91.364767293996437</v>
      </c>
      <c r="H1197" s="68">
        <f t="shared" si="1291"/>
        <v>79.052929530234849</v>
      </c>
      <c r="I1197" s="69">
        <f t="shared" si="1291"/>
        <v>77.38515274079127</v>
      </c>
    </row>
    <row r="1198" spans="1:9" s="5" customFormat="1" ht="15" customHeight="1" x14ac:dyDescent="0.25">
      <c r="A1198" s="46" t="str">
        <f t="shared" ref="A1198:B1198" si="1292">A933</f>
        <v>D08A_San Vicente Barquera</v>
      </c>
      <c r="B1198" s="4" t="str">
        <f t="shared" si="1292"/>
        <v>Salida Nacional / National exit</v>
      </c>
      <c r="C1198" s="68">
        <f t="shared" ref="C1198:I1198" si="1293">IF(C138=0,"",C933/C138)</f>
        <v>154.75774153087391</v>
      </c>
      <c r="D1198" s="68">
        <f t="shared" si="1293"/>
        <v>135.00349247877637</v>
      </c>
      <c r="E1198" s="68">
        <f t="shared" si="1293"/>
        <v>116.72101675685451</v>
      </c>
      <c r="F1198" s="68">
        <f t="shared" si="1293"/>
        <v>104.39905261891036</v>
      </c>
      <c r="G1198" s="68">
        <f t="shared" si="1293"/>
        <v>92.742960561753023</v>
      </c>
      <c r="H1198" s="68">
        <f t="shared" si="1293"/>
        <v>80.245359306056386</v>
      </c>
      <c r="I1198" s="69">
        <f t="shared" si="1293"/>
        <v>78.552023264721385</v>
      </c>
    </row>
    <row r="1199" spans="1:9" s="5" customFormat="1" ht="15" customHeight="1" x14ac:dyDescent="0.25">
      <c r="A1199" s="46" t="str">
        <f t="shared" ref="A1199:B1199" si="1294">A934</f>
        <v>D10A_Llanes</v>
      </c>
      <c r="B1199" s="4" t="str">
        <f t="shared" si="1294"/>
        <v>Salida Nacional / National exit</v>
      </c>
      <c r="C1199" s="68">
        <f t="shared" ref="C1199:I1199" si="1295">IF(C139=0,"",C934/C139)</f>
        <v>160.4902020563247</v>
      </c>
      <c r="D1199" s="68">
        <f t="shared" si="1295"/>
        <v>139.97293066632722</v>
      </c>
      <c r="E1199" s="68">
        <f t="shared" si="1295"/>
        <v>120.98281378666222</v>
      </c>
      <c r="F1199" s="68">
        <f t="shared" si="1295"/>
        <v>108.1808122508959</v>
      </c>
      <c r="G1199" s="68">
        <f t="shared" si="1295"/>
        <v>96.096906701111678</v>
      </c>
      <c r="H1199" s="68">
        <f t="shared" si="1295"/>
        <v>83.147234780737151</v>
      </c>
      <c r="I1199" s="69">
        <f t="shared" si="1295"/>
        <v>81.391698207581356</v>
      </c>
    </row>
    <row r="1200" spans="1:9" s="5" customFormat="1" ht="15" customHeight="1" x14ac:dyDescent="0.25">
      <c r="A1200" s="46" t="str">
        <f t="shared" ref="A1200:B1200" si="1296">A935</f>
        <v>D12A_Ribadesella</v>
      </c>
      <c r="B1200" s="4" t="str">
        <f t="shared" si="1296"/>
        <v>Salida Nacional / National exit</v>
      </c>
      <c r="C1200" s="68">
        <f t="shared" ref="C1200:I1200" si="1297">IF(C140=0,"",C935/C140)</f>
        <v>166.39004677318979</v>
      </c>
      <c r="D1200" s="68">
        <f t="shared" si="1297"/>
        <v>145.0874732796502</v>
      </c>
      <c r="E1200" s="68">
        <f t="shared" si="1297"/>
        <v>125.36905257174048</v>
      </c>
      <c r="F1200" s="68">
        <f t="shared" si="1297"/>
        <v>112.07299685228378</v>
      </c>
      <c r="G1200" s="68">
        <f t="shared" si="1297"/>
        <v>99.54878592872997</v>
      </c>
      <c r="H1200" s="68">
        <f t="shared" si="1297"/>
        <v>86.133843168581137</v>
      </c>
      <c r="I1200" s="69">
        <f t="shared" si="1297"/>
        <v>84.314289847744391</v>
      </c>
    </row>
    <row r="1201" spans="1:9" s="5" customFormat="1" ht="15" customHeight="1" x14ac:dyDescent="0.25">
      <c r="A1201" s="46" t="str">
        <f t="shared" ref="A1201:B1201" si="1298">A936</f>
        <v>D13_Huerges</v>
      </c>
      <c r="B1201" s="4" t="str">
        <f t="shared" si="1298"/>
        <v>Salida Nacional / National exit</v>
      </c>
      <c r="C1201" s="68">
        <f t="shared" ref="C1201:I1201" si="1299">IF(C141=0,"",C936/C141)</f>
        <v>168.65851475490601</v>
      </c>
      <c r="D1201" s="68">
        <f t="shared" si="1299"/>
        <v>147.05399557239474</v>
      </c>
      <c r="E1201" s="68">
        <f t="shared" si="1299"/>
        <v>127.05554479681021</v>
      </c>
      <c r="F1201" s="68">
        <f t="shared" si="1299"/>
        <v>113.56952711212911</v>
      </c>
      <c r="G1201" s="68">
        <f t="shared" si="1299"/>
        <v>100.87602043749921</v>
      </c>
      <c r="H1201" s="68">
        <f t="shared" si="1299"/>
        <v>87.282182799009419</v>
      </c>
      <c r="I1201" s="69">
        <f t="shared" si="1299"/>
        <v>85.438015280786658</v>
      </c>
    </row>
    <row r="1202" spans="1:9" s="5" customFormat="1" ht="15" customHeight="1" x14ac:dyDescent="0.25">
      <c r="A1202" s="46" t="str">
        <f t="shared" ref="A1202:B1202" si="1300">A937</f>
        <v>D13A_Piloña</v>
      </c>
      <c r="B1202" s="4" t="str">
        <f t="shared" si="1300"/>
        <v>Salida Nacional / National exit</v>
      </c>
      <c r="C1202" s="68">
        <f t="shared" ref="C1202:I1202" si="1301">IF(C142=0,"",C937/C142)</f>
        <v>169.83235464116291</v>
      </c>
      <c r="D1202" s="68">
        <f t="shared" si="1301"/>
        <v>148.07159084949029</v>
      </c>
      <c r="E1202" s="68">
        <f t="shared" si="1301"/>
        <v>127.92823590711258</v>
      </c>
      <c r="F1202" s="68">
        <f t="shared" si="1301"/>
        <v>114.34392063416948</v>
      </c>
      <c r="G1202" s="68">
        <f t="shared" si="1301"/>
        <v>101.5628102962793</v>
      </c>
      <c r="H1202" s="68">
        <f t="shared" si="1301"/>
        <v>87.876401836717193</v>
      </c>
      <c r="I1202" s="69">
        <f t="shared" si="1301"/>
        <v>86.019497472793816</v>
      </c>
    </row>
    <row r="1203" spans="1:9" s="5" customFormat="1" ht="15" customHeight="1" x14ac:dyDescent="0.25">
      <c r="A1203" s="46" t="str">
        <f t="shared" ref="A1203:B1203" si="1302">A938</f>
        <v>D14_Villarriba</v>
      </c>
      <c r="B1203" s="4" t="str">
        <f t="shared" si="1302"/>
        <v>Salida Nacional / National exit</v>
      </c>
      <c r="C1203" s="68">
        <f t="shared" ref="C1203:I1203" si="1303">IF(C143=0,"",C938/C143)</f>
        <v>170.66814571131897</v>
      </c>
      <c r="D1203" s="68">
        <f t="shared" si="1303"/>
        <v>148.8039007543224</v>
      </c>
      <c r="E1203" s="68">
        <f t="shared" si="1303"/>
        <v>128.56625069260153</v>
      </c>
      <c r="F1203" s="68">
        <f t="shared" si="1303"/>
        <v>114.91986423126457</v>
      </c>
      <c r="G1203" s="68">
        <f t="shared" si="1303"/>
        <v>102.07684881462247</v>
      </c>
      <c r="H1203" s="68">
        <f t="shared" si="1303"/>
        <v>88.321886631100853</v>
      </c>
      <c r="I1203" s="69">
        <f t="shared" si="1303"/>
        <v>86.456578661476499</v>
      </c>
    </row>
    <row r="1204" spans="1:9" s="5" customFormat="1" ht="15" customHeight="1" x14ac:dyDescent="0.25">
      <c r="A1204" s="46" t="str">
        <f t="shared" ref="A1204:B1204" si="1304">A939</f>
        <v>D15_Careses</v>
      </c>
      <c r="B1204" s="4" t="str">
        <f t="shared" si="1304"/>
        <v>Salida Nacional / National exit</v>
      </c>
      <c r="C1204" s="68">
        <f t="shared" ref="C1204:I1204" si="1305">IF(C144=0,"",C939/C144)</f>
        <v>172.09830670842928</v>
      </c>
      <c r="D1204" s="68">
        <f t="shared" si="1305"/>
        <v>150.05765696359151</v>
      </c>
      <c r="E1204" s="68">
        <f t="shared" si="1305"/>
        <v>129.65941618157876</v>
      </c>
      <c r="F1204" s="68">
        <f t="shared" si="1305"/>
        <v>115.90749641873795</v>
      </c>
      <c r="G1204" s="68">
        <f t="shared" si="1305"/>
        <v>102.95859268035399</v>
      </c>
      <c r="H1204" s="68">
        <f t="shared" si="1305"/>
        <v>89.086098275469539</v>
      </c>
      <c r="I1204" s="69">
        <f t="shared" si="1305"/>
        <v>87.206467599072468</v>
      </c>
    </row>
    <row r="1205" spans="1:9" s="5" customFormat="1" ht="15" customHeight="1" x14ac:dyDescent="0.25">
      <c r="A1205" s="46" t="str">
        <f t="shared" ref="A1205:B1205" si="1306">A940</f>
        <v>D16_Llanera</v>
      </c>
      <c r="B1205" s="4" t="str">
        <f t="shared" si="1306"/>
        <v>Salida Nacional / National exit</v>
      </c>
      <c r="C1205" s="68" t="str">
        <f t="shared" ref="C1205:I1205" si="1307">IF(C145=0,"",C940/C145)</f>
        <v/>
      </c>
      <c r="D1205" s="68" t="str">
        <f t="shared" si="1307"/>
        <v/>
      </c>
      <c r="E1205" s="68" t="str">
        <f t="shared" si="1307"/>
        <v/>
      </c>
      <c r="F1205" s="68" t="str">
        <f t="shared" si="1307"/>
        <v/>
      </c>
      <c r="G1205" s="68" t="str">
        <f t="shared" si="1307"/>
        <v/>
      </c>
      <c r="H1205" s="68" t="str">
        <f t="shared" si="1307"/>
        <v/>
      </c>
      <c r="I1205" s="69" t="str">
        <f t="shared" si="1307"/>
        <v/>
      </c>
    </row>
    <row r="1206" spans="1:9" s="5" customFormat="1" ht="15" customHeight="1" x14ac:dyDescent="0.25">
      <c r="A1206" s="46" t="str">
        <f t="shared" ref="A1206:B1206" si="1308">A941</f>
        <v>E01_Calahorra</v>
      </c>
      <c r="B1206" s="4" t="str">
        <f t="shared" si="1308"/>
        <v>Salida Nacional / National exit</v>
      </c>
      <c r="C1206" s="68">
        <f t="shared" ref="C1206:I1206" si="1309">IF(C146=0,"",C941/C146)</f>
        <v>125.50050719305077</v>
      </c>
      <c r="D1206" s="68">
        <f t="shared" si="1309"/>
        <v>109.33322059056337</v>
      </c>
      <c r="E1206" s="68">
        <f t="shared" si="1309"/>
        <v>94.325376679257289</v>
      </c>
      <c r="F1206" s="68">
        <f t="shared" si="1309"/>
        <v>84.166031283028076</v>
      </c>
      <c r="G1206" s="68">
        <f t="shared" si="1309"/>
        <v>74.686950235882989</v>
      </c>
      <c r="H1206" s="68">
        <f t="shared" si="1309"/>
        <v>64.595905665006541</v>
      </c>
      <c r="I1206" s="69">
        <f t="shared" si="1309"/>
        <v>63.189876248777125</v>
      </c>
    </row>
    <row r="1207" spans="1:9" s="5" customFormat="1" ht="15" customHeight="1" x14ac:dyDescent="0.25">
      <c r="A1207" s="46" t="str">
        <f t="shared" ref="A1207:B1207" si="1310">A942</f>
        <v>E02_San Adrian</v>
      </c>
      <c r="B1207" s="4" t="str">
        <f t="shared" si="1310"/>
        <v>Salida Nacional / National exit</v>
      </c>
      <c r="C1207" s="68">
        <f t="shared" ref="C1207:I1207" si="1311">IF(C147=0,"",C942/C147)</f>
        <v>126.22828610800659</v>
      </c>
      <c r="D1207" s="68">
        <f t="shared" si="1311"/>
        <v>109.96642001149327</v>
      </c>
      <c r="E1207" s="68">
        <f t="shared" si="1311"/>
        <v>94.871871572803016</v>
      </c>
      <c r="F1207" s="68">
        <f t="shared" si="1311"/>
        <v>84.65431398073973</v>
      </c>
      <c r="G1207" s="68">
        <f t="shared" si="1311"/>
        <v>75.122000500402507</v>
      </c>
      <c r="H1207" s="68">
        <f t="shared" si="1311"/>
        <v>64.973436010144951</v>
      </c>
      <c r="I1207" s="69">
        <f t="shared" si="1311"/>
        <v>63.561362551910072</v>
      </c>
    </row>
    <row r="1208" spans="1:9" s="5" customFormat="1" ht="15" customHeight="1" x14ac:dyDescent="0.25">
      <c r="A1208" s="46" t="str">
        <f t="shared" ref="A1208:B1208" si="1312">A943</f>
        <v>E15_Aibar</v>
      </c>
      <c r="B1208" s="4" t="str">
        <f t="shared" si="1312"/>
        <v>Salida Nacional / National exit</v>
      </c>
      <c r="C1208" s="68">
        <f t="shared" ref="C1208:I1208" si="1313">IF(C148=0,"",C943/C148)</f>
        <v>133.28547287111977</v>
      </c>
      <c r="D1208" s="68">
        <f t="shared" si="1313"/>
        <v>116.10648051608872</v>
      </c>
      <c r="E1208" s="68">
        <f t="shared" si="1313"/>
        <v>100.17116844659911</v>
      </c>
      <c r="F1208" s="68">
        <f t="shared" si="1313"/>
        <v>89.389134020362718</v>
      </c>
      <c r="G1208" s="68">
        <f t="shared" si="1313"/>
        <v>79.340631880019245</v>
      </c>
      <c r="H1208" s="68">
        <f t="shared" si="1313"/>
        <v>68.634303479142972</v>
      </c>
      <c r="I1208" s="69">
        <f t="shared" si="1313"/>
        <v>67.163621654603219</v>
      </c>
    </row>
    <row r="1209" spans="1:9" s="5" customFormat="1" ht="15" customHeight="1" x14ac:dyDescent="0.25">
      <c r="A1209" s="46" t="str">
        <f t="shared" ref="A1209:B1209" si="1314">A944</f>
        <v>EC Arbós</v>
      </c>
      <c r="B1209" s="4" t="str">
        <f t="shared" si="1314"/>
        <v>Salida Nacional / National exit</v>
      </c>
      <c r="C1209" s="68">
        <f t="shared" ref="C1209:I1209" si="1315">IF(C149=0,"",C944/C149)</f>
        <v>142.77405936240464</v>
      </c>
      <c r="D1209" s="68">
        <f t="shared" si="1315"/>
        <v>122.92414625679224</v>
      </c>
      <c r="E1209" s="68">
        <f t="shared" si="1315"/>
        <v>104.32791086733424</v>
      </c>
      <c r="F1209" s="68">
        <f t="shared" si="1315"/>
        <v>91.531433424787451</v>
      </c>
      <c r="G1209" s="68">
        <f t="shared" si="1315"/>
        <v>80.792883495020533</v>
      </c>
      <c r="H1209" s="68">
        <f t="shared" si="1315"/>
        <v>69.775819397086124</v>
      </c>
      <c r="I1209" s="69">
        <f t="shared" si="1315"/>
        <v>68.055146909587663</v>
      </c>
    </row>
    <row r="1210" spans="1:9" s="5" customFormat="1" ht="15" customHeight="1" x14ac:dyDescent="0.25">
      <c r="A1210" s="46" t="str">
        <f t="shared" ref="A1210:B1210" si="1316">A945</f>
        <v>Esquedas</v>
      </c>
      <c r="B1210" s="4" t="str">
        <f t="shared" si="1316"/>
        <v>Salida Nacional / National exit</v>
      </c>
      <c r="C1210" s="68">
        <f t="shared" ref="C1210:I1210" si="1317">IF(C150=0,"",C945/C150)</f>
        <v>147.24725156828754</v>
      </c>
      <c r="D1210" s="68">
        <f t="shared" si="1317"/>
        <v>127.47964464354159</v>
      </c>
      <c r="E1210" s="68">
        <f t="shared" si="1317"/>
        <v>109.02974741526357</v>
      </c>
      <c r="F1210" s="68">
        <f t="shared" si="1317"/>
        <v>96.407381401559817</v>
      </c>
      <c r="G1210" s="68">
        <f t="shared" si="1317"/>
        <v>85.315244237014255</v>
      </c>
      <c r="H1210" s="68">
        <f t="shared" si="1317"/>
        <v>73.749359785939347</v>
      </c>
      <c r="I1210" s="69">
        <f t="shared" si="1317"/>
        <v>72.072414176217222</v>
      </c>
    </row>
    <row r="1211" spans="1:9" s="5" customFormat="1" ht="15" customHeight="1" x14ac:dyDescent="0.25">
      <c r="A1211" s="46" t="str">
        <f t="shared" ref="A1211:B1211" si="1318">A946</f>
        <v>F_00</v>
      </c>
      <c r="B1211" s="4" t="str">
        <f t="shared" si="1318"/>
        <v>Salida Nacional / National exit</v>
      </c>
      <c r="C1211" s="68">
        <f t="shared" ref="C1211:I1211" si="1319">IF(C151=0,"",C946/C151)</f>
        <v>168.56918884838922</v>
      </c>
      <c r="D1211" s="68">
        <f t="shared" si="1319"/>
        <v>145.4786774626364</v>
      </c>
      <c r="E1211" s="68">
        <f t="shared" si="1319"/>
        <v>124.00856376180295</v>
      </c>
      <c r="F1211" s="68">
        <f t="shared" si="1319"/>
        <v>109.34167424894002</v>
      </c>
      <c r="G1211" s="68">
        <f t="shared" si="1319"/>
        <v>96.831482787098651</v>
      </c>
      <c r="H1211" s="68">
        <f t="shared" si="1319"/>
        <v>83.790787589749087</v>
      </c>
      <c r="I1211" s="69">
        <f t="shared" si="1319"/>
        <v>82.015244986571119</v>
      </c>
    </row>
    <row r="1212" spans="1:9" s="5" customFormat="1" ht="15" customHeight="1" x14ac:dyDescent="0.25">
      <c r="A1212" s="46" t="str">
        <f t="shared" ref="A1212:B1212" si="1320">A947</f>
        <v>F02_Palos de la Frontera</v>
      </c>
      <c r="B1212" s="4" t="str">
        <f t="shared" si="1320"/>
        <v>Salida Nacional / National exit</v>
      </c>
      <c r="C1212" s="68">
        <f t="shared" ref="C1212:I1212" si="1321">IF(C152=0,"",C947/C152)</f>
        <v>168.25450422882312</v>
      </c>
      <c r="D1212" s="68">
        <f t="shared" si="1321"/>
        <v>145.20689236115277</v>
      </c>
      <c r="E1212" s="68">
        <f t="shared" si="1321"/>
        <v>123.77687477319051</v>
      </c>
      <c r="F1212" s="68">
        <f t="shared" si="1321"/>
        <v>109.13735656873594</v>
      </c>
      <c r="G1212" s="68">
        <f t="shared" si="1321"/>
        <v>96.650957488261042</v>
      </c>
      <c r="H1212" s="68">
        <f t="shared" si="1321"/>
        <v>83.634981275942181</v>
      </c>
      <c r="I1212" s="69">
        <f t="shared" si="1321"/>
        <v>81.863513300930094</v>
      </c>
    </row>
    <row r="1213" spans="1:9" s="5" customFormat="1" ht="15" customHeight="1" x14ac:dyDescent="0.25">
      <c r="A1213" s="46" t="str">
        <f t="shared" ref="A1213:B1213" si="1322">A948</f>
        <v>F06.2_Palomares del Rio</v>
      </c>
      <c r="B1213" s="4" t="str">
        <f t="shared" si="1322"/>
        <v>Salida Nacional / National exit</v>
      </c>
      <c r="C1213" s="68" t="str">
        <f t="shared" ref="C1213:I1213" si="1323">IF(C153=0,"",C948/C153)</f>
        <v/>
      </c>
      <c r="D1213" s="68" t="str">
        <f t="shared" si="1323"/>
        <v/>
      </c>
      <c r="E1213" s="68" t="str">
        <f t="shared" si="1323"/>
        <v/>
      </c>
      <c r="F1213" s="68" t="str">
        <f t="shared" si="1323"/>
        <v/>
      </c>
      <c r="G1213" s="68" t="str">
        <f t="shared" si="1323"/>
        <v/>
      </c>
      <c r="H1213" s="68" t="str">
        <f t="shared" si="1323"/>
        <v/>
      </c>
      <c r="I1213" s="69" t="str">
        <f t="shared" si="1323"/>
        <v/>
      </c>
    </row>
    <row r="1214" spans="1:9" s="5" customFormat="1" ht="15" customHeight="1" x14ac:dyDescent="0.25">
      <c r="A1214" s="46" t="str">
        <f t="shared" ref="A1214:B1214" si="1324">A949</f>
        <v>F07.01_Alcala de Guadaira</v>
      </c>
      <c r="B1214" s="4" t="str">
        <f t="shared" si="1324"/>
        <v>Salida Nacional / National exit</v>
      </c>
      <c r="C1214" s="68">
        <f t="shared" ref="C1214:I1214" si="1325">IF(C154=0,"",C949/C154)</f>
        <v>153.17896718283333</v>
      </c>
      <c r="D1214" s="68">
        <f t="shared" si="1325"/>
        <v>132.19100541857821</v>
      </c>
      <c r="E1214" s="68">
        <f t="shared" si="1325"/>
        <v>112.68816511651035</v>
      </c>
      <c r="F1214" s="68">
        <f t="shared" si="1325"/>
        <v>99.366677010973547</v>
      </c>
      <c r="G1214" s="68">
        <f t="shared" si="1325"/>
        <v>88.021333876606676</v>
      </c>
      <c r="H1214" s="68">
        <f t="shared" si="1325"/>
        <v>76.187538531930187</v>
      </c>
      <c r="I1214" s="69">
        <f t="shared" si="1325"/>
        <v>74.611189638601672</v>
      </c>
    </row>
    <row r="1215" spans="1:9" s="5" customFormat="1" ht="15" customHeight="1" x14ac:dyDescent="0.25">
      <c r="A1215" s="46" t="str">
        <f t="shared" ref="A1215:B1215" si="1326">A950</f>
        <v>F07.04_Ecija</v>
      </c>
      <c r="B1215" s="4" t="str">
        <f t="shared" si="1326"/>
        <v>Salida Nacional / National exit</v>
      </c>
      <c r="C1215" s="68">
        <f t="shared" ref="C1215:I1215" si="1327">IF(C155=0,"",C950/C155)</f>
        <v>141.2578398389436</v>
      </c>
      <c r="D1215" s="68">
        <f t="shared" si="1327"/>
        <v>121.9000583759734</v>
      </c>
      <c r="E1215" s="68">
        <f t="shared" si="1327"/>
        <v>103.92326815277319</v>
      </c>
      <c r="F1215" s="68">
        <f t="shared" si="1327"/>
        <v>91.646636057584047</v>
      </c>
      <c r="G1215" s="68">
        <f t="shared" si="1327"/>
        <v>81.203708508309603</v>
      </c>
      <c r="H1215" s="68">
        <f t="shared" si="1327"/>
        <v>70.303534961714476</v>
      </c>
      <c r="I1215" s="69">
        <f t="shared" si="1327"/>
        <v>68.880344283715232</v>
      </c>
    </row>
    <row r="1216" spans="1:9" s="5" customFormat="1" ht="15" customHeight="1" x14ac:dyDescent="0.25">
      <c r="A1216" s="46" t="str">
        <f t="shared" ref="A1216:B1216" si="1328">A951</f>
        <v>F07_Sevilla</v>
      </c>
      <c r="B1216" s="4" t="str">
        <f t="shared" si="1328"/>
        <v>Salida Nacional / National exit</v>
      </c>
      <c r="C1216" s="68">
        <f t="shared" ref="C1216:I1216" si="1329">IF(C156=0,"",C951/C156)</f>
        <v>154.8608894206302</v>
      </c>
      <c r="D1216" s="68">
        <f t="shared" si="1329"/>
        <v>133.64211159121419</v>
      </c>
      <c r="E1216" s="68">
        <f t="shared" si="1329"/>
        <v>113.92282725499571</v>
      </c>
      <c r="F1216" s="68">
        <f t="shared" si="1329"/>
        <v>100.45296042591994</v>
      </c>
      <c r="G1216" s="68">
        <f t="shared" si="1329"/>
        <v>88.97985346736337</v>
      </c>
      <c r="H1216" s="68">
        <f t="shared" si="1329"/>
        <v>77.014316209213419</v>
      </c>
      <c r="I1216" s="69">
        <f t="shared" si="1329"/>
        <v>75.415550511986567</v>
      </c>
    </row>
    <row r="1217" spans="1:9" s="5" customFormat="1" ht="15" customHeight="1" x14ac:dyDescent="0.25">
      <c r="A1217" s="46" t="str">
        <f t="shared" ref="A1217:B1217" si="1330">A952</f>
        <v>F08_Alcala de Guadaira</v>
      </c>
      <c r="B1217" s="4" t="str">
        <f t="shared" si="1330"/>
        <v>Salida Nacional / National exit</v>
      </c>
      <c r="C1217" s="68" t="str">
        <f t="shared" ref="C1217:I1217" si="1331">IF(C157=0,"",C952/C157)</f>
        <v/>
      </c>
      <c r="D1217" s="68" t="str">
        <f t="shared" si="1331"/>
        <v/>
      </c>
      <c r="E1217" s="68" t="str">
        <f t="shared" si="1331"/>
        <v/>
      </c>
      <c r="F1217" s="68" t="str">
        <f t="shared" si="1331"/>
        <v/>
      </c>
      <c r="G1217" s="68" t="str">
        <f t="shared" si="1331"/>
        <v/>
      </c>
      <c r="H1217" s="68" t="str">
        <f t="shared" si="1331"/>
        <v/>
      </c>
      <c r="I1217" s="69" t="str">
        <f t="shared" si="1331"/>
        <v/>
      </c>
    </row>
    <row r="1218" spans="1:9" s="5" customFormat="1" ht="15" customHeight="1" x14ac:dyDescent="0.25">
      <c r="A1218" s="46" t="str">
        <f t="shared" ref="A1218:B1218" si="1332">A953</f>
        <v>F09_Carmona</v>
      </c>
      <c r="B1218" s="4" t="str">
        <f t="shared" si="1332"/>
        <v>Salida Nacional / National exit</v>
      </c>
      <c r="C1218" s="68">
        <f t="shared" ref="C1218:I1218" si="1333">IF(C158=0,"",C953/C158)</f>
        <v>149.00373994356306</v>
      </c>
      <c r="D1218" s="68">
        <f t="shared" si="1333"/>
        <v>128.58591066739689</v>
      </c>
      <c r="E1218" s="68">
        <f t="shared" si="1333"/>
        <v>109.61641308905577</v>
      </c>
      <c r="F1218" s="68">
        <f t="shared" si="1333"/>
        <v>96.659910278170386</v>
      </c>
      <c r="G1218" s="68">
        <f t="shared" si="1333"/>
        <v>85.630182776929175</v>
      </c>
      <c r="H1218" s="68">
        <f t="shared" si="1333"/>
        <v>74.123357372840019</v>
      </c>
      <c r="I1218" s="69">
        <f t="shared" si="1333"/>
        <v>72.599842156121127</v>
      </c>
    </row>
    <row r="1219" spans="1:9" s="5" customFormat="1" ht="15" customHeight="1" x14ac:dyDescent="0.25">
      <c r="A1219" s="46" t="str">
        <f t="shared" ref="A1219:B1219" si="1334">A954</f>
        <v>F11_Palma del Rio</v>
      </c>
      <c r="B1219" s="4" t="str">
        <f t="shared" si="1334"/>
        <v>Salida Nacional / National exit</v>
      </c>
      <c r="C1219" s="68">
        <f t="shared" ref="C1219:I1219" si="1335">IF(C159=0,"",C954/C159)</f>
        <v>141.16475187116157</v>
      </c>
      <c r="D1219" s="68">
        <f t="shared" si="1335"/>
        <v>121.81888194657354</v>
      </c>
      <c r="E1219" s="68">
        <f t="shared" si="1335"/>
        <v>103.85287070144922</v>
      </c>
      <c r="F1219" s="68">
        <f t="shared" si="1335"/>
        <v>91.583434941037964</v>
      </c>
      <c r="G1219" s="68">
        <f t="shared" si="1335"/>
        <v>81.147109792093133</v>
      </c>
      <c r="H1219" s="68">
        <f t="shared" si="1335"/>
        <v>70.254207042143292</v>
      </c>
      <c r="I1219" s="69">
        <f t="shared" si="1335"/>
        <v>68.831404231937825</v>
      </c>
    </row>
    <row r="1220" spans="1:9" s="5" customFormat="1" ht="15" customHeight="1" x14ac:dyDescent="0.25">
      <c r="A1220" s="46" t="str">
        <f t="shared" ref="A1220:B1220" si="1336">A955</f>
        <v>F13_Cordoba</v>
      </c>
      <c r="B1220" s="4" t="str">
        <f t="shared" si="1336"/>
        <v>Salida Nacional / National exit</v>
      </c>
      <c r="C1220" s="68" t="str">
        <f t="shared" ref="C1220:I1220" si="1337">IF(C160=0,"",C955/C160)</f>
        <v/>
      </c>
      <c r="D1220" s="68" t="str">
        <f t="shared" si="1337"/>
        <v/>
      </c>
      <c r="E1220" s="68" t="str">
        <f t="shared" si="1337"/>
        <v/>
      </c>
      <c r="F1220" s="68" t="str">
        <f t="shared" si="1337"/>
        <v/>
      </c>
      <c r="G1220" s="68" t="str">
        <f t="shared" si="1337"/>
        <v/>
      </c>
      <c r="H1220" s="68" t="str">
        <f t="shared" si="1337"/>
        <v/>
      </c>
      <c r="I1220" s="69" t="str">
        <f t="shared" si="1337"/>
        <v/>
      </c>
    </row>
    <row r="1221" spans="1:9" s="5" customFormat="1" ht="15" customHeight="1" x14ac:dyDescent="0.25">
      <c r="A1221" s="46" t="str">
        <f t="shared" ref="A1221:B1221" si="1338">A956</f>
        <v>F14_Villafranca de Cordoba</v>
      </c>
      <c r="B1221" s="4" t="str">
        <f t="shared" si="1338"/>
        <v>Salida Nacional / National exit</v>
      </c>
      <c r="C1221" s="68">
        <f t="shared" ref="C1221:I1221" si="1339">IF(C161=0,"",C956/C161)</f>
        <v>130.39434394702732</v>
      </c>
      <c r="D1221" s="68">
        <f t="shared" si="1339"/>
        <v>112.5212971820273</v>
      </c>
      <c r="E1221" s="68">
        <f t="shared" si="1339"/>
        <v>95.934030512217447</v>
      </c>
      <c r="F1221" s="68">
        <f t="shared" si="1339"/>
        <v>84.608593731565108</v>
      </c>
      <c r="G1221" s="68">
        <f t="shared" si="1339"/>
        <v>74.987576290751036</v>
      </c>
      <c r="H1221" s="68">
        <f t="shared" si="1339"/>
        <v>64.938174952705936</v>
      </c>
      <c r="I1221" s="69">
        <f t="shared" si="1339"/>
        <v>63.653746806779409</v>
      </c>
    </row>
    <row r="1222" spans="1:9" s="5" customFormat="1" ht="15" customHeight="1" x14ac:dyDescent="0.25">
      <c r="A1222" s="46" t="str">
        <f t="shared" ref="A1222:B1222" si="1340">A957</f>
        <v>F19.01_Puertollano</v>
      </c>
      <c r="B1222" s="4" t="str">
        <f t="shared" si="1340"/>
        <v>Salida Nacional / National exit</v>
      </c>
      <c r="C1222" s="68">
        <f t="shared" ref="C1222:I1222" si="1341">IF(C162=0,"",C957/C162)</f>
        <v>136.59256383902965</v>
      </c>
      <c r="D1222" s="68">
        <f t="shared" si="1341"/>
        <v>118.29875897047218</v>
      </c>
      <c r="E1222" s="68">
        <f t="shared" si="1341"/>
        <v>101.35128411736105</v>
      </c>
      <c r="F1222" s="68">
        <f t="shared" si="1341"/>
        <v>89.828381614332159</v>
      </c>
      <c r="G1222" s="68">
        <f t="shared" si="1341"/>
        <v>79.708459596027851</v>
      </c>
      <c r="H1222" s="68">
        <f t="shared" si="1341"/>
        <v>69.033295903047602</v>
      </c>
      <c r="I1222" s="69">
        <f t="shared" si="1341"/>
        <v>67.688000311743039</v>
      </c>
    </row>
    <row r="1223" spans="1:9" s="5" customFormat="1" ht="15" customHeight="1" x14ac:dyDescent="0.25">
      <c r="A1223" s="46" t="str">
        <f t="shared" ref="A1223:B1223" si="1342">A958</f>
        <v>F19_Almodovar</v>
      </c>
      <c r="B1223" s="4" t="str">
        <f t="shared" si="1342"/>
        <v>Salida Nacional / National exit</v>
      </c>
      <c r="C1223" s="68">
        <f t="shared" ref="C1223:I1223" si="1343">IF(C163=0,"",C958/C163)</f>
        <v>134.27880631762875</v>
      </c>
      <c r="D1223" s="68">
        <f t="shared" si="1343"/>
        <v>116.29586370999085</v>
      </c>
      <c r="E1223" s="68">
        <f t="shared" si="1343"/>
        <v>99.636878050696183</v>
      </c>
      <c r="F1223" s="68">
        <f t="shared" si="1343"/>
        <v>88.31025394486997</v>
      </c>
      <c r="G1223" s="68">
        <f t="shared" si="1343"/>
        <v>78.362473225116943</v>
      </c>
      <c r="H1223" s="68">
        <f t="shared" si="1343"/>
        <v>67.868382845687123</v>
      </c>
      <c r="I1223" s="69">
        <f t="shared" si="1343"/>
        <v>66.54734296251759</v>
      </c>
    </row>
    <row r="1224" spans="1:9" s="5" customFormat="1" ht="15" customHeight="1" x14ac:dyDescent="0.25">
      <c r="A1224" s="46" t="str">
        <f t="shared" ref="A1224:B1224" si="1344">A959</f>
        <v>F21_Ciudad Real</v>
      </c>
      <c r="B1224" s="4" t="str">
        <f t="shared" si="1344"/>
        <v>Salida Nacional / National exit</v>
      </c>
      <c r="C1224" s="68">
        <f t="shared" ref="C1224:I1224" si="1345">IF(C164=0,"",C959/C164)</f>
        <v>130.82148532492263</v>
      </c>
      <c r="D1224" s="68">
        <f t="shared" si="1345"/>
        <v>113.28078662139555</v>
      </c>
      <c r="E1224" s="68">
        <f t="shared" si="1345"/>
        <v>97.026671517081709</v>
      </c>
      <c r="F1224" s="68">
        <f t="shared" si="1345"/>
        <v>85.969907754079898</v>
      </c>
      <c r="G1224" s="68">
        <f t="shared" si="1345"/>
        <v>76.276762026159673</v>
      </c>
      <c r="H1224" s="68">
        <f t="shared" si="1345"/>
        <v>66.06009345794503</v>
      </c>
      <c r="I1224" s="69">
        <f t="shared" si="1345"/>
        <v>64.771473590109807</v>
      </c>
    </row>
    <row r="1225" spans="1:9" s="5" customFormat="1" ht="15" customHeight="1" x14ac:dyDescent="0.25">
      <c r="A1225" s="46" t="str">
        <f t="shared" ref="A1225:B1225" si="1346">A960</f>
        <v>F25_Mascaraque</v>
      </c>
      <c r="B1225" s="4" t="str">
        <f t="shared" si="1346"/>
        <v>Salida Nacional / National exit</v>
      </c>
      <c r="C1225" s="68">
        <f t="shared" ref="C1225:I1225" si="1347">IF(C165=0,"",C960/C165)</f>
        <v>123.38681879098066</v>
      </c>
      <c r="D1225" s="68">
        <f t="shared" si="1347"/>
        <v>106.79712693948423</v>
      </c>
      <c r="E1225" s="68">
        <f t="shared" si="1347"/>
        <v>91.413650567311308</v>
      </c>
      <c r="F1225" s="68">
        <f t="shared" si="1347"/>
        <v>80.937197878655198</v>
      </c>
      <c r="G1225" s="68">
        <f t="shared" si="1347"/>
        <v>71.791622438869481</v>
      </c>
      <c r="H1225" s="68">
        <f t="shared" si="1347"/>
        <v>62.171525221703391</v>
      </c>
      <c r="I1225" s="69">
        <f t="shared" si="1347"/>
        <v>60.95262176248179</v>
      </c>
    </row>
    <row r="1226" spans="1:9" s="5" customFormat="1" ht="15" customHeight="1" x14ac:dyDescent="0.25">
      <c r="A1226" s="46" t="str">
        <f t="shared" ref="A1226:B1226" si="1348">A961</f>
        <v>F26.02_Aranjuez Oeste</v>
      </c>
      <c r="B1226" s="4" t="str">
        <f t="shared" si="1348"/>
        <v>Salida Nacional / National exit</v>
      </c>
      <c r="C1226" s="68" t="str">
        <f t="shared" ref="C1226:I1226" si="1349">IF(C166=0,"",C961/C166)</f>
        <v/>
      </c>
      <c r="D1226" s="68" t="str">
        <f t="shared" si="1349"/>
        <v/>
      </c>
      <c r="E1226" s="68" t="str">
        <f t="shared" si="1349"/>
        <v/>
      </c>
      <c r="F1226" s="68" t="str">
        <f t="shared" si="1349"/>
        <v/>
      </c>
      <c r="G1226" s="68" t="str">
        <f t="shared" si="1349"/>
        <v/>
      </c>
      <c r="H1226" s="68" t="str">
        <f t="shared" si="1349"/>
        <v/>
      </c>
      <c r="I1226" s="69" t="str">
        <f t="shared" si="1349"/>
        <v/>
      </c>
    </row>
    <row r="1227" spans="1:9" s="5" customFormat="1" ht="15" customHeight="1" x14ac:dyDescent="0.25">
      <c r="A1227" s="46" t="str">
        <f t="shared" ref="A1227:B1227" si="1350">A962</f>
        <v>F26_Aranjuez</v>
      </c>
      <c r="B1227" s="4" t="str">
        <f t="shared" si="1350"/>
        <v>Salida Nacional / National exit</v>
      </c>
      <c r="C1227" s="68">
        <f t="shared" ref="C1227:I1227" si="1351">IF(C167=0,"",C962/C167)</f>
        <v>121.43468902024634</v>
      </c>
      <c r="D1227" s="68">
        <f t="shared" si="1351"/>
        <v>105.09470423759365</v>
      </c>
      <c r="E1227" s="68">
        <f t="shared" si="1351"/>
        <v>89.939832575639755</v>
      </c>
      <c r="F1227" s="68">
        <f t="shared" si="1351"/>
        <v>79.615752897843649</v>
      </c>
      <c r="G1227" s="68">
        <f t="shared" si="1351"/>
        <v>70.61395367937962</v>
      </c>
      <c r="H1227" s="68">
        <f t="shared" si="1351"/>
        <v>61.150498954439989</v>
      </c>
      <c r="I1227" s="69">
        <f t="shared" si="1351"/>
        <v>59.949901020576107</v>
      </c>
    </row>
    <row r="1228" spans="1:9" s="5" customFormat="1" ht="15" customHeight="1" x14ac:dyDescent="0.25">
      <c r="A1228" s="46" t="str">
        <f t="shared" ref="A1228:B1228" si="1352">A963</f>
        <v>F26A_Ceramicas Toledo</v>
      </c>
      <c r="B1228" s="4" t="str">
        <f t="shared" si="1352"/>
        <v>Salida Nacional / National exit</v>
      </c>
      <c r="C1228" s="68">
        <f t="shared" ref="C1228:I1228" si="1353">IF(C168=0,"",C963/C168)</f>
        <v>120.41574158111244</v>
      </c>
      <c r="D1228" s="68">
        <f t="shared" si="1353"/>
        <v>104.20609566329671</v>
      </c>
      <c r="E1228" s="68">
        <f t="shared" si="1353"/>
        <v>89.170548130068099</v>
      </c>
      <c r="F1228" s="68">
        <f t="shared" si="1353"/>
        <v>78.926002144927367</v>
      </c>
      <c r="G1228" s="68">
        <f t="shared" si="1353"/>
        <v>69.999249378149287</v>
      </c>
      <c r="H1228" s="68">
        <f t="shared" si="1353"/>
        <v>60.617556874505844</v>
      </c>
      <c r="I1228" s="69">
        <f t="shared" si="1353"/>
        <v>59.42651382191314</v>
      </c>
    </row>
    <row r="1229" spans="1:9" s="5" customFormat="1" ht="15" customHeight="1" x14ac:dyDescent="0.25">
      <c r="A1229" s="46" t="str">
        <f t="shared" ref="A1229:B1229" si="1354">A964</f>
        <v>F27_Yeles</v>
      </c>
      <c r="B1229" s="4" t="str">
        <f t="shared" si="1354"/>
        <v>Salida Nacional / National exit</v>
      </c>
      <c r="C1229" s="68" t="str">
        <f t="shared" ref="C1229:I1229" si="1355">IF(C169=0,"",C964/C169)</f>
        <v/>
      </c>
      <c r="D1229" s="68" t="str">
        <f t="shared" si="1355"/>
        <v/>
      </c>
      <c r="E1229" s="68" t="str">
        <f t="shared" si="1355"/>
        <v/>
      </c>
      <c r="F1229" s="68" t="str">
        <f t="shared" si="1355"/>
        <v/>
      </c>
      <c r="G1229" s="68" t="str">
        <f t="shared" si="1355"/>
        <v/>
      </c>
      <c r="H1229" s="68" t="str">
        <f t="shared" si="1355"/>
        <v/>
      </c>
      <c r="I1229" s="69" t="str">
        <f t="shared" si="1355"/>
        <v/>
      </c>
    </row>
    <row r="1230" spans="1:9" s="5" customFormat="1" ht="15" customHeight="1" x14ac:dyDescent="0.25">
      <c r="A1230" s="46" t="str">
        <f t="shared" ref="A1230:B1230" si="1356">A965</f>
        <v>F28_ Pinto</v>
      </c>
      <c r="B1230" s="4" t="str">
        <f t="shared" si="1356"/>
        <v>Salida Nacional / National exit</v>
      </c>
      <c r="C1230" s="68">
        <f t="shared" ref="C1230:I1230" si="1357">IF(C170=0,"",C965/C170)</f>
        <v>117.68864663069029</v>
      </c>
      <c r="D1230" s="68">
        <f t="shared" si="1357"/>
        <v>101.82783760719242</v>
      </c>
      <c r="E1230" s="68">
        <f t="shared" si="1357"/>
        <v>87.111647301248198</v>
      </c>
      <c r="F1230" s="68">
        <f t="shared" si="1357"/>
        <v>77.079964044152774</v>
      </c>
      <c r="G1230" s="68">
        <f t="shared" si="1357"/>
        <v>68.354064424043159</v>
      </c>
      <c r="H1230" s="68">
        <f t="shared" si="1357"/>
        <v>59.191199047559138</v>
      </c>
      <c r="I1230" s="69">
        <f t="shared" si="1357"/>
        <v>58.025728529393326</v>
      </c>
    </row>
    <row r="1231" spans="1:9" s="5" customFormat="1" ht="15" customHeight="1" x14ac:dyDescent="0.25">
      <c r="A1231" s="46" t="str">
        <f t="shared" ref="A1231:B1231" si="1358">A966</f>
        <v>G04_Lumbier</v>
      </c>
      <c r="B1231" s="4" t="str">
        <f t="shared" si="1358"/>
        <v>Salida Nacional / National exit</v>
      </c>
      <c r="C1231" s="68" t="str">
        <f t="shared" ref="C1231:I1231" si="1359">IF(C171=0,"",C966/C171)</f>
        <v/>
      </c>
      <c r="D1231" s="68" t="str">
        <f t="shared" si="1359"/>
        <v/>
      </c>
      <c r="E1231" s="68" t="str">
        <f t="shared" si="1359"/>
        <v/>
      </c>
      <c r="F1231" s="68" t="str">
        <f t="shared" si="1359"/>
        <v/>
      </c>
      <c r="G1231" s="68" t="str">
        <f t="shared" si="1359"/>
        <v/>
      </c>
      <c r="H1231" s="68" t="str">
        <f t="shared" si="1359"/>
        <v/>
      </c>
      <c r="I1231" s="69" t="str">
        <f t="shared" si="1359"/>
        <v/>
      </c>
    </row>
    <row r="1232" spans="1:9" s="5" customFormat="1" ht="15" customHeight="1" x14ac:dyDescent="0.25">
      <c r="A1232" s="46" t="str">
        <f t="shared" ref="A1232:B1232" si="1360">A967</f>
        <v>H1_Red Cartagena</v>
      </c>
      <c r="B1232" s="4" t="str">
        <f t="shared" si="1360"/>
        <v>Salida Nacional / National exit</v>
      </c>
      <c r="C1232" s="68">
        <f t="shared" ref="C1232:I1232" si="1361">IF(C172=0,"",C967/C172)</f>
        <v>140.13386008452454</v>
      </c>
      <c r="D1232" s="68">
        <f t="shared" si="1361"/>
        <v>118.91028253387044</v>
      </c>
      <c r="E1232" s="68">
        <f t="shared" si="1361"/>
        <v>98.986247112226636</v>
      </c>
      <c r="F1232" s="68">
        <f t="shared" si="1361"/>
        <v>85.078362688040869</v>
      </c>
      <c r="G1232" s="68">
        <f t="shared" si="1361"/>
        <v>74.843645413634945</v>
      </c>
      <c r="H1232" s="68">
        <f t="shared" si="1361"/>
        <v>64.740099968939774</v>
      </c>
      <c r="I1232" s="69">
        <f t="shared" si="1361"/>
        <v>63.316307239079819</v>
      </c>
    </row>
    <row r="1233" spans="1:9" s="5" customFormat="1" ht="15" customHeight="1" x14ac:dyDescent="0.25">
      <c r="A1233" s="46" t="str">
        <f t="shared" ref="A1233:B1233" si="1362">A968</f>
        <v>I001_Corvera</v>
      </c>
      <c r="B1233" s="4" t="str">
        <f t="shared" si="1362"/>
        <v>Salida Nacional / National exit</v>
      </c>
      <c r="C1233" s="68">
        <f t="shared" ref="C1233:I1233" si="1363">IF(C173=0,"",C968/C173)</f>
        <v>175.38442765220049</v>
      </c>
      <c r="D1233" s="68">
        <f t="shared" si="1363"/>
        <v>152.91701752043667</v>
      </c>
      <c r="E1233" s="68">
        <f t="shared" si="1363"/>
        <v>132.12517142391854</v>
      </c>
      <c r="F1233" s="68">
        <f t="shared" si="1363"/>
        <v>118.10884291707913</v>
      </c>
      <c r="G1233" s="68">
        <f t="shared" si="1363"/>
        <v>104.91511851140507</v>
      </c>
      <c r="H1233" s="68">
        <f t="shared" si="1363"/>
        <v>90.779691517484665</v>
      </c>
      <c r="I1233" s="69">
        <f t="shared" si="1363"/>
        <v>88.864906029471982</v>
      </c>
    </row>
    <row r="1234" spans="1:9" s="5" customFormat="1" ht="15" customHeight="1" x14ac:dyDescent="0.25">
      <c r="A1234" s="46" t="str">
        <f t="shared" ref="A1234:B1234" si="1364">A969</f>
        <v>I003_Cudillero</v>
      </c>
      <c r="B1234" s="4" t="str">
        <f t="shared" si="1364"/>
        <v>Salida Nacional / National exit</v>
      </c>
      <c r="C1234" s="68">
        <f t="shared" ref="C1234:I1234" si="1365">IF(C174=0,"",C969/C174)</f>
        <v>181.73946901468335</v>
      </c>
      <c r="D1234" s="68">
        <f t="shared" si="1365"/>
        <v>158.42252462995717</v>
      </c>
      <c r="E1234" s="68">
        <f t="shared" si="1365"/>
        <v>136.84166737276627</v>
      </c>
      <c r="F1234" s="68">
        <f t="shared" si="1365"/>
        <v>122.28922126154747</v>
      </c>
      <c r="G1234" s="68">
        <f t="shared" si="1365"/>
        <v>108.62032147530344</v>
      </c>
      <c r="H1234" s="68">
        <f t="shared" si="1365"/>
        <v>93.984460406168282</v>
      </c>
      <c r="I1234" s="69">
        <f t="shared" si="1365"/>
        <v>91.999151414336907</v>
      </c>
    </row>
    <row r="1235" spans="1:9" s="5" customFormat="1" ht="15" customHeight="1" x14ac:dyDescent="0.25">
      <c r="A1235" s="46" t="str">
        <f t="shared" ref="A1235:B1235" si="1366">A970</f>
        <v>I005_Luarca</v>
      </c>
      <c r="B1235" s="4" t="str">
        <f t="shared" si="1366"/>
        <v>Salida Nacional / National exit</v>
      </c>
      <c r="C1235" s="68">
        <f t="shared" ref="C1235:I1235" si="1367">IF(C175=0,"",C970/C175)</f>
        <v>186.57294371665094</v>
      </c>
      <c r="D1235" s="68">
        <f t="shared" si="1367"/>
        <v>162.60986627221084</v>
      </c>
      <c r="E1235" s="68">
        <f t="shared" si="1367"/>
        <v>140.42890820258538</v>
      </c>
      <c r="F1235" s="68">
        <f t="shared" si="1367"/>
        <v>125.46870536245765</v>
      </c>
      <c r="G1235" s="68">
        <f t="shared" si="1367"/>
        <v>111.43839987482173</v>
      </c>
      <c r="H1235" s="68">
        <f t="shared" si="1367"/>
        <v>96.42192201586785</v>
      </c>
      <c r="I1235" s="69">
        <f t="shared" si="1367"/>
        <v>94.382974730883276</v>
      </c>
    </row>
    <row r="1236" spans="1:9" s="5" customFormat="1" ht="15" customHeight="1" x14ac:dyDescent="0.25">
      <c r="A1236" s="46" t="str">
        <f t="shared" ref="A1236:B1236" si="1368">A971</f>
        <v>I006_Navia</v>
      </c>
      <c r="B1236" s="4" t="str">
        <f t="shared" si="1368"/>
        <v>Salida Nacional / National exit</v>
      </c>
      <c r="C1236" s="68">
        <f t="shared" ref="C1236:I1236" si="1369">IF(C176=0,"",C971/C176)</f>
        <v>190.20037800647046</v>
      </c>
      <c r="D1236" s="68">
        <f t="shared" si="1369"/>
        <v>165.75238952781359</v>
      </c>
      <c r="E1236" s="68">
        <f t="shared" si="1369"/>
        <v>143.12106678296013</v>
      </c>
      <c r="F1236" s="68">
        <f t="shared" si="1369"/>
        <v>127.85484998154153</v>
      </c>
      <c r="G1236" s="68">
        <f t="shared" si="1369"/>
        <v>113.55331613033685</v>
      </c>
      <c r="H1236" s="68">
        <f t="shared" si="1369"/>
        <v>98.251192337598027</v>
      </c>
      <c r="I1236" s="69">
        <f t="shared" si="1369"/>
        <v>96.171990495420516</v>
      </c>
    </row>
    <row r="1237" spans="1:9" s="5" customFormat="1" ht="15" customHeight="1" x14ac:dyDescent="0.25">
      <c r="A1237" s="46" t="str">
        <f t="shared" ref="A1237:B1237" si="1370">A972</f>
        <v>I007_Castropol</v>
      </c>
      <c r="B1237" s="4" t="str">
        <f t="shared" si="1370"/>
        <v>Salida Nacional / National exit</v>
      </c>
      <c r="C1237" s="68">
        <f t="shared" ref="C1237:I1237" si="1371">IF(C177=0,"",C972/C177)</f>
        <v>193.73412297933083</v>
      </c>
      <c r="D1237" s="68">
        <f t="shared" si="1371"/>
        <v>168.81374774117921</v>
      </c>
      <c r="E1237" s="68">
        <f t="shared" si="1371"/>
        <v>145.74369233299203</v>
      </c>
      <c r="F1237" s="68">
        <f t="shared" si="1371"/>
        <v>130.17936529416068</v>
      </c>
      <c r="G1237" s="68">
        <f t="shared" si="1371"/>
        <v>115.61360836138347</v>
      </c>
      <c r="H1237" s="68">
        <f t="shared" si="1371"/>
        <v>100.03321629363734</v>
      </c>
      <c r="I1237" s="69">
        <f t="shared" si="1371"/>
        <v>97.914799588349851</v>
      </c>
    </row>
    <row r="1238" spans="1:9" s="5" customFormat="1" ht="15" customHeight="1" x14ac:dyDescent="0.25">
      <c r="A1238" s="46" t="str">
        <f t="shared" ref="A1238:B1238" si="1372">A973</f>
        <v>I012_Villalba</v>
      </c>
      <c r="B1238" s="4" t="str">
        <f t="shared" si="1372"/>
        <v>Salida Nacional / National exit</v>
      </c>
      <c r="C1238" s="68">
        <f t="shared" ref="C1238:I1238" si="1373">IF(C178=0,"",C973/C178)</f>
        <v>218.52155958291999</v>
      </c>
      <c r="D1238" s="68">
        <f t="shared" si="1373"/>
        <v>190.28762976081242</v>
      </c>
      <c r="E1238" s="68">
        <f t="shared" si="1373"/>
        <v>164.14008625944652</v>
      </c>
      <c r="F1238" s="68">
        <f t="shared" si="1373"/>
        <v>146.48466643732158</v>
      </c>
      <c r="G1238" s="68">
        <f t="shared" si="1373"/>
        <v>130.06551800799184</v>
      </c>
      <c r="H1238" s="68">
        <f t="shared" si="1373"/>
        <v>112.53321450393437</v>
      </c>
      <c r="I1238" s="69">
        <f t="shared" si="1373"/>
        <v>110.13972533565899</v>
      </c>
    </row>
    <row r="1239" spans="1:9" s="5" customFormat="1" ht="15" customHeight="1" x14ac:dyDescent="0.25">
      <c r="A1239" s="46" t="str">
        <f t="shared" ref="A1239:B1239" si="1374">A974</f>
        <v>I014 Irixoa</v>
      </c>
      <c r="B1239" s="4" t="str">
        <f t="shared" si="1374"/>
        <v>Salida Nacional / National exit</v>
      </c>
      <c r="C1239" s="68">
        <f t="shared" ref="C1239:I1239" si="1375">IF(C179=0,"",C974/C179)</f>
        <v>224.51962207599627</v>
      </c>
      <c r="D1239" s="68">
        <f t="shared" si="1375"/>
        <v>195.48152284626147</v>
      </c>
      <c r="E1239" s="68">
        <f t="shared" si="1375"/>
        <v>168.58744257470082</v>
      </c>
      <c r="F1239" s="68">
        <f t="shared" si="1375"/>
        <v>150.42438010449726</v>
      </c>
      <c r="G1239" s="68">
        <f t="shared" si="1375"/>
        <v>133.55804753886488</v>
      </c>
      <c r="H1239" s="68">
        <f t="shared" si="1375"/>
        <v>115.55511854278845</v>
      </c>
      <c r="I1239" s="69">
        <f t="shared" si="1375"/>
        <v>113.09720990476235</v>
      </c>
    </row>
    <row r="1240" spans="1:9" s="5" customFormat="1" ht="15" customHeight="1" x14ac:dyDescent="0.25">
      <c r="A1240" s="46" t="str">
        <f t="shared" ref="A1240:B1240" si="1376">A975</f>
        <v>I015ERM_Abegondo</v>
      </c>
      <c r="B1240" s="4" t="str">
        <f t="shared" si="1376"/>
        <v>Salida Nacional / National exit</v>
      </c>
      <c r="C1240" s="68">
        <f t="shared" ref="C1240:I1240" si="1377">IF(C180=0,"",C975/C180)</f>
        <v>227.72933189848311</v>
      </c>
      <c r="D1240" s="68">
        <f t="shared" si="1377"/>
        <v>198.25999575516289</v>
      </c>
      <c r="E1240" s="68">
        <f t="shared" si="1377"/>
        <v>170.9657151209845</v>
      </c>
      <c r="F1240" s="68">
        <f t="shared" si="1377"/>
        <v>152.53036971118323</v>
      </c>
      <c r="G1240" s="68">
        <f t="shared" si="1377"/>
        <v>135.42523787133783</v>
      </c>
      <c r="H1240" s="68">
        <f t="shared" si="1377"/>
        <v>117.17111885741488</v>
      </c>
      <c r="I1240" s="69">
        <f t="shared" si="1377"/>
        <v>114.67956201557648</v>
      </c>
    </row>
    <row r="1241" spans="1:9" s="5" customFormat="1" ht="15" customHeight="1" x14ac:dyDescent="0.25">
      <c r="A1241" s="46" t="str">
        <f t="shared" ref="A1241:B1241" si="1378">A976</f>
        <v>I016_Abegondo II</v>
      </c>
      <c r="B1241" s="4" t="str">
        <f t="shared" si="1378"/>
        <v>Salida Nacional / National exit</v>
      </c>
      <c r="C1241" s="68">
        <f t="shared" ref="C1241:I1241" si="1379">IF(C181=0,"",C976/C181)</f>
        <v>230.23564057231044</v>
      </c>
      <c r="D1241" s="68">
        <f t="shared" si="1379"/>
        <v>200.42957217692756</v>
      </c>
      <c r="E1241" s="68">
        <f t="shared" si="1379"/>
        <v>172.82279424686573</v>
      </c>
      <c r="F1241" s="68">
        <f t="shared" si="1379"/>
        <v>154.17483613031189</v>
      </c>
      <c r="G1241" s="68">
        <f t="shared" si="1379"/>
        <v>136.88323737433876</v>
      </c>
      <c r="H1241" s="68">
        <f t="shared" si="1379"/>
        <v>118.43297610602986</v>
      </c>
      <c r="I1241" s="69">
        <f t="shared" si="1379"/>
        <v>115.91514499338899</v>
      </c>
    </row>
    <row r="1242" spans="1:9" s="5" customFormat="1" ht="15" customHeight="1" x14ac:dyDescent="0.25">
      <c r="A1242" s="46" t="str">
        <f t="shared" ref="A1242:B1242" si="1380">A977</f>
        <v>I018_Santiago de Compostela</v>
      </c>
      <c r="B1242" s="4" t="str">
        <f t="shared" si="1380"/>
        <v>Salida Nacional / National exit</v>
      </c>
      <c r="C1242" s="68">
        <f t="shared" ref="C1242:I1242" si="1381">IF(C182=0,"",C977/C182)</f>
        <v>236.7847375240203</v>
      </c>
      <c r="D1242" s="68">
        <f t="shared" si="1381"/>
        <v>206.09877265437001</v>
      </c>
      <c r="E1242" s="68">
        <f t="shared" si="1381"/>
        <v>177.67542527727258</v>
      </c>
      <c r="F1242" s="68">
        <f t="shared" si="1381"/>
        <v>158.47190062407148</v>
      </c>
      <c r="G1242" s="68">
        <f t="shared" si="1381"/>
        <v>140.69305545477363</v>
      </c>
      <c r="H1242" s="68">
        <f t="shared" si="1381"/>
        <v>121.73026568041323</v>
      </c>
      <c r="I1242" s="69">
        <f t="shared" si="1381"/>
        <v>119.14377871998403</v>
      </c>
    </row>
    <row r="1243" spans="1:9" s="5" customFormat="1" ht="15" customHeight="1" x14ac:dyDescent="0.25">
      <c r="A1243" s="46" t="str">
        <f t="shared" ref="A1243:B1243" si="1382">A978</f>
        <v>I019_Rois</v>
      </c>
      <c r="B1243" s="4" t="str">
        <f t="shared" si="1382"/>
        <v>Salida Nacional / National exit</v>
      </c>
      <c r="C1243" s="68" t="str">
        <f t="shared" ref="C1243:I1243" si="1383">IF(C183=0,"",C978/C183)</f>
        <v/>
      </c>
      <c r="D1243" s="68" t="str">
        <f t="shared" si="1383"/>
        <v/>
      </c>
      <c r="E1243" s="68" t="str">
        <f t="shared" si="1383"/>
        <v/>
      </c>
      <c r="F1243" s="68" t="str">
        <f t="shared" si="1383"/>
        <v/>
      </c>
      <c r="G1243" s="68" t="str">
        <f t="shared" si="1383"/>
        <v/>
      </c>
      <c r="H1243" s="68" t="str">
        <f t="shared" si="1383"/>
        <v/>
      </c>
      <c r="I1243" s="69" t="str">
        <f t="shared" si="1383"/>
        <v/>
      </c>
    </row>
    <row r="1244" spans="1:9" s="5" customFormat="1" ht="15" customHeight="1" x14ac:dyDescent="0.25">
      <c r="A1244" s="46" t="str">
        <f t="shared" ref="A1244:B1244" si="1384">A979</f>
        <v>I020_Valga</v>
      </c>
      <c r="B1244" s="4" t="str">
        <f t="shared" si="1384"/>
        <v>Salida Nacional / National exit</v>
      </c>
      <c r="C1244" s="68">
        <f t="shared" ref="C1244:I1244" si="1385">IF(C184=0,"",C979/C184)</f>
        <v>243.18588445759042</v>
      </c>
      <c r="D1244" s="68">
        <f t="shared" si="1385"/>
        <v>211.63990077013278</v>
      </c>
      <c r="E1244" s="68">
        <f t="shared" si="1385"/>
        <v>182.41843098768985</v>
      </c>
      <c r="F1244" s="68">
        <f t="shared" si="1385"/>
        <v>162.67189054793425</v>
      </c>
      <c r="G1244" s="68">
        <f t="shared" si="1385"/>
        <v>144.41680630208225</v>
      </c>
      <c r="H1244" s="68">
        <f t="shared" si="1385"/>
        <v>124.95306650376133</v>
      </c>
      <c r="I1244" s="69">
        <f t="shared" si="1385"/>
        <v>122.29947469318515</v>
      </c>
    </row>
    <row r="1245" spans="1:9" s="5" customFormat="1" ht="15" customHeight="1" x14ac:dyDescent="0.25">
      <c r="A1245" s="46" t="str">
        <f t="shared" ref="A1245:B1245" si="1386">A980</f>
        <v>I020A_Caldas de Reyes</v>
      </c>
      <c r="B1245" s="4" t="str">
        <f t="shared" si="1386"/>
        <v>Salida Nacional / National exit</v>
      </c>
      <c r="C1245" s="68">
        <f t="shared" ref="C1245:I1245" si="1387">IF(C185=0,"",C980/C185)</f>
        <v>245.74602886179011</v>
      </c>
      <c r="D1245" s="68">
        <f t="shared" si="1387"/>
        <v>213.85607988392962</v>
      </c>
      <c r="E1245" s="68">
        <f t="shared" si="1387"/>
        <v>184.31540033624987</v>
      </c>
      <c r="F1245" s="68">
        <f t="shared" si="1387"/>
        <v>164.35168025013297</v>
      </c>
      <c r="G1245" s="68">
        <f t="shared" si="1387"/>
        <v>145.90612376242268</v>
      </c>
      <c r="H1245" s="68">
        <f t="shared" si="1387"/>
        <v>126.2420285568699</v>
      </c>
      <c r="I1245" s="69">
        <f t="shared" si="1387"/>
        <v>123.56159810184748</v>
      </c>
    </row>
    <row r="1246" spans="1:9" s="5" customFormat="1" ht="15" customHeight="1" x14ac:dyDescent="0.25">
      <c r="A1246" s="46" t="str">
        <f t="shared" ref="A1246:B1246" si="1388">A981</f>
        <v>I022_Pontevedra</v>
      </c>
      <c r="B1246" s="4" t="str">
        <f t="shared" si="1388"/>
        <v>Salida Nacional / National exit</v>
      </c>
      <c r="C1246" s="68">
        <f t="shared" ref="C1246:I1246" si="1389">IF(C186=0,"",C981/C186)</f>
        <v>250.4134295004516</v>
      </c>
      <c r="D1246" s="68">
        <f t="shared" si="1389"/>
        <v>217.89639721687234</v>
      </c>
      <c r="E1246" s="68">
        <f t="shared" si="1389"/>
        <v>187.77376617470287</v>
      </c>
      <c r="F1246" s="68">
        <f t="shared" si="1389"/>
        <v>167.41410575863108</v>
      </c>
      <c r="G1246" s="68">
        <f t="shared" si="1389"/>
        <v>148.62129922446306</v>
      </c>
      <c r="H1246" s="68">
        <f t="shared" si="1389"/>
        <v>128.59193596835067</v>
      </c>
      <c r="I1246" s="69">
        <f t="shared" si="1389"/>
        <v>125.86257596621998</v>
      </c>
    </row>
    <row r="1247" spans="1:9" s="5" customFormat="1" ht="15" customHeight="1" x14ac:dyDescent="0.25">
      <c r="A1247" s="46" t="str">
        <f t="shared" ref="A1247:B1247" si="1390">A982</f>
        <v>I023_Pazos de Borben</v>
      </c>
      <c r="B1247" s="4" t="str">
        <f t="shared" si="1390"/>
        <v>Salida Nacional / National exit</v>
      </c>
      <c r="C1247" s="68">
        <f t="shared" ref="C1247:I1247" si="1391">IF(C187=0,"",C982/C187)</f>
        <v>254.26897160663796</v>
      </c>
      <c r="D1247" s="68">
        <f t="shared" si="1391"/>
        <v>221.23393234734326</v>
      </c>
      <c r="E1247" s="68">
        <f t="shared" si="1391"/>
        <v>190.6305758083785</v>
      </c>
      <c r="F1247" s="68">
        <f t="shared" si="1391"/>
        <v>169.94384584506591</v>
      </c>
      <c r="G1247" s="68">
        <f t="shared" si="1391"/>
        <v>150.86419074589517</v>
      </c>
      <c r="H1247" s="68">
        <f t="shared" si="1391"/>
        <v>130.53309501425628</v>
      </c>
      <c r="I1247" s="69">
        <f t="shared" si="1391"/>
        <v>127.76331638434597</v>
      </c>
    </row>
    <row r="1248" spans="1:9" s="5" customFormat="1" ht="15" customHeight="1" x14ac:dyDescent="0.25">
      <c r="A1248" s="46" t="str">
        <f t="shared" ref="A1248:B1248" si="1392">A983</f>
        <v>I024_Porriño</v>
      </c>
      <c r="B1248" s="4" t="str">
        <f t="shared" si="1392"/>
        <v>Salida Nacional / National exit</v>
      </c>
      <c r="C1248" s="68">
        <f t="shared" ref="C1248:I1248" si="1393">IF(C188=0,"",C983/C188)</f>
        <v>257.93864290650254</v>
      </c>
      <c r="D1248" s="68">
        <f t="shared" si="1393"/>
        <v>224.41056913233055</v>
      </c>
      <c r="E1248" s="68">
        <f t="shared" si="1393"/>
        <v>193.34966226448407</v>
      </c>
      <c r="F1248" s="68">
        <f t="shared" si="1393"/>
        <v>172.35163036294509</v>
      </c>
      <c r="G1248" s="68">
        <f t="shared" si="1393"/>
        <v>152.99895530512603</v>
      </c>
      <c r="H1248" s="68">
        <f t="shared" si="1393"/>
        <v>132.38067323880801</v>
      </c>
      <c r="I1248" s="69">
        <f t="shared" si="1393"/>
        <v>129.5724245120195</v>
      </c>
    </row>
    <row r="1249" spans="1:9" s="5" customFormat="1" ht="15" customHeight="1" x14ac:dyDescent="0.25">
      <c r="A1249" s="46" t="str">
        <f t="shared" ref="A1249:B1249" si="1394">A984</f>
        <v>I025_Tuy</v>
      </c>
      <c r="B1249" s="4" t="str">
        <f t="shared" si="1394"/>
        <v>Salida Nacional / National exit</v>
      </c>
      <c r="C1249" s="68">
        <f t="shared" ref="C1249:I1249" si="1395">IF(C189=0,"",C984/C189)</f>
        <v>260.05081116015913</v>
      </c>
      <c r="D1249" s="68">
        <f t="shared" si="1395"/>
        <v>226.23895942191723</v>
      </c>
      <c r="E1249" s="68">
        <f t="shared" si="1395"/>
        <v>194.91469837323459</v>
      </c>
      <c r="F1249" s="68">
        <f t="shared" si="1395"/>
        <v>173.73748909653179</v>
      </c>
      <c r="G1249" s="68">
        <f t="shared" si="1395"/>
        <v>154.22767078468542</v>
      </c>
      <c r="H1249" s="68">
        <f t="shared" si="1395"/>
        <v>133.44409166328364</v>
      </c>
      <c r="I1249" s="69">
        <f t="shared" si="1395"/>
        <v>130.61370053988753</v>
      </c>
    </row>
    <row r="1250" spans="1:9" s="5" customFormat="1" ht="15" customHeight="1" x14ac:dyDescent="0.25">
      <c r="A1250" s="46" t="str">
        <f t="shared" ref="A1250:B1250" si="1396">A985</f>
        <v>J01A_Quer</v>
      </c>
      <c r="B1250" s="4" t="str">
        <f t="shared" si="1396"/>
        <v>Salida Nacional / National exit</v>
      </c>
      <c r="C1250" s="68">
        <f t="shared" ref="C1250:I1250" si="1397">IF(C190=0,"",C985/C190)</f>
        <v>120.57685298537589</v>
      </c>
      <c r="D1250" s="68">
        <f t="shared" si="1397"/>
        <v>104.54930628261431</v>
      </c>
      <c r="E1250" s="68">
        <f t="shared" si="1397"/>
        <v>89.687402313381426</v>
      </c>
      <c r="F1250" s="68">
        <f t="shared" si="1397"/>
        <v>79.581263114031856</v>
      </c>
      <c r="G1250" s="68">
        <f t="shared" si="1397"/>
        <v>70.607222818130168</v>
      </c>
      <c r="H1250" s="68">
        <f t="shared" si="1397"/>
        <v>61.134003737242722</v>
      </c>
      <c r="I1250" s="69">
        <f t="shared" si="1397"/>
        <v>59.918111487221836</v>
      </c>
    </row>
    <row r="1251" spans="1:9" s="5" customFormat="1" ht="15" customHeight="1" x14ac:dyDescent="0.25">
      <c r="A1251" s="46" t="str">
        <f t="shared" ref="A1251:B1251" si="1398">A986</f>
        <v>K02_Tarifa Oeste</v>
      </c>
      <c r="B1251" s="4" t="str">
        <f t="shared" si="1398"/>
        <v>Salida Nacional / National exit</v>
      </c>
      <c r="C1251" s="68">
        <f t="shared" ref="C1251:I1251" si="1399">IF(C191=0,"",C986/C191)</f>
        <v>164.6513963737533</v>
      </c>
      <c r="D1251" s="68">
        <f t="shared" si="1399"/>
        <v>142.4364977139175</v>
      </c>
      <c r="E1251" s="68">
        <f t="shared" si="1399"/>
        <v>121.90686793279706</v>
      </c>
      <c r="F1251" s="68">
        <f t="shared" si="1399"/>
        <v>107.96261150693898</v>
      </c>
      <c r="G1251" s="68">
        <f t="shared" si="1399"/>
        <v>95.86732801672936</v>
      </c>
      <c r="H1251" s="68">
        <f t="shared" si="1399"/>
        <v>83.091014774107734</v>
      </c>
      <c r="I1251" s="69">
        <f t="shared" si="1399"/>
        <v>81.576616729119294</v>
      </c>
    </row>
    <row r="1252" spans="1:9" s="5" customFormat="1" ht="15" customHeight="1" x14ac:dyDescent="0.25">
      <c r="A1252" s="46" t="str">
        <f t="shared" ref="A1252:B1252" si="1400">A987</f>
        <v>K05_Benalup</v>
      </c>
      <c r="B1252" s="4" t="str">
        <f t="shared" si="1400"/>
        <v>Salida Nacional / National exit</v>
      </c>
      <c r="C1252" s="68">
        <f t="shared" ref="C1252:I1252" si="1401">IF(C192=0,"",C987/C192)</f>
        <v>162.181986830272</v>
      </c>
      <c r="D1252" s="68">
        <f t="shared" si="1401"/>
        <v>140.28006939440414</v>
      </c>
      <c r="E1252" s="68">
        <f t="shared" si="1401"/>
        <v>120.03462383405919</v>
      </c>
      <c r="F1252" s="68">
        <f t="shared" si="1401"/>
        <v>106.27914437045156</v>
      </c>
      <c r="G1252" s="68">
        <f t="shared" si="1401"/>
        <v>94.362217651089495</v>
      </c>
      <c r="H1252" s="68">
        <f t="shared" si="1401"/>
        <v>81.782473031662903</v>
      </c>
      <c r="I1252" s="69">
        <f t="shared" si="1401"/>
        <v>80.284652352573772</v>
      </c>
    </row>
    <row r="1253" spans="1:9" s="5" customFormat="1" ht="15" customHeight="1" x14ac:dyDescent="0.25">
      <c r="A1253" s="46" t="str">
        <f t="shared" ref="A1253:B1253" si="1402">A988</f>
        <v>K07_Medina Sidonia</v>
      </c>
      <c r="B1253" s="4" t="str">
        <f t="shared" si="1402"/>
        <v>Salida Nacional / National exit</v>
      </c>
      <c r="C1253" s="68">
        <f t="shared" ref="C1253:I1253" si="1403">IF(C193=0,"",C988/C193)</f>
        <v>160.32072493271741</v>
      </c>
      <c r="D1253" s="68">
        <f t="shared" si="1403"/>
        <v>138.65471005434924</v>
      </c>
      <c r="E1253" s="68">
        <f t="shared" si="1403"/>
        <v>118.62346195809533</v>
      </c>
      <c r="F1253" s="68">
        <f t="shared" si="1403"/>
        <v>105.01026888351552</v>
      </c>
      <c r="G1253" s="68">
        <f t="shared" si="1403"/>
        <v>93.227774568298699</v>
      </c>
      <c r="H1253" s="68">
        <f t="shared" si="1403"/>
        <v>80.796189127074641</v>
      </c>
      <c r="I1253" s="69">
        <f t="shared" si="1403"/>
        <v>79.310863264647892</v>
      </c>
    </row>
    <row r="1254" spans="1:9" s="5" customFormat="1" ht="15" customHeight="1" x14ac:dyDescent="0.25">
      <c r="A1254" s="46" t="str">
        <f t="shared" ref="A1254:B1254" si="1404">A989</f>
        <v>K11.01_Arcos</v>
      </c>
      <c r="B1254" s="4" t="str">
        <f t="shared" si="1404"/>
        <v>Salida Nacional / National exit</v>
      </c>
      <c r="C1254" s="68">
        <f t="shared" ref="C1254:I1254" si="1405">IF(C194=0,"",C989/C194)</f>
        <v>156.52456321805982</v>
      </c>
      <c r="D1254" s="68">
        <f t="shared" si="1405"/>
        <v>135.33968657088133</v>
      </c>
      <c r="E1254" s="68">
        <f t="shared" si="1405"/>
        <v>115.74530779088396</v>
      </c>
      <c r="F1254" s="68">
        <f t="shared" si="1405"/>
        <v>102.42231683307983</v>
      </c>
      <c r="G1254" s="68">
        <f t="shared" si="1405"/>
        <v>90.914005934230161</v>
      </c>
      <c r="H1254" s="68">
        <f t="shared" si="1405"/>
        <v>78.78460053586123</v>
      </c>
      <c r="I1254" s="69">
        <f t="shared" si="1405"/>
        <v>77.324758644662694</v>
      </c>
    </row>
    <row r="1255" spans="1:9" s="5" customFormat="1" ht="15" customHeight="1" x14ac:dyDescent="0.25">
      <c r="A1255" s="46" t="str">
        <f t="shared" ref="A1255:B1255" si="1406">A990</f>
        <v>K19_Moron de la Frontera</v>
      </c>
      <c r="B1255" s="4" t="str">
        <f t="shared" si="1406"/>
        <v>Salida Nacional / National exit</v>
      </c>
      <c r="C1255" s="68">
        <f t="shared" ref="C1255:I1255" si="1407">IF(C195=0,"",C990/C195)</f>
        <v>148.76718927941161</v>
      </c>
      <c r="D1255" s="68">
        <f t="shared" si="1407"/>
        <v>128.56550814814256</v>
      </c>
      <c r="E1255" s="68">
        <f t="shared" si="1407"/>
        <v>109.86386231875623</v>
      </c>
      <c r="F1255" s="68">
        <f t="shared" si="1407"/>
        <v>97.133893077841591</v>
      </c>
      <c r="G1255" s="68">
        <f t="shared" si="1407"/>
        <v>86.185870029829246</v>
      </c>
      <c r="H1255" s="68">
        <f t="shared" si="1407"/>
        <v>74.673962979903436</v>
      </c>
      <c r="I1255" s="69">
        <f t="shared" si="1407"/>
        <v>73.266197029910359</v>
      </c>
    </row>
    <row r="1256" spans="1:9" s="5" customFormat="1" ht="15" customHeight="1" x14ac:dyDescent="0.25">
      <c r="A1256" s="46" t="str">
        <f t="shared" ref="A1256:B1256" si="1408">A991</f>
        <v>K25_Osuna</v>
      </c>
      <c r="B1256" s="4" t="str">
        <f t="shared" si="1408"/>
        <v>Salida Nacional / National exit</v>
      </c>
      <c r="C1256" s="68">
        <f t="shared" ref="C1256:I1256" si="1409">IF(C196=0,"",C991/C196)</f>
        <v>143.3211572810759</v>
      </c>
      <c r="D1256" s="68">
        <f t="shared" si="1409"/>
        <v>123.80972445839814</v>
      </c>
      <c r="E1256" s="68">
        <f t="shared" si="1409"/>
        <v>105.73481807117989</v>
      </c>
      <c r="F1256" s="68">
        <f t="shared" si="1409"/>
        <v>93.421177251639563</v>
      </c>
      <c r="G1256" s="68">
        <f t="shared" si="1409"/>
        <v>82.866501950954017</v>
      </c>
      <c r="H1256" s="68">
        <f t="shared" si="1409"/>
        <v>71.788107039431893</v>
      </c>
      <c r="I1256" s="69">
        <f t="shared" si="1409"/>
        <v>70.416900786623899</v>
      </c>
    </row>
    <row r="1257" spans="1:9" s="5" customFormat="1" ht="15" customHeight="1" x14ac:dyDescent="0.25">
      <c r="A1257" s="46" t="str">
        <f t="shared" ref="A1257:B1257" si="1410">A992</f>
        <v>K29_Santaella_GN</v>
      </c>
      <c r="B1257" s="4" t="str">
        <f t="shared" si="1410"/>
        <v>Salida Nacional / National exit</v>
      </c>
      <c r="C1257" s="68">
        <f t="shared" ref="C1257:I1257" si="1411">IF(C197=0,"",C992/C197)</f>
        <v>139.95539650998649</v>
      </c>
      <c r="D1257" s="68">
        <f t="shared" si="1411"/>
        <v>120.87055146352405</v>
      </c>
      <c r="E1257" s="68">
        <f t="shared" si="1411"/>
        <v>103.18298305536801</v>
      </c>
      <c r="F1257" s="68">
        <f t="shared" si="1411"/>
        <v>91.126641838360285</v>
      </c>
      <c r="G1257" s="68">
        <f t="shared" si="1411"/>
        <v>80.815063606835054</v>
      </c>
      <c r="H1257" s="68">
        <f t="shared" si="1411"/>
        <v>70.004588191503231</v>
      </c>
      <c r="I1257" s="69">
        <f t="shared" si="1411"/>
        <v>68.655976590108594</v>
      </c>
    </row>
    <row r="1258" spans="1:9" s="5" customFormat="1" ht="15" customHeight="1" x14ac:dyDescent="0.25">
      <c r="A1258" s="46" t="str">
        <f t="shared" ref="A1258:B1258" si="1412">A993</f>
        <v>K31_Santaella</v>
      </c>
      <c r="B1258" s="4" t="str">
        <f t="shared" si="1412"/>
        <v>Salida Nacional / National exit</v>
      </c>
      <c r="C1258" s="68">
        <f t="shared" ref="C1258:I1258" si="1413">IF(C198=0,"",C993/C198)</f>
        <v>138.21195528370961</v>
      </c>
      <c r="D1258" s="68">
        <f t="shared" si="1413"/>
        <v>119.34807980884241</v>
      </c>
      <c r="E1258" s="68">
        <f t="shared" si="1413"/>
        <v>101.86114984385809</v>
      </c>
      <c r="F1258" s="68">
        <f t="shared" si="1413"/>
        <v>89.938088073926068</v>
      </c>
      <c r="G1258" s="68">
        <f t="shared" si="1413"/>
        <v>79.752432473623372</v>
      </c>
      <c r="H1258" s="68">
        <f t="shared" si="1413"/>
        <v>69.08073753817402</v>
      </c>
      <c r="I1258" s="69">
        <f t="shared" si="1413"/>
        <v>67.743829812796349</v>
      </c>
    </row>
    <row r="1259" spans="1:9" s="5" customFormat="1" ht="15" customHeight="1" x14ac:dyDescent="0.25">
      <c r="A1259" s="46" t="str">
        <f t="shared" ref="A1259:B1259" si="1414">A994</f>
        <v>K37_Azucarera</v>
      </c>
      <c r="B1259" s="4" t="str">
        <f t="shared" si="1414"/>
        <v>Salida Nacional / National exit</v>
      </c>
      <c r="C1259" s="68">
        <f t="shared" ref="C1259:I1259" si="1415">IF(C199=0,"",C994/C199)</f>
        <v>132.85073385478495</v>
      </c>
      <c r="D1259" s="68">
        <f t="shared" si="1415"/>
        <v>114.66635751331067</v>
      </c>
      <c r="E1259" s="68">
        <f t="shared" si="1415"/>
        <v>97.796406833194666</v>
      </c>
      <c r="F1259" s="68">
        <f t="shared" si="1415"/>
        <v>86.283190039352547</v>
      </c>
      <c r="G1259" s="68">
        <f t="shared" si="1415"/>
        <v>76.48475661707451</v>
      </c>
      <c r="H1259" s="68">
        <f t="shared" si="1415"/>
        <v>66.239822774255373</v>
      </c>
      <c r="I1259" s="69">
        <f t="shared" si="1415"/>
        <v>64.938905405167091</v>
      </c>
    </row>
    <row r="1260" spans="1:9" s="5" customFormat="1" ht="15" customHeight="1" x14ac:dyDescent="0.25">
      <c r="A1260" s="46" t="str">
        <f t="shared" ref="A1260:B1260" si="1416">A995</f>
        <v>K41_La Carolina</v>
      </c>
      <c r="B1260" s="4" t="str">
        <f t="shared" si="1416"/>
        <v>Salida Nacional / National exit</v>
      </c>
      <c r="C1260" s="68">
        <f t="shared" ref="C1260:I1260" si="1417">IF(C200=0,"",C995/C200)</f>
        <v>124.00504152097093</v>
      </c>
      <c r="D1260" s="68">
        <f t="shared" si="1417"/>
        <v>106.75660226791936</v>
      </c>
      <c r="E1260" s="68">
        <f t="shared" si="1417"/>
        <v>90.720303254897416</v>
      </c>
      <c r="F1260" s="68">
        <f t="shared" si="1417"/>
        <v>79.730206597088639</v>
      </c>
      <c r="G1260" s="68">
        <f t="shared" si="1417"/>
        <v>70.595717889399609</v>
      </c>
      <c r="H1260" s="68">
        <f t="shared" si="1417"/>
        <v>61.129592600132121</v>
      </c>
      <c r="I1260" s="69">
        <f t="shared" si="1417"/>
        <v>59.911147971291285</v>
      </c>
    </row>
    <row r="1261" spans="1:9" s="5" customFormat="1" ht="15" customHeight="1" x14ac:dyDescent="0.25">
      <c r="A1261" s="46" t="str">
        <f t="shared" ref="A1261:B1261" si="1418">A996</f>
        <v>K44_Torrenueva</v>
      </c>
      <c r="B1261" s="4" t="str">
        <f t="shared" si="1418"/>
        <v>Salida Nacional / National exit</v>
      </c>
      <c r="C1261" s="68">
        <f t="shared" ref="C1261:I1261" si="1419">IF(C201=0,"",C996/C201)</f>
        <v>117.92812629868976</v>
      </c>
      <c r="D1261" s="68">
        <f t="shared" si="1419"/>
        <v>101.45701686792607</v>
      </c>
      <c r="E1261" s="68">
        <f t="shared" si="1419"/>
        <v>86.132356734778639</v>
      </c>
      <c r="F1261" s="68">
        <f t="shared" si="1419"/>
        <v>75.616592205418328</v>
      </c>
      <c r="G1261" s="68">
        <f t="shared" si="1419"/>
        <v>66.929674105508724</v>
      </c>
      <c r="H1261" s="68">
        <f t="shared" si="1419"/>
        <v>57.951171698560557</v>
      </c>
      <c r="I1261" s="69">
        <f t="shared" si="1419"/>
        <v>56.789711562946529</v>
      </c>
    </row>
    <row r="1262" spans="1:9" s="5" customFormat="1" ht="15" customHeight="1" x14ac:dyDescent="0.25">
      <c r="A1262" s="46" t="str">
        <f t="shared" ref="A1262:B1262" si="1420">A997</f>
        <v>K45_Valdepeñas</v>
      </c>
      <c r="B1262" s="4" t="str">
        <f t="shared" si="1420"/>
        <v>Salida Nacional / National exit</v>
      </c>
      <c r="C1262" s="68">
        <f t="shared" ref="C1262:I1262" si="1421">IF(C202=0,"",C997/C202)</f>
        <v>116.50625492775367</v>
      </c>
      <c r="D1262" s="68">
        <f t="shared" si="1421"/>
        <v>100.2170244568993</v>
      </c>
      <c r="E1262" s="68">
        <f t="shared" si="1421"/>
        <v>85.058872973737394</v>
      </c>
      <c r="F1262" s="68">
        <f t="shared" si="1421"/>
        <v>74.654092265787583</v>
      </c>
      <c r="G1262" s="68">
        <f t="shared" si="1421"/>
        <v>66.071896349814452</v>
      </c>
      <c r="H1262" s="68">
        <f t="shared" si="1421"/>
        <v>57.207487523379136</v>
      </c>
      <c r="I1262" s="69">
        <f t="shared" si="1421"/>
        <v>56.059360570233977</v>
      </c>
    </row>
    <row r="1263" spans="1:9" s="5" customFormat="1" ht="15" customHeight="1" x14ac:dyDescent="0.25">
      <c r="A1263" s="46" t="str">
        <f t="shared" ref="A1263:B1263" si="1422">A998</f>
        <v>K46_Manzanares</v>
      </c>
      <c r="B1263" s="4" t="str">
        <f t="shared" si="1422"/>
        <v>Salida Nacional / National exit</v>
      </c>
      <c r="C1263" s="68">
        <f t="shared" ref="C1263:I1263" si="1423">IF(C203=0,"",C998/C203)</f>
        <v>113.79835976909187</v>
      </c>
      <c r="D1263" s="68">
        <f t="shared" si="1423"/>
        <v>97.855510247364279</v>
      </c>
      <c r="E1263" s="68">
        <f t="shared" si="1423"/>
        <v>83.014467594429632</v>
      </c>
      <c r="F1263" s="68">
        <f t="shared" si="1423"/>
        <v>72.821050979484426</v>
      </c>
      <c r="G1263" s="68">
        <f t="shared" si="1423"/>
        <v>64.438294127186452</v>
      </c>
      <c r="H1263" s="68">
        <f t="shared" si="1423"/>
        <v>55.791171801218347</v>
      </c>
      <c r="I1263" s="69">
        <f t="shared" si="1423"/>
        <v>54.668437342074377</v>
      </c>
    </row>
    <row r="1264" spans="1:9" s="5" customFormat="1" ht="15" customHeight="1" x14ac:dyDescent="0.25">
      <c r="A1264" s="46" t="str">
        <f t="shared" ref="A1264:B1264" si="1424">A999</f>
        <v>K47_Tomelloso</v>
      </c>
      <c r="B1264" s="4" t="str">
        <f t="shared" si="1424"/>
        <v>Salida Nacional / National exit</v>
      </c>
      <c r="C1264" s="68">
        <f t="shared" ref="C1264:I1264" si="1425">IF(C204=0,"",C999/C204)</f>
        <v>112.22252780385055</v>
      </c>
      <c r="D1264" s="68">
        <f t="shared" si="1425"/>
        <v>96.481251142149929</v>
      </c>
      <c r="E1264" s="68">
        <f t="shared" si="1425"/>
        <v>81.82474673824386</v>
      </c>
      <c r="F1264" s="68">
        <f t="shared" si="1425"/>
        <v>71.754331301167525</v>
      </c>
      <c r="G1264" s="68">
        <f t="shared" si="1425"/>
        <v>63.4876359775635</v>
      </c>
      <c r="H1264" s="68">
        <f t="shared" si="1425"/>
        <v>54.966961314074602</v>
      </c>
      <c r="I1264" s="69">
        <f t="shared" si="1425"/>
        <v>53.859003757794234</v>
      </c>
    </row>
    <row r="1265" spans="1:9" s="5" customFormat="1" ht="15" customHeight="1" x14ac:dyDescent="0.25">
      <c r="A1265" s="46" t="str">
        <f t="shared" ref="A1265:B1265" si="1426">A1000</f>
        <v>K48.02_Socuellamos</v>
      </c>
      <c r="B1265" s="4" t="str">
        <f t="shared" si="1426"/>
        <v>Salida Nacional / National exit</v>
      </c>
      <c r="C1265" s="68">
        <f t="shared" ref="C1265:I1265" si="1427">IF(C205=0,"",C1000/C205)</f>
        <v>111.95318279926963</v>
      </c>
      <c r="D1265" s="68">
        <f t="shared" si="1427"/>
        <v>96.011509275100209</v>
      </c>
      <c r="E1265" s="68">
        <f t="shared" si="1427"/>
        <v>81.142781903765496</v>
      </c>
      <c r="F1265" s="68">
        <f t="shared" si="1427"/>
        <v>70.894887407939834</v>
      </c>
      <c r="G1265" s="68">
        <f t="shared" si="1427"/>
        <v>62.658374315507707</v>
      </c>
      <c r="H1265" s="68">
        <f t="shared" si="1427"/>
        <v>54.236127428005886</v>
      </c>
      <c r="I1265" s="69">
        <f t="shared" si="1427"/>
        <v>53.116744922935368</v>
      </c>
    </row>
    <row r="1266" spans="1:9" s="5" customFormat="1" ht="15" customHeight="1" x14ac:dyDescent="0.25">
      <c r="A1266" s="46" t="str">
        <f t="shared" ref="A1266:B1266" si="1428">A1001</f>
        <v>K48.03_Villarrobledo</v>
      </c>
      <c r="B1266" s="4" t="str">
        <f t="shared" si="1428"/>
        <v>Salida Nacional / National exit</v>
      </c>
      <c r="C1266" s="68">
        <f t="shared" ref="C1266:I1266" si="1429">IF(C206=0,"",C1001/C206)</f>
        <v>112.5358116276782</v>
      </c>
      <c r="D1266" s="68">
        <f t="shared" si="1429"/>
        <v>96.433404395093177</v>
      </c>
      <c r="E1266" s="68">
        <f t="shared" si="1429"/>
        <v>81.40696922905569</v>
      </c>
      <c r="F1266" s="68">
        <f t="shared" si="1429"/>
        <v>71.040733247440713</v>
      </c>
      <c r="G1266" s="68">
        <f t="shared" si="1429"/>
        <v>62.765106227340155</v>
      </c>
      <c r="H1266" s="68">
        <f t="shared" si="1429"/>
        <v>54.324304679045753</v>
      </c>
      <c r="I1266" s="69">
        <f t="shared" si="1429"/>
        <v>53.19433786658518</v>
      </c>
    </row>
    <row r="1267" spans="1:9" s="5" customFormat="1" ht="15" customHeight="1" x14ac:dyDescent="0.25">
      <c r="A1267" s="46" t="str">
        <f t="shared" ref="A1267:B1267" si="1430">A1002</f>
        <v>K48.05_La Roda</v>
      </c>
      <c r="B1267" s="4" t="str">
        <f t="shared" si="1430"/>
        <v>Salida Nacional / National exit</v>
      </c>
      <c r="C1267" s="68">
        <f t="shared" ref="C1267:I1267" si="1431">IF(C207=0,"",C1002/C207)</f>
        <v>113.9875263785929</v>
      </c>
      <c r="D1267" s="68">
        <f t="shared" si="1431"/>
        <v>97.467977426942241</v>
      </c>
      <c r="E1267" s="68">
        <f t="shared" si="1431"/>
        <v>82.029352522574257</v>
      </c>
      <c r="F1267" s="68">
        <f t="shared" si="1431"/>
        <v>71.350241926202202</v>
      </c>
      <c r="G1267" s="68">
        <f t="shared" si="1431"/>
        <v>62.976596926195853</v>
      </c>
      <c r="H1267" s="68">
        <f t="shared" si="1431"/>
        <v>54.496339996691894</v>
      </c>
      <c r="I1267" s="69">
        <f t="shared" si="1431"/>
        <v>53.340841601912594</v>
      </c>
    </row>
    <row r="1268" spans="1:9" s="5" customFormat="1" ht="15" customHeight="1" x14ac:dyDescent="0.25">
      <c r="A1268" s="46" t="str">
        <f t="shared" ref="A1268:B1268" si="1432">A1003</f>
        <v>K48.07_Albacete</v>
      </c>
      <c r="B1268" s="4" t="str">
        <f t="shared" si="1432"/>
        <v>Salida Nacional / National exit</v>
      </c>
      <c r="C1268" s="68">
        <f t="shared" ref="C1268:I1268" si="1433">IF(C208=0,"",C1003/C208)</f>
        <v>114.90185781452607</v>
      </c>
      <c r="D1268" s="68">
        <f t="shared" si="1433"/>
        <v>98.107039814262393</v>
      </c>
      <c r="E1268" s="68">
        <f t="shared" si="1433"/>
        <v>82.39431542448564</v>
      </c>
      <c r="F1268" s="68">
        <f t="shared" si="1433"/>
        <v>71.504581609026388</v>
      </c>
      <c r="G1268" s="68">
        <f t="shared" si="1433"/>
        <v>63.068780776683774</v>
      </c>
      <c r="H1268" s="68">
        <f t="shared" si="1433"/>
        <v>54.568778819077622</v>
      </c>
      <c r="I1268" s="69">
        <f t="shared" si="1433"/>
        <v>53.397833425720577</v>
      </c>
    </row>
    <row r="1269" spans="1:9" s="5" customFormat="1" ht="15" customHeight="1" x14ac:dyDescent="0.25">
      <c r="A1269" s="46" t="str">
        <f t="shared" ref="A1269:B1269" si="1434">A1004</f>
        <v>K48.08_Chinchilla</v>
      </c>
      <c r="B1269" s="4" t="str">
        <f t="shared" si="1434"/>
        <v>Salida Nacional / National exit</v>
      </c>
      <c r="C1269" s="68">
        <f t="shared" ref="C1269:I1269" si="1435">IF(C209=0,"",C1004/C209)</f>
        <v>115.55377096263209</v>
      </c>
      <c r="D1269" s="68">
        <f t="shared" si="1435"/>
        <v>98.562687685899618</v>
      </c>
      <c r="E1269" s="68">
        <f t="shared" si="1435"/>
        <v>82.654531911611144</v>
      </c>
      <c r="F1269" s="68">
        <f t="shared" si="1435"/>
        <v>71.614624930904441</v>
      </c>
      <c r="G1269" s="68">
        <f t="shared" si="1435"/>
        <v>63.134507341268936</v>
      </c>
      <c r="H1269" s="68">
        <f t="shared" si="1435"/>
        <v>54.620427290179698</v>
      </c>
      <c r="I1269" s="69">
        <f t="shared" si="1435"/>
        <v>53.438468274107933</v>
      </c>
    </row>
    <row r="1270" spans="1:9" s="5" customFormat="1" ht="15" customHeight="1" x14ac:dyDescent="0.25">
      <c r="A1270" s="46" t="str">
        <f t="shared" ref="A1270:B1270" si="1436">A1005</f>
        <v>K48.10_Almansa</v>
      </c>
      <c r="B1270" s="4" t="str">
        <f t="shared" si="1436"/>
        <v>Salida Nacional / National exit</v>
      </c>
      <c r="C1270" s="68">
        <f t="shared" ref="C1270:I1270" si="1437">IF(C210=0,"",C1005/C210)</f>
        <v>121.93183293389824</v>
      </c>
      <c r="D1270" s="68">
        <f t="shared" si="1437"/>
        <v>103.8387810197958</v>
      </c>
      <c r="E1270" s="68">
        <f t="shared" si="1437"/>
        <v>86.865272101256949</v>
      </c>
      <c r="F1270" s="68">
        <f t="shared" si="1437"/>
        <v>75.05641544155111</v>
      </c>
      <c r="G1270" s="68">
        <f t="shared" si="1437"/>
        <v>66.091903621779963</v>
      </c>
      <c r="H1270" s="68">
        <f t="shared" si="1437"/>
        <v>57.152447879021778</v>
      </c>
      <c r="I1270" s="69">
        <f t="shared" si="1437"/>
        <v>55.867377443623411</v>
      </c>
    </row>
    <row r="1271" spans="1:9" s="5" customFormat="1" ht="15" customHeight="1" x14ac:dyDescent="0.25">
      <c r="A1271" s="46" t="str">
        <f t="shared" ref="A1271:B1271" si="1438">A1006</f>
        <v>K48_Alcazar de San Juan</v>
      </c>
      <c r="B1271" s="4" t="str">
        <f t="shared" si="1438"/>
        <v>Salida Nacional / National exit</v>
      </c>
      <c r="C1271" s="68">
        <f t="shared" ref="C1271:I1271" si="1439">IF(C211=0,"",C1006/C211)</f>
        <v>110.36594416664099</v>
      </c>
      <c r="D1271" s="68">
        <f t="shared" si="1439"/>
        <v>94.862152771064046</v>
      </c>
      <c r="E1271" s="68">
        <f t="shared" si="1439"/>
        <v>80.423064120323801</v>
      </c>
      <c r="F1271" s="68">
        <f t="shared" si="1439"/>
        <v>70.497563864070059</v>
      </c>
      <c r="G1271" s="68">
        <f t="shared" si="1439"/>
        <v>62.367607697835282</v>
      </c>
      <c r="H1271" s="68">
        <f t="shared" si="1439"/>
        <v>53.995908728646612</v>
      </c>
      <c r="I1271" s="69">
        <f t="shared" si="1439"/>
        <v>52.905360741831949</v>
      </c>
    </row>
    <row r="1272" spans="1:9" s="5" customFormat="1" ht="15" customHeight="1" x14ac:dyDescent="0.25">
      <c r="A1272" s="46" t="str">
        <f t="shared" ref="A1272:B1272" si="1440">A1007</f>
        <v>K50_Villacañas</v>
      </c>
      <c r="B1272" s="4" t="str">
        <f t="shared" si="1440"/>
        <v>Salida Nacional / National exit</v>
      </c>
      <c r="C1272" s="68">
        <f t="shared" ref="C1272:I1272" si="1441">IF(C212=0,"",C1007/C212)</f>
        <v>112.45662005940392</v>
      </c>
      <c r="D1272" s="68">
        <f t="shared" si="1441"/>
        <v>96.801047917923185</v>
      </c>
      <c r="E1272" s="68">
        <f t="shared" si="1441"/>
        <v>82.231975373101079</v>
      </c>
      <c r="F1272" s="68">
        <f t="shared" si="1441"/>
        <v>72.233304947148071</v>
      </c>
      <c r="G1272" s="68">
        <f t="shared" si="1441"/>
        <v>63.938294603349057</v>
      </c>
      <c r="H1272" s="68">
        <f t="shared" si="1441"/>
        <v>55.360293479473697</v>
      </c>
      <c r="I1272" s="69">
        <f t="shared" si="1441"/>
        <v>54.252816608959876</v>
      </c>
    </row>
    <row r="1273" spans="1:9" s="5" customFormat="1" ht="15" customHeight="1" x14ac:dyDescent="0.25">
      <c r="A1273" s="46" t="str">
        <f t="shared" ref="A1273:B1273" si="1442">A1008</f>
        <v>K54_Belmonte de Tajo</v>
      </c>
      <c r="B1273" s="4" t="str">
        <f t="shared" si="1442"/>
        <v>Salida Nacional / National exit</v>
      </c>
      <c r="C1273" s="68">
        <f t="shared" ref="C1273:I1273" si="1443">IF(C213=0,"",C1008/C213)</f>
        <v>118.09525289856644</v>
      </c>
      <c r="D1273" s="68">
        <f t="shared" si="1443"/>
        <v>101.96791290514675</v>
      </c>
      <c r="E1273" s="68">
        <f t="shared" si="1443"/>
        <v>86.984624046113169</v>
      </c>
      <c r="F1273" s="68">
        <f t="shared" si="1443"/>
        <v>76.739999881178534</v>
      </c>
      <c r="G1273" s="68">
        <f t="shared" si="1443"/>
        <v>68.001590511603851</v>
      </c>
      <c r="H1273" s="68">
        <f t="shared" si="1443"/>
        <v>58.883922245957145</v>
      </c>
      <c r="I1273" s="69">
        <f t="shared" si="1443"/>
        <v>57.719837411681262</v>
      </c>
    </row>
    <row r="1274" spans="1:9" s="5" customFormat="1" ht="15" customHeight="1" x14ac:dyDescent="0.25">
      <c r="A1274" s="46" t="str">
        <f t="shared" ref="A1274:B1274" si="1444">A1009</f>
        <v>M01_Almeria</v>
      </c>
      <c r="B1274" s="4" t="str">
        <f t="shared" si="1444"/>
        <v>Salida Nacional / National exit</v>
      </c>
      <c r="C1274" s="68">
        <f t="shared" ref="C1274:I1274" si="1445">IF(C214=0,"",C1009/C214)</f>
        <v>145.35167617795852</v>
      </c>
      <c r="D1274" s="68">
        <f t="shared" si="1445"/>
        <v>124.06346875914251</v>
      </c>
      <c r="E1274" s="68">
        <f t="shared" si="1445"/>
        <v>104.20553579902345</v>
      </c>
      <c r="F1274" s="68">
        <f t="shared" si="1445"/>
        <v>90.462802638385824</v>
      </c>
      <c r="G1274" s="68">
        <f t="shared" si="1445"/>
        <v>79.889301116905813</v>
      </c>
      <c r="H1274" s="68">
        <f t="shared" si="1445"/>
        <v>69.198396779234997</v>
      </c>
      <c r="I1274" s="69">
        <f t="shared" si="1445"/>
        <v>67.84860228276257</v>
      </c>
    </row>
    <row r="1275" spans="1:9" s="5" customFormat="1" ht="15" customHeight="1" x14ac:dyDescent="0.25">
      <c r="A1275" s="46" t="str">
        <f t="shared" ref="A1275:B1275" si="1446">A1010</f>
        <v>M05_Huercal-Overa</v>
      </c>
      <c r="B1275" s="4" t="str">
        <f t="shared" si="1446"/>
        <v>Salida Nacional / National exit</v>
      </c>
      <c r="C1275" s="68">
        <f t="shared" ref="C1275:I1275" si="1447">IF(C215=0,"",C1010/C215)</f>
        <v>134.14714587322064</v>
      </c>
      <c r="D1275" s="68">
        <f t="shared" si="1447"/>
        <v>114.24193367881625</v>
      </c>
      <c r="E1275" s="68">
        <f t="shared" si="1447"/>
        <v>95.626622994501531</v>
      </c>
      <c r="F1275" s="68">
        <f t="shared" si="1447"/>
        <v>82.699554082025983</v>
      </c>
      <c r="G1275" s="68">
        <f t="shared" si="1447"/>
        <v>72.924724379425484</v>
      </c>
      <c r="H1275" s="68">
        <f t="shared" si="1447"/>
        <v>63.132260146736414</v>
      </c>
      <c r="I1275" s="69">
        <f t="shared" si="1447"/>
        <v>61.839301548245153</v>
      </c>
    </row>
    <row r="1276" spans="1:9" s="5" customFormat="1" ht="15" customHeight="1" x14ac:dyDescent="0.25">
      <c r="A1276" s="46" t="str">
        <f t="shared" ref="A1276:B1276" si="1448">A1011</f>
        <v>M09_Moratalla</v>
      </c>
      <c r="B1276" s="4" t="str">
        <f t="shared" si="1448"/>
        <v>Salida Nacional / National exit</v>
      </c>
      <c r="C1276" s="68">
        <f t="shared" ref="C1276:I1276" si="1449">IF(C216=0,"",C1011/C216)</f>
        <v>124.44311658907957</v>
      </c>
      <c r="D1276" s="68">
        <f t="shared" si="1449"/>
        <v>106.01843086983574</v>
      </c>
      <c r="E1276" s="68">
        <f t="shared" si="1449"/>
        <v>88.774274483926433</v>
      </c>
      <c r="F1276" s="68">
        <f t="shared" si="1449"/>
        <v>76.797729973614778</v>
      </c>
      <c r="G1276" s="68">
        <f t="shared" si="1449"/>
        <v>67.701115153834905</v>
      </c>
      <c r="H1276" s="68">
        <f t="shared" si="1449"/>
        <v>58.589927241858746</v>
      </c>
      <c r="I1276" s="69">
        <f t="shared" si="1449"/>
        <v>57.354447149476982</v>
      </c>
    </row>
    <row r="1277" spans="1:9" s="5" customFormat="1" ht="15" customHeight="1" x14ac:dyDescent="0.25">
      <c r="A1277" s="46" t="str">
        <f t="shared" ref="A1277:B1277" si="1450">A1012</f>
        <v>Manzaneque (Yebenes Norte)</v>
      </c>
      <c r="B1277" s="4" t="str">
        <f t="shared" si="1450"/>
        <v>Salida Nacional / National exit</v>
      </c>
      <c r="C1277" s="68">
        <f t="shared" ref="C1277:I1277" si="1451">IF(C217=0,"",C1012/C217)</f>
        <v>129.38222546333554</v>
      </c>
      <c r="D1277" s="68">
        <f t="shared" si="1451"/>
        <v>112.02562997196641</v>
      </c>
      <c r="E1277" s="68">
        <f t="shared" si="1451"/>
        <v>95.940059801765287</v>
      </c>
      <c r="F1277" s="68">
        <f t="shared" si="1451"/>
        <v>84.995637114550462</v>
      </c>
      <c r="G1277" s="68">
        <f t="shared" si="1451"/>
        <v>75.408494249503988</v>
      </c>
      <c r="H1277" s="68">
        <f t="shared" si="1451"/>
        <v>65.307314546353723</v>
      </c>
      <c r="I1277" s="69">
        <f t="shared" si="1451"/>
        <v>64.032190916467258</v>
      </c>
    </row>
    <row r="1278" spans="1:9" s="5" customFormat="1" ht="15" customHeight="1" x14ac:dyDescent="0.25">
      <c r="A1278" s="46" t="str">
        <f t="shared" ref="A1278:B1278" si="1452">A1013</f>
        <v>N07_Almendralejo</v>
      </c>
      <c r="B1278" s="4" t="str">
        <f t="shared" si="1452"/>
        <v>Salida Nacional / National exit</v>
      </c>
      <c r="C1278" s="68">
        <f t="shared" ref="C1278:I1278" si="1453">IF(C218=0,"",C1013/C218)</f>
        <v>167.43863142387949</v>
      </c>
      <c r="D1278" s="68">
        <f t="shared" si="1453"/>
        <v>144.58854153629784</v>
      </c>
      <c r="E1278" s="68">
        <f t="shared" si="1453"/>
        <v>123.38243450363382</v>
      </c>
      <c r="F1278" s="68">
        <f t="shared" si="1453"/>
        <v>108.91449324521386</v>
      </c>
      <c r="G1278" s="68">
        <f t="shared" si="1453"/>
        <v>96.537417016393647</v>
      </c>
      <c r="H1278" s="68">
        <f t="shared" si="1453"/>
        <v>83.588951355702179</v>
      </c>
      <c r="I1278" s="69">
        <f t="shared" si="1453"/>
        <v>81.916178529403311</v>
      </c>
    </row>
    <row r="1279" spans="1:9" s="5" customFormat="1" ht="15" customHeight="1" x14ac:dyDescent="0.25">
      <c r="A1279" s="46" t="str">
        <f t="shared" ref="A1279:B1279" si="1454">A1014</f>
        <v>N08_Badajoz Montijo</v>
      </c>
      <c r="B1279" s="4" t="str">
        <f t="shared" si="1454"/>
        <v>Salida Nacional / National exit</v>
      </c>
      <c r="C1279" s="68">
        <f t="shared" ref="C1279:I1279" si="1455">IF(C219=0,"",C1014/C219)</f>
        <v>157.71526012993129</v>
      </c>
      <c r="D1279" s="68">
        <f t="shared" si="1455"/>
        <v>136.59235209830413</v>
      </c>
      <c r="E1279" s="68">
        <f t="shared" si="1455"/>
        <v>117.03470064672685</v>
      </c>
      <c r="F1279" s="68">
        <f t="shared" si="1455"/>
        <v>103.74958799255629</v>
      </c>
      <c r="G1279" s="68">
        <f t="shared" si="1455"/>
        <v>92.073499832568345</v>
      </c>
      <c r="H1279" s="68">
        <f t="shared" si="1455"/>
        <v>79.743067002089447</v>
      </c>
      <c r="I1279" s="69">
        <f t="shared" si="1455"/>
        <v>78.185645864656408</v>
      </c>
    </row>
    <row r="1280" spans="1:9" s="5" customFormat="1" ht="15" customHeight="1" x14ac:dyDescent="0.25">
      <c r="A1280" s="46" t="str">
        <f t="shared" ref="A1280:B1280" si="1456">A1015</f>
        <v>N09_Agraz</v>
      </c>
      <c r="B1280" s="4" t="str">
        <f t="shared" si="1456"/>
        <v>Salida Nacional / National exit</v>
      </c>
      <c r="C1280" s="68">
        <f t="shared" ref="C1280:I1280" si="1457">IF(C220=0,"",C1015/C220)</f>
        <v>162.16690970106342</v>
      </c>
      <c r="D1280" s="68">
        <f t="shared" si="1457"/>
        <v>140.44820771027543</v>
      </c>
      <c r="E1280" s="68">
        <f t="shared" si="1457"/>
        <v>120.33841048744081</v>
      </c>
      <c r="F1280" s="68">
        <f t="shared" si="1457"/>
        <v>106.67819648630436</v>
      </c>
      <c r="G1280" s="68">
        <f t="shared" si="1457"/>
        <v>94.671567191233265</v>
      </c>
      <c r="H1280" s="68">
        <f t="shared" si="1457"/>
        <v>81.992344861547608</v>
      </c>
      <c r="I1280" s="69">
        <f t="shared" si="1457"/>
        <v>80.389396512100788</v>
      </c>
    </row>
    <row r="1281" spans="1:9" s="5" customFormat="1" ht="15" customHeight="1" x14ac:dyDescent="0.25">
      <c r="A1281" s="46" t="str">
        <f t="shared" ref="A1281:B1281" si="1458">A1016</f>
        <v>N10.1_Badajoz</v>
      </c>
      <c r="B1281" s="4" t="str">
        <f t="shared" si="1458"/>
        <v>Salida Nacional / National exit</v>
      </c>
      <c r="C1281" s="68">
        <f t="shared" ref="C1281:I1281" si="1459">IF(C221=0,"",C1016/C221)</f>
        <v>164.92124947826605</v>
      </c>
      <c r="D1281" s="68">
        <f t="shared" si="1459"/>
        <v>142.83391582083129</v>
      </c>
      <c r="E1281" s="68">
        <f t="shared" si="1459"/>
        <v>122.38249308675914</v>
      </c>
      <c r="F1281" s="68">
        <f t="shared" si="1459"/>
        <v>108.49019510328723</v>
      </c>
      <c r="G1281" s="68">
        <f t="shared" si="1459"/>
        <v>96.279052271871024</v>
      </c>
      <c r="H1281" s="68">
        <f t="shared" si="1459"/>
        <v>83.384025715867708</v>
      </c>
      <c r="I1281" s="69">
        <f t="shared" si="1459"/>
        <v>81.752908614817443</v>
      </c>
    </row>
    <row r="1282" spans="1:9" s="5" customFormat="1" ht="15" customHeight="1" x14ac:dyDescent="0.25">
      <c r="A1282" s="46" t="str">
        <f t="shared" ref="A1282:B1282" si="1460">A1017</f>
        <v>O01_Oviedo</v>
      </c>
      <c r="B1282" s="4" t="str">
        <f t="shared" si="1460"/>
        <v>Salida Nacional / National exit</v>
      </c>
      <c r="C1282" s="68">
        <f t="shared" ref="C1282:I1282" si="1461">IF(C222=0,"",C1017/C222)</f>
        <v>173.94478170432407</v>
      </c>
      <c r="D1282" s="68">
        <f t="shared" si="1461"/>
        <v>151.66834409935549</v>
      </c>
      <c r="E1282" s="68">
        <f t="shared" si="1461"/>
        <v>131.05566493379516</v>
      </c>
      <c r="F1282" s="68">
        <f t="shared" si="1461"/>
        <v>117.16181294524182</v>
      </c>
      <c r="G1282" s="68">
        <f t="shared" si="1461"/>
        <v>104.07866016404691</v>
      </c>
      <c r="H1282" s="68">
        <f t="shared" si="1461"/>
        <v>90.058361057079082</v>
      </c>
      <c r="I1282" s="69">
        <f t="shared" si="1461"/>
        <v>88.163193667614536</v>
      </c>
    </row>
    <row r="1283" spans="1:9" s="5" customFormat="1" ht="15" customHeight="1" x14ac:dyDescent="0.25">
      <c r="A1283" s="46" t="str">
        <f t="shared" ref="A1283:B1283" si="1462">A1018</f>
        <v>O01A_Soto de Ribera</v>
      </c>
      <c r="B1283" s="4" t="str">
        <f t="shared" si="1462"/>
        <v>Salida Nacional / National exit</v>
      </c>
      <c r="C1283" s="68">
        <f t="shared" ref="C1283:I1283" si="1463">IF(C223=0,"",C1018/C223)</f>
        <v>173.63578634080261</v>
      </c>
      <c r="D1283" s="68">
        <f t="shared" si="1463"/>
        <v>151.36576574463089</v>
      </c>
      <c r="E1283" s="68">
        <f t="shared" si="1463"/>
        <v>130.76040106602974</v>
      </c>
      <c r="F1283" s="68">
        <f t="shared" si="1463"/>
        <v>116.86833047554808</v>
      </c>
      <c r="G1283" s="68">
        <f t="shared" si="1463"/>
        <v>103.8180945439117</v>
      </c>
      <c r="H1283" s="68">
        <f t="shared" si="1463"/>
        <v>89.838138008865442</v>
      </c>
      <c r="I1283" s="69">
        <f t="shared" si="1463"/>
        <v>87.956773932957503</v>
      </c>
    </row>
    <row r="1284" spans="1:9" s="5" customFormat="1" ht="15" customHeight="1" x14ac:dyDescent="0.25">
      <c r="A1284" s="46" t="str">
        <f t="shared" ref="A1284:B1284" si="1464">A1019</f>
        <v>O02_Mieres</v>
      </c>
      <c r="B1284" s="4" t="str">
        <f t="shared" si="1464"/>
        <v>Salida Nacional / National exit</v>
      </c>
      <c r="C1284" s="68" t="str">
        <f t="shared" ref="C1284:I1284" si="1465">IF(C224=0,"",C1019/C224)</f>
        <v/>
      </c>
      <c r="D1284" s="68" t="str">
        <f t="shared" si="1465"/>
        <v/>
      </c>
      <c r="E1284" s="68" t="str">
        <f t="shared" si="1465"/>
        <v/>
      </c>
      <c r="F1284" s="68" t="str">
        <f t="shared" si="1465"/>
        <v/>
      </c>
      <c r="G1284" s="68" t="str">
        <f t="shared" si="1465"/>
        <v/>
      </c>
      <c r="H1284" s="68" t="str">
        <f t="shared" si="1465"/>
        <v/>
      </c>
      <c r="I1284" s="69" t="str">
        <f t="shared" si="1465"/>
        <v/>
      </c>
    </row>
    <row r="1285" spans="1:9" s="5" customFormat="1" ht="15" customHeight="1" x14ac:dyDescent="0.25">
      <c r="A1285" s="46" t="str">
        <f t="shared" ref="A1285:B1285" si="1466">A1020</f>
        <v>O03_Pola de Lena</v>
      </c>
      <c r="B1285" s="4" t="str">
        <f t="shared" si="1466"/>
        <v>Salida Nacional / National exit</v>
      </c>
      <c r="C1285" s="68">
        <f t="shared" ref="C1285:I1285" si="1467">IF(C225=0,"",C1020/C225)</f>
        <v>173.32795466880705</v>
      </c>
      <c r="D1285" s="68">
        <f t="shared" si="1467"/>
        <v>151.0643269146658</v>
      </c>
      <c r="E1285" s="68">
        <f t="shared" si="1467"/>
        <v>130.46624917631138</v>
      </c>
      <c r="F1285" s="68">
        <f t="shared" si="1467"/>
        <v>116.57595327506979</v>
      </c>
      <c r="G1285" s="68">
        <f t="shared" si="1467"/>
        <v>103.55851022653982</v>
      </c>
      <c r="H1285" s="68">
        <f t="shared" si="1467"/>
        <v>89.618744331332678</v>
      </c>
      <c r="I1285" s="69">
        <f t="shared" si="1467"/>
        <v>87.751131585033008</v>
      </c>
    </row>
    <row r="1286" spans="1:9" s="5" customFormat="1" ht="15" customHeight="1" x14ac:dyDescent="0.25">
      <c r="A1286" s="46" t="str">
        <f t="shared" ref="A1286:B1286" si="1468">A1021</f>
        <v>O04A_Pola de Gordon</v>
      </c>
      <c r="B1286" s="4" t="str">
        <f t="shared" si="1468"/>
        <v>Salida Nacional / National exit</v>
      </c>
      <c r="C1286" s="68">
        <f t="shared" ref="C1286:I1286" si="1469">IF(C226=0,"",C1021/C226)</f>
        <v>172.69383094560874</v>
      </c>
      <c r="D1286" s="68">
        <f t="shared" si="1469"/>
        <v>150.44337224832228</v>
      </c>
      <c r="E1286" s="68">
        <f t="shared" si="1469"/>
        <v>129.86030538149367</v>
      </c>
      <c r="F1286" s="68">
        <f t="shared" si="1469"/>
        <v>115.97366528519632</v>
      </c>
      <c r="G1286" s="68">
        <f t="shared" si="1469"/>
        <v>103.02377456159475</v>
      </c>
      <c r="H1286" s="68">
        <f t="shared" si="1469"/>
        <v>89.16680014137529</v>
      </c>
      <c r="I1286" s="69">
        <f t="shared" si="1469"/>
        <v>87.327514708745468</v>
      </c>
    </row>
    <row r="1287" spans="1:9" s="5" customFormat="1" ht="15" customHeight="1" x14ac:dyDescent="0.25">
      <c r="A1287" s="46" t="str">
        <f t="shared" ref="A1287:B1287" si="1470">A1022</f>
        <v>O05_La Robla</v>
      </c>
      <c r="B1287" s="4" t="str">
        <f t="shared" si="1470"/>
        <v>Salida Nacional / National exit</v>
      </c>
      <c r="C1287" s="68">
        <f t="shared" ref="C1287:I1287" si="1471">IF(C227=0,"",C1022/C227)</f>
        <v>172.53567468821711</v>
      </c>
      <c r="D1287" s="68">
        <f t="shared" si="1471"/>
        <v>150.28850047417791</v>
      </c>
      <c r="E1287" s="68">
        <f t="shared" si="1471"/>
        <v>129.70917745602401</v>
      </c>
      <c r="F1287" s="68">
        <f t="shared" si="1471"/>
        <v>115.82344915092219</v>
      </c>
      <c r="G1287" s="68">
        <f t="shared" si="1471"/>
        <v>102.89040659511184</v>
      </c>
      <c r="H1287" s="68">
        <f t="shared" si="1471"/>
        <v>89.054081126112706</v>
      </c>
      <c r="I1287" s="69">
        <f t="shared" si="1471"/>
        <v>87.22186078464425</v>
      </c>
    </row>
    <row r="1288" spans="1:9" s="5" customFormat="1" ht="15" customHeight="1" x14ac:dyDescent="0.25">
      <c r="A1288" s="46" t="str">
        <f t="shared" ref="A1288:B1288" si="1472">A1023</f>
        <v>O06_ Leon</v>
      </c>
      <c r="B1288" s="4" t="str">
        <f t="shared" si="1472"/>
        <v>Salida Nacional / National exit</v>
      </c>
      <c r="C1288" s="68">
        <f t="shared" ref="C1288:I1288" si="1473">IF(C228=0,"",C1023/C228)</f>
        <v>168.66572151261155</v>
      </c>
      <c r="D1288" s="68">
        <f t="shared" si="1473"/>
        <v>146.88351113628877</v>
      </c>
      <c r="E1288" s="68">
        <f t="shared" si="1473"/>
        <v>126.73294213701735</v>
      </c>
      <c r="F1288" s="68">
        <f t="shared" si="1473"/>
        <v>113.13168238791624</v>
      </c>
      <c r="G1288" s="68">
        <f t="shared" si="1473"/>
        <v>100.49490033717184</v>
      </c>
      <c r="H1288" s="68">
        <f t="shared" si="1473"/>
        <v>86.983411285134537</v>
      </c>
      <c r="I1288" s="69">
        <f t="shared" si="1473"/>
        <v>85.198692991164592</v>
      </c>
    </row>
    <row r="1289" spans="1:9" s="5" customFormat="1" ht="15" customHeight="1" x14ac:dyDescent="0.25">
      <c r="A1289" s="46" t="str">
        <f t="shared" ref="A1289:B1289" si="1474">A1024</f>
        <v>O07_Villamañan</v>
      </c>
      <c r="B1289" s="4" t="str">
        <f t="shared" si="1474"/>
        <v>Salida Nacional / National exit</v>
      </c>
      <c r="C1289" s="68">
        <f t="shared" ref="C1289:I1289" si="1475">IF(C229=0,"",C1024/C229)</f>
        <v>163.097633160372</v>
      </c>
      <c r="D1289" s="68">
        <f t="shared" si="1475"/>
        <v>142.05975810917772</v>
      </c>
      <c r="E1289" s="68">
        <f t="shared" si="1475"/>
        <v>122.60049599572214</v>
      </c>
      <c r="F1289" s="68">
        <f t="shared" si="1475"/>
        <v>109.46896571305659</v>
      </c>
      <c r="G1289" s="68">
        <f t="shared" si="1475"/>
        <v>97.248517459514915</v>
      </c>
      <c r="H1289" s="68">
        <f t="shared" si="1475"/>
        <v>84.17549308242323</v>
      </c>
      <c r="I1289" s="69">
        <f t="shared" si="1475"/>
        <v>82.452565275371256</v>
      </c>
    </row>
    <row r="1290" spans="1:9" s="5" customFormat="1" ht="15" customHeight="1" x14ac:dyDescent="0.25">
      <c r="A1290" s="46" t="str">
        <f t="shared" ref="A1290:B1290" si="1476">A1025</f>
        <v>O09_Benavente</v>
      </c>
      <c r="B1290" s="4" t="str">
        <f t="shared" si="1476"/>
        <v>Salida Nacional / National exit</v>
      </c>
      <c r="C1290" s="68">
        <f t="shared" ref="C1290:I1290" si="1477">IF(C230=0,"",C1025/C230)</f>
        <v>155.73920342719543</v>
      </c>
      <c r="D1290" s="68">
        <f t="shared" si="1477"/>
        <v>135.68499437434627</v>
      </c>
      <c r="E1290" s="68">
        <f t="shared" si="1477"/>
        <v>117.13931926266496</v>
      </c>
      <c r="F1290" s="68">
        <f t="shared" si="1477"/>
        <v>104.62855342440309</v>
      </c>
      <c r="G1290" s="68">
        <f t="shared" si="1477"/>
        <v>92.958305311099977</v>
      </c>
      <c r="H1290" s="68">
        <f t="shared" si="1477"/>
        <v>80.464727827980397</v>
      </c>
      <c r="I1290" s="69">
        <f t="shared" si="1477"/>
        <v>78.823458379668722</v>
      </c>
    </row>
    <row r="1291" spans="1:9" s="5" customFormat="1" ht="15" customHeight="1" x14ac:dyDescent="0.25">
      <c r="A1291" s="46" t="str">
        <f t="shared" ref="A1291:B1291" si="1478">A1026</f>
        <v>O11_Coreses</v>
      </c>
      <c r="B1291" s="4" t="str">
        <f t="shared" si="1478"/>
        <v>Salida Nacional / National exit</v>
      </c>
      <c r="C1291" s="68">
        <f t="shared" ref="C1291:I1291" si="1479">IF(C231=0,"",C1026/C231)</f>
        <v>145.75561020848798</v>
      </c>
      <c r="D1291" s="68">
        <f t="shared" si="1479"/>
        <v>127.03599583774513</v>
      </c>
      <c r="E1291" s="68">
        <f t="shared" si="1479"/>
        <v>109.72983531359741</v>
      </c>
      <c r="F1291" s="68">
        <f t="shared" si="1479"/>
        <v>98.061295320018303</v>
      </c>
      <c r="G1291" s="68">
        <f t="shared" si="1479"/>
        <v>87.137534512865727</v>
      </c>
      <c r="H1291" s="68">
        <f t="shared" si="1479"/>
        <v>75.430125042627949</v>
      </c>
      <c r="I1291" s="69">
        <f t="shared" si="1479"/>
        <v>73.89964605724542</v>
      </c>
    </row>
    <row r="1292" spans="1:9" s="5" customFormat="1" ht="15" customHeight="1" x14ac:dyDescent="0.25">
      <c r="A1292" s="46" t="str">
        <f t="shared" ref="A1292:B1292" si="1480">A1027</f>
        <v>O12_Santa Clara de Avedino</v>
      </c>
      <c r="B1292" s="4" t="str">
        <f t="shared" si="1480"/>
        <v>Salida Nacional / National exit</v>
      </c>
      <c r="C1292" s="68">
        <f t="shared" ref="C1292:I1292" si="1481">IF(C232=0,"",C1027/C232)</f>
        <v>147.85428840465602</v>
      </c>
      <c r="D1292" s="68">
        <f t="shared" si="1481"/>
        <v>128.86982363610238</v>
      </c>
      <c r="E1292" s="68">
        <f t="shared" si="1481"/>
        <v>111.32234560845976</v>
      </c>
      <c r="F1292" s="68">
        <f t="shared" si="1481"/>
        <v>99.493906524872941</v>
      </c>
      <c r="G1292" s="68">
        <f t="shared" si="1481"/>
        <v>88.416411373360248</v>
      </c>
      <c r="H1292" s="68">
        <f t="shared" si="1481"/>
        <v>76.539814800558844</v>
      </c>
      <c r="I1292" s="69">
        <f t="shared" si="1481"/>
        <v>74.991071614754844</v>
      </c>
    </row>
    <row r="1293" spans="1:9" s="5" customFormat="1" ht="15" customHeight="1" x14ac:dyDescent="0.25">
      <c r="A1293" s="46" t="str">
        <f t="shared" ref="A1293:B1293" si="1482">A1028</f>
        <v>O14_Doñinos de Salamanca</v>
      </c>
      <c r="B1293" s="4" t="str">
        <f t="shared" si="1482"/>
        <v>Salida Nacional / National exit</v>
      </c>
      <c r="C1293" s="68">
        <f t="shared" ref="C1293:I1293" si="1483">IF(C233=0,"",C1028/C233)</f>
        <v>151.34067151974358</v>
      </c>
      <c r="D1293" s="68">
        <f t="shared" si="1483"/>
        <v>131.91622983779854</v>
      </c>
      <c r="E1293" s="68">
        <f t="shared" si="1483"/>
        <v>113.96786840121032</v>
      </c>
      <c r="F1293" s="68">
        <f t="shared" si="1483"/>
        <v>101.87380046202354</v>
      </c>
      <c r="G1293" s="68">
        <f t="shared" si="1483"/>
        <v>90.540917503383071</v>
      </c>
      <c r="H1293" s="68">
        <f t="shared" si="1483"/>
        <v>78.383262567872492</v>
      </c>
      <c r="I1293" s="69">
        <f t="shared" si="1483"/>
        <v>76.804178379776559</v>
      </c>
    </row>
    <row r="1294" spans="1:9" s="5" customFormat="1" ht="15" customHeight="1" x14ac:dyDescent="0.25">
      <c r="A1294" s="46" t="str">
        <f t="shared" ref="A1294:B1294" si="1484">A1029</f>
        <v>O14A_Barbadillo</v>
      </c>
      <c r="B1294" s="4" t="str">
        <f t="shared" si="1484"/>
        <v>Salida Nacional / National exit</v>
      </c>
      <c r="C1294" s="68">
        <f t="shared" ref="C1294:I1294" si="1485">IF(C234=0,"",C1029/C234)</f>
        <v>152.41594239306383</v>
      </c>
      <c r="D1294" s="68">
        <f t="shared" si="1485"/>
        <v>132.85580295665918</v>
      </c>
      <c r="E1294" s="68">
        <f t="shared" si="1485"/>
        <v>114.78380099090163</v>
      </c>
      <c r="F1294" s="68">
        <f t="shared" si="1485"/>
        <v>102.60780775489251</v>
      </c>
      <c r="G1294" s="68">
        <f t="shared" si="1485"/>
        <v>91.196158045341264</v>
      </c>
      <c r="H1294" s="68">
        <f t="shared" si="1485"/>
        <v>78.951819041801429</v>
      </c>
      <c r="I1294" s="69">
        <f t="shared" si="1485"/>
        <v>77.363377076618221</v>
      </c>
    </row>
    <row r="1295" spans="1:9" s="5" customFormat="1" ht="15" customHeight="1" x14ac:dyDescent="0.25">
      <c r="A1295" s="46" t="str">
        <f t="shared" ref="A1295:B1295" si="1486">A1030</f>
        <v>O16_Monleon</v>
      </c>
      <c r="B1295" s="4" t="str">
        <f t="shared" si="1486"/>
        <v>Salida Nacional / National exit</v>
      </c>
      <c r="C1295" s="68">
        <f t="shared" ref="C1295:I1295" si="1487">IF(C235=0,"",C1030/C235)</f>
        <v>155.20813898395431</v>
      </c>
      <c r="D1295" s="68">
        <f t="shared" si="1487"/>
        <v>135.29562805047419</v>
      </c>
      <c r="E1295" s="68">
        <f t="shared" si="1487"/>
        <v>116.90256404108803</v>
      </c>
      <c r="F1295" s="68">
        <f t="shared" si="1487"/>
        <v>104.51383228479439</v>
      </c>
      <c r="G1295" s="68">
        <f t="shared" si="1487"/>
        <v>92.897645970722806</v>
      </c>
      <c r="H1295" s="68">
        <f t="shared" si="1487"/>
        <v>80.428211165519187</v>
      </c>
      <c r="I1295" s="69">
        <f t="shared" si="1487"/>
        <v>78.81546950624984</v>
      </c>
    </row>
    <row r="1296" spans="1:9" s="5" customFormat="1" ht="15" customHeight="1" x14ac:dyDescent="0.25">
      <c r="A1296" s="46" t="str">
        <f t="shared" ref="A1296:B1296" si="1488">A1031</f>
        <v>O17_Valdehijaderos</v>
      </c>
      <c r="B1296" s="4" t="str">
        <f t="shared" si="1488"/>
        <v>Salida Nacional / National exit</v>
      </c>
      <c r="C1296" s="68">
        <f t="shared" ref="C1296:I1296" si="1489">IF(C236=0,"",C1031/C236)</f>
        <v>156.87537257184491</v>
      </c>
      <c r="D1296" s="68">
        <f t="shared" si="1489"/>
        <v>136.75245897644038</v>
      </c>
      <c r="E1296" s="68">
        <f t="shared" si="1489"/>
        <v>118.16768732559342</v>
      </c>
      <c r="F1296" s="68">
        <f t="shared" si="1489"/>
        <v>105.65192840809866</v>
      </c>
      <c r="G1296" s="68">
        <f t="shared" si="1489"/>
        <v>93.913612334925574</v>
      </c>
      <c r="H1296" s="68">
        <f t="shared" si="1489"/>
        <v>81.309771778260412</v>
      </c>
      <c r="I1296" s="69">
        <f t="shared" si="1489"/>
        <v>79.682520658486695</v>
      </c>
    </row>
    <row r="1297" spans="1:9" s="5" customFormat="1" ht="15" customHeight="1" x14ac:dyDescent="0.25">
      <c r="A1297" s="46" t="str">
        <f t="shared" ref="A1297:B1297" si="1490">A1032</f>
        <v>O19_Plasencia</v>
      </c>
      <c r="B1297" s="4" t="str">
        <f t="shared" si="1490"/>
        <v>Salida Nacional / National exit</v>
      </c>
      <c r="C1297" s="68">
        <f t="shared" ref="C1297:I1297" si="1491">IF(C237=0,"",C1032/C237)</f>
        <v>158.29201491572982</v>
      </c>
      <c r="D1297" s="68">
        <f t="shared" si="1491"/>
        <v>137.86491191170416</v>
      </c>
      <c r="E1297" s="68">
        <f t="shared" si="1491"/>
        <v>118.99563376656519</v>
      </c>
      <c r="F1297" s="68">
        <f t="shared" si="1491"/>
        <v>106.27467992186189</v>
      </c>
      <c r="G1297" s="68">
        <f t="shared" si="1491"/>
        <v>94.451718462660992</v>
      </c>
      <c r="H1297" s="68">
        <f t="shared" si="1491"/>
        <v>81.782129729331231</v>
      </c>
      <c r="I1297" s="69">
        <f t="shared" si="1491"/>
        <v>80.155333185609933</v>
      </c>
    </row>
    <row r="1298" spans="1:9" s="5" customFormat="1" ht="15" customHeight="1" x14ac:dyDescent="0.25">
      <c r="A1298" s="46" t="str">
        <f t="shared" ref="A1298:B1298" si="1492">A1033</f>
        <v>O22_Caceres</v>
      </c>
      <c r="B1298" s="4" t="str">
        <f t="shared" si="1492"/>
        <v>Salida Nacional / National exit</v>
      </c>
      <c r="C1298" s="68">
        <f t="shared" ref="C1298:I1298" si="1493">IF(C238=0,"",C1033/C238)</f>
        <v>156.24919159676432</v>
      </c>
      <c r="D1298" s="68">
        <f t="shared" si="1493"/>
        <v>135.73673207207059</v>
      </c>
      <c r="E1298" s="68">
        <f t="shared" si="1493"/>
        <v>116.76958268329849</v>
      </c>
      <c r="F1298" s="68">
        <f t="shared" si="1493"/>
        <v>103.93814184123649</v>
      </c>
      <c r="G1298" s="68">
        <f t="shared" si="1493"/>
        <v>92.317162044863764</v>
      </c>
      <c r="H1298" s="68">
        <f t="shared" si="1493"/>
        <v>79.944845924906048</v>
      </c>
      <c r="I1298" s="69">
        <f t="shared" si="1493"/>
        <v>78.370805778885341</v>
      </c>
    </row>
    <row r="1299" spans="1:9" s="5" customFormat="1" ht="15" customHeight="1" x14ac:dyDescent="0.25">
      <c r="A1299" s="46" t="str">
        <f t="shared" ref="A1299:B1299" si="1494">A1034</f>
        <v>O24_Merida</v>
      </c>
      <c r="B1299" s="4" t="str">
        <f t="shared" si="1494"/>
        <v>Salida Nacional / National exit</v>
      </c>
      <c r="C1299" s="68">
        <f t="shared" ref="C1299:I1299" si="1495">IF(C239=0,"",C1034/C239)</f>
        <v>154.54915269592183</v>
      </c>
      <c r="D1299" s="68">
        <f t="shared" si="1495"/>
        <v>133.96995945723248</v>
      </c>
      <c r="E1299" s="68">
        <f t="shared" si="1495"/>
        <v>114.92470760688857</v>
      </c>
      <c r="F1299" s="68">
        <f t="shared" si="1495"/>
        <v>102.00308372991286</v>
      </c>
      <c r="G1299" s="68">
        <f t="shared" si="1495"/>
        <v>90.54891082546888</v>
      </c>
      <c r="H1299" s="68">
        <f t="shared" si="1495"/>
        <v>78.422747600915585</v>
      </c>
      <c r="I1299" s="69">
        <f t="shared" si="1495"/>
        <v>76.892652134787312</v>
      </c>
    </row>
    <row r="1300" spans="1:9" s="5" customFormat="1" ht="15" customHeight="1" x14ac:dyDescent="0.25">
      <c r="A1300" s="46" t="str">
        <f t="shared" ref="A1300:B1300" si="1496">A1035</f>
        <v>P01_Toro</v>
      </c>
      <c r="B1300" s="4" t="str">
        <f t="shared" si="1496"/>
        <v>Salida Nacional / National exit</v>
      </c>
      <c r="C1300" s="68">
        <f t="shared" ref="C1300:I1300" si="1497">IF(C240=0,"",C1035/C240)</f>
        <v>144.10123526661752</v>
      </c>
      <c r="D1300" s="68">
        <f t="shared" si="1497"/>
        <v>125.5856816003829</v>
      </c>
      <c r="E1300" s="68">
        <f t="shared" si="1497"/>
        <v>108.46528845772892</v>
      </c>
      <c r="F1300" s="68">
        <f t="shared" si="1497"/>
        <v>96.918826782530473</v>
      </c>
      <c r="G1300" s="68">
        <f t="shared" si="1497"/>
        <v>86.117554972407234</v>
      </c>
      <c r="H1300" s="68">
        <f t="shared" si="1497"/>
        <v>74.546103874882704</v>
      </c>
      <c r="I1300" s="69">
        <f t="shared" si="1497"/>
        <v>73.032193043178239</v>
      </c>
    </row>
    <row r="1301" spans="1:9" s="5" customFormat="1" ht="15" customHeight="1" x14ac:dyDescent="0.25">
      <c r="A1301" s="46" t="str">
        <f t="shared" ref="A1301:B1301" si="1498">A1036</f>
        <v>P03_Tordesillas</v>
      </c>
      <c r="B1301" s="4" t="str">
        <f t="shared" si="1498"/>
        <v>Salida Nacional / National exit</v>
      </c>
      <c r="C1301" s="68">
        <f t="shared" ref="C1301:I1301" si="1499">IF(C241=0,"",C1036/C241)</f>
        <v>140.40189029077561</v>
      </c>
      <c r="D1301" s="68">
        <f t="shared" si="1499"/>
        <v>122.35539240209333</v>
      </c>
      <c r="E1301" s="68">
        <f t="shared" si="1499"/>
        <v>105.66497473371962</v>
      </c>
      <c r="F1301" s="68">
        <f t="shared" si="1499"/>
        <v>94.404495908598989</v>
      </c>
      <c r="G1301" s="68">
        <f t="shared" si="1499"/>
        <v>83.877893409746434</v>
      </c>
      <c r="H1301" s="68">
        <f t="shared" si="1499"/>
        <v>72.606119785136443</v>
      </c>
      <c r="I1301" s="69">
        <f t="shared" si="1499"/>
        <v>71.130349436807208</v>
      </c>
    </row>
    <row r="1302" spans="1:9" s="5" customFormat="1" ht="15" customHeight="1" x14ac:dyDescent="0.25">
      <c r="A1302" s="46" t="str">
        <f t="shared" ref="A1302:B1302" si="1500">A1037</f>
        <v>P04_Boecillo</v>
      </c>
      <c r="B1302" s="4" t="str">
        <f t="shared" si="1500"/>
        <v>Salida Nacional / National exit</v>
      </c>
      <c r="C1302" s="68">
        <f t="shared" ref="C1302:I1302" si="1501">IF(C242=0,"",C1037/C242)</f>
        <v>137.48055227766488</v>
      </c>
      <c r="D1302" s="68">
        <f t="shared" si="1501"/>
        <v>119.82290070561457</v>
      </c>
      <c r="E1302" s="68">
        <f t="shared" si="1501"/>
        <v>103.49310636898096</v>
      </c>
      <c r="F1302" s="68">
        <f t="shared" si="1501"/>
        <v>92.477260976876906</v>
      </c>
      <c r="G1302" s="68">
        <f t="shared" si="1501"/>
        <v>82.168677915399201</v>
      </c>
      <c r="H1302" s="68">
        <f t="shared" si="1501"/>
        <v>71.127285505186137</v>
      </c>
      <c r="I1302" s="69">
        <f t="shared" si="1501"/>
        <v>69.683213373920395</v>
      </c>
    </row>
    <row r="1303" spans="1:9" s="5" customFormat="1" ht="15" customHeight="1" x14ac:dyDescent="0.25">
      <c r="A1303" s="46" t="str">
        <f t="shared" ref="A1303:B1303" si="1502">A1038</f>
        <v>P04A_La Parrilla</v>
      </c>
      <c r="B1303" s="4" t="str">
        <f t="shared" si="1502"/>
        <v>Salida Nacional / National exit</v>
      </c>
      <c r="C1303" s="68">
        <f t="shared" ref="C1303:I1303" si="1503">IF(C243=0,"",C1038/C243)</f>
        <v>134.78932272469982</v>
      </c>
      <c r="D1303" s="68">
        <f t="shared" si="1503"/>
        <v>117.48988875505802</v>
      </c>
      <c r="E1303" s="68">
        <f t="shared" si="1503"/>
        <v>101.49231210891836</v>
      </c>
      <c r="F1303" s="68">
        <f t="shared" si="1503"/>
        <v>90.701830821078403</v>
      </c>
      <c r="G1303" s="68">
        <f t="shared" si="1503"/>
        <v>80.594094204055594</v>
      </c>
      <c r="H1303" s="68">
        <f t="shared" si="1503"/>
        <v>69.764936300719299</v>
      </c>
      <c r="I1303" s="69">
        <f t="shared" si="1503"/>
        <v>68.350065575848404</v>
      </c>
    </row>
    <row r="1304" spans="1:9" s="5" customFormat="1" ht="15" customHeight="1" x14ac:dyDescent="0.25">
      <c r="A1304" s="46" t="str">
        <f t="shared" ref="A1304:B1304" si="1504">A1039</f>
        <v>P06_Peñafiel</v>
      </c>
      <c r="B1304" s="4" t="str">
        <f t="shared" si="1504"/>
        <v>Salida Nacional / National exit</v>
      </c>
      <c r="C1304" s="68">
        <f t="shared" ref="C1304:I1304" si="1505">IF(C244=0,"",C1039/C244)</f>
        <v>128.45237946087587</v>
      </c>
      <c r="D1304" s="68">
        <f t="shared" si="1505"/>
        <v>111.99642783931741</v>
      </c>
      <c r="E1304" s="68">
        <f t="shared" si="1505"/>
        <v>96.781112466126004</v>
      </c>
      <c r="F1304" s="68">
        <f t="shared" si="1505"/>
        <v>86.521288082246812</v>
      </c>
      <c r="G1304" s="68">
        <f t="shared" si="1505"/>
        <v>76.886477500778582</v>
      </c>
      <c r="H1304" s="68">
        <f t="shared" si="1505"/>
        <v>66.557060701734969</v>
      </c>
      <c r="I1304" s="69">
        <f t="shared" si="1505"/>
        <v>65.210949498081476</v>
      </c>
    </row>
    <row r="1305" spans="1:9" s="5" customFormat="1" ht="15" customHeight="1" x14ac:dyDescent="0.25">
      <c r="A1305" s="46" t="str">
        <f t="shared" ref="A1305:B1305" si="1506">A1040</f>
        <v>Q03B_Brihuega</v>
      </c>
      <c r="B1305" s="4" t="str">
        <f t="shared" si="1506"/>
        <v>Salida Nacional / National exit</v>
      </c>
      <c r="C1305" s="68">
        <f t="shared" ref="C1305:I1305" si="1507">IF(C245=0,"",C1040/C245)</f>
        <v>119.91702256075429</v>
      </c>
      <c r="D1305" s="68">
        <f t="shared" si="1507"/>
        <v>103.87482041871863</v>
      </c>
      <c r="E1305" s="68">
        <f t="shared" si="1507"/>
        <v>88.986471662485641</v>
      </c>
      <c r="F1305" s="68">
        <f t="shared" si="1507"/>
        <v>78.844064681321981</v>
      </c>
      <c r="G1305" s="68">
        <f t="shared" si="1507"/>
        <v>69.92448945069502</v>
      </c>
      <c r="H1305" s="68">
        <f t="shared" si="1507"/>
        <v>60.540726637174721</v>
      </c>
      <c r="I1305" s="69">
        <f t="shared" si="1507"/>
        <v>59.33342853493869</v>
      </c>
    </row>
    <row r="1306" spans="1:9" s="5" customFormat="1" ht="15" customHeight="1" x14ac:dyDescent="0.25">
      <c r="A1306" s="46" t="str">
        <f t="shared" ref="A1306:B1306" si="1508">A1041</f>
        <v>Ribadeo</v>
      </c>
      <c r="B1306" s="4" t="str">
        <f t="shared" si="1508"/>
        <v>Salida Nacional / National exit</v>
      </c>
      <c r="C1306" s="68">
        <f t="shared" ref="C1306:I1306" si="1509">IF(C246=0,"",C1041/C246)</f>
        <v>207.34533674892552</v>
      </c>
      <c r="D1306" s="68">
        <f t="shared" si="1509"/>
        <v>180.60543089529602</v>
      </c>
      <c r="E1306" s="68">
        <f t="shared" si="1509"/>
        <v>155.84547309907526</v>
      </c>
      <c r="F1306" s="68">
        <f t="shared" si="1509"/>
        <v>139.1328905411014</v>
      </c>
      <c r="G1306" s="68">
        <f t="shared" si="1509"/>
        <v>123.5494040116029</v>
      </c>
      <c r="H1306" s="68">
        <f t="shared" si="1509"/>
        <v>106.89718332987643</v>
      </c>
      <c r="I1306" s="69">
        <f t="shared" si="1509"/>
        <v>104.6277195374805</v>
      </c>
    </row>
    <row r="1307" spans="1:9" s="5" customFormat="1" ht="15" customHeight="1" x14ac:dyDescent="0.25">
      <c r="A1307" s="46" t="str">
        <f t="shared" ref="A1307:B1307" si="1510">A1042</f>
        <v>RibaRojaTuria</v>
      </c>
      <c r="B1307" s="4" t="str">
        <f t="shared" si="1510"/>
        <v>Salida Nacional / National exit</v>
      </c>
      <c r="C1307" s="68">
        <f t="shared" ref="C1307:I1307" si="1511">IF(C247=0,"",C1042/C247)</f>
        <v>125.15026196363149</v>
      </c>
      <c r="D1307" s="68">
        <f t="shared" si="1511"/>
        <v>106.60881607815656</v>
      </c>
      <c r="E1307" s="68">
        <f t="shared" si="1511"/>
        <v>89.181190978989051</v>
      </c>
      <c r="F1307" s="68">
        <f t="shared" si="1511"/>
        <v>77.045034780269191</v>
      </c>
      <c r="G1307" s="68">
        <f t="shared" si="1511"/>
        <v>67.787696984052602</v>
      </c>
      <c r="H1307" s="68">
        <f t="shared" si="1511"/>
        <v>58.575981122958787</v>
      </c>
      <c r="I1307" s="69">
        <f t="shared" si="1511"/>
        <v>57.183051674682808</v>
      </c>
    </row>
    <row r="1308" spans="1:9" s="5" customFormat="1" ht="15" customHeight="1" x14ac:dyDescent="0.25">
      <c r="A1308" s="46" t="str">
        <f t="shared" ref="A1308:B1308" si="1512">A1043</f>
        <v>Sant Adria del Besos</v>
      </c>
      <c r="B1308" s="4" t="str">
        <f t="shared" si="1512"/>
        <v>Salida Nacional / National exit</v>
      </c>
      <c r="C1308" s="68">
        <f t="shared" ref="C1308:I1308" si="1513">IF(C248=0,"",C1043/C248)</f>
        <v>155.53644080405036</v>
      </c>
      <c r="D1308" s="68">
        <f t="shared" si="1513"/>
        <v>134.02073955338599</v>
      </c>
      <c r="E1308" s="68">
        <f t="shared" si="1513"/>
        <v>113.87325830864785</v>
      </c>
      <c r="F1308" s="68">
        <f t="shared" si="1513"/>
        <v>100.02928764704953</v>
      </c>
      <c r="G1308" s="68">
        <f t="shared" si="1513"/>
        <v>88.317557772169195</v>
      </c>
      <c r="H1308" s="68">
        <f t="shared" si="1513"/>
        <v>76.268939871625534</v>
      </c>
      <c r="I1308" s="69">
        <f t="shared" si="1513"/>
        <v>74.376125491577213</v>
      </c>
    </row>
    <row r="1309" spans="1:9" s="5" customFormat="1" ht="15" customHeight="1" x14ac:dyDescent="0.25">
      <c r="A1309" s="46" t="str">
        <f t="shared" ref="A1309:B1309" si="1514">A1044</f>
        <v>Sto.Tome</v>
      </c>
      <c r="B1309" s="4" t="str">
        <f t="shared" si="1514"/>
        <v>Salida Nacional / National exit</v>
      </c>
      <c r="C1309" s="68">
        <f t="shared" ref="C1309:I1309" si="1515">IF(C249=0,"",C1044/C249)</f>
        <v>120.86988075831033</v>
      </c>
      <c r="D1309" s="68">
        <f t="shared" si="1515"/>
        <v>105.13885203506152</v>
      </c>
      <c r="E1309" s="68">
        <f t="shared" si="1515"/>
        <v>90.577237234892522</v>
      </c>
      <c r="F1309" s="68">
        <f t="shared" si="1515"/>
        <v>80.722777478837202</v>
      </c>
      <c r="G1309" s="68">
        <f t="shared" si="1515"/>
        <v>71.688964488031942</v>
      </c>
      <c r="H1309" s="68">
        <f t="shared" si="1515"/>
        <v>62.065342958263862</v>
      </c>
      <c r="I1309" s="69">
        <f t="shared" si="1515"/>
        <v>60.822768199201001</v>
      </c>
    </row>
    <row r="1310" spans="1:9" s="5" customFormat="1" ht="15" customHeight="1" x14ac:dyDescent="0.25">
      <c r="A1310" s="46" t="str">
        <f t="shared" ref="A1310:B1310" si="1516">A1045</f>
        <v>Torrejón de Velasco</v>
      </c>
      <c r="B1310" s="4" t="str">
        <f t="shared" si="1516"/>
        <v>Salida Nacional / National exit</v>
      </c>
      <c r="C1310" s="68">
        <f t="shared" ref="C1310:I1310" si="1517">IF(C250=0,"",C1045/C250)</f>
        <v>118.5761841743319</v>
      </c>
      <c r="D1310" s="68">
        <f t="shared" si="1517"/>
        <v>102.60184560897981</v>
      </c>
      <c r="E1310" s="68">
        <f t="shared" si="1517"/>
        <v>87.781719967375878</v>
      </c>
      <c r="F1310" s="68">
        <f t="shared" si="1517"/>
        <v>77.680760184814005</v>
      </c>
      <c r="G1310" s="68">
        <f t="shared" si="1517"/>
        <v>68.889492577279086</v>
      </c>
      <c r="H1310" s="68">
        <f t="shared" si="1517"/>
        <v>59.655409551812525</v>
      </c>
      <c r="I1310" s="69">
        <f t="shared" si="1517"/>
        <v>58.481616410194803</v>
      </c>
    </row>
    <row r="1311" spans="1:9" s="5" customFormat="1" ht="15" customHeight="1" x14ac:dyDescent="0.25">
      <c r="A1311" s="46" t="str">
        <f t="shared" ref="A1311:B1311" si="1518">A1046</f>
        <v>Totana15.31.3A</v>
      </c>
      <c r="B1311" s="4" t="str">
        <f t="shared" si="1518"/>
        <v>Salida Nacional / National exit</v>
      </c>
      <c r="C1311" s="68">
        <f t="shared" ref="C1311:I1311" si="1519">IF(C251=0,"",C1046/C251)</f>
        <v>136.87635603550675</v>
      </c>
      <c r="D1311" s="68">
        <f t="shared" si="1519"/>
        <v>116.24914386089125</v>
      </c>
      <c r="E1311" s="68">
        <f t="shared" si="1519"/>
        <v>96.902292708378965</v>
      </c>
      <c r="F1311" s="68">
        <f t="shared" si="1519"/>
        <v>83.413993411097721</v>
      </c>
      <c r="G1311" s="68">
        <f t="shared" si="1519"/>
        <v>73.42213802844158</v>
      </c>
      <c r="H1311" s="68">
        <f t="shared" si="1519"/>
        <v>63.522898948150392</v>
      </c>
      <c r="I1311" s="69">
        <f t="shared" si="1519"/>
        <v>62.148656376342728</v>
      </c>
    </row>
    <row r="1312" spans="1:9" s="5" customFormat="1" ht="15" customHeight="1" x14ac:dyDescent="0.25">
      <c r="A1312" s="46" t="str">
        <f t="shared" ref="A1312:B1312" si="1520">A1047</f>
        <v>ValvulaSansoain</v>
      </c>
      <c r="B1312" s="4" t="str">
        <f t="shared" si="1520"/>
        <v>Salida Nacional / National exit</v>
      </c>
      <c r="C1312" s="68">
        <f t="shared" ref="C1312:I1312" si="1521">IF(C252=0,"",C1047/C252)</f>
        <v>135.87180450326787</v>
      </c>
      <c r="D1312" s="68">
        <f t="shared" si="1521"/>
        <v>118.35670192008246</v>
      </c>
      <c r="E1312" s="68">
        <f t="shared" si="1521"/>
        <v>102.11326514786253</v>
      </c>
      <c r="F1312" s="68">
        <f t="shared" si="1521"/>
        <v>91.124360145454489</v>
      </c>
      <c r="G1312" s="68">
        <f t="shared" si="1521"/>
        <v>80.886684173619344</v>
      </c>
      <c r="H1312" s="68">
        <f t="shared" si="1521"/>
        <v>69.975945361948234</v>
      </c>
      <c r="I1312" s="69">
        <f t="shared" si="1521"/>
        <v>68.48378462849324</v>
      </c>
    </row>
    <row r="1313" spans="1:9" s="5" customFormat="1" ht="15" customHeight="1" x14ac:dyDescent="0.25">
      <c r="A1313" s="46" t="str">
        <f t="shared" ref="A1313:B1313" si="1522">A1048</f>
        <v>Villamayor</v>
      </c>
      <c r="B1313" s="4" t="str">
        <f t="shared" si="1522"/>
        <v>Salida Nacional / National exit</v>
      </c>
      <c r="C1313" s="68">
        <f t="shared" ref="C1313:I1313" si="1523">IF(C253=0,"",C1048/C253)</f>
        <v>123.14721250774505</v>
      </c>
      <c r="D1313" s="68">
        <f t="shared" si="1523"/>
        <v>107.53120420998026</v>
      </c>
      <c r="E1313" s="68">
        <f t="shared" si="1523"/>
        <v>93.094664949685964</v>
      </c>
      <c r="F1313" s="68">
        <f t="shared" si="1523"/>
        <v>83.377574527827178</v>
      </c>
      <c r="G1313" s="68">
        <f t="shared" si="1523"/>
        <v>74.108305456462162</v>
      </c>
      <c r="H1313" s="68">
        <f t="shared" si="1523"/>
        <v>64.139374885735478</v>
      </c>
      <c r="I1313" s="69">
        <f t="shared" si="1523"/>
        <v>62.820992888365105</v>
      </c>
    </row>
    <row r="1314" spans="1:9" s="5" customFormat="1" ht="15" customHeight="1" x14ac:dyDescent="0.25">
      <c r="A1314" s="46" t="str">
        <f t="shared" ref="A1314:B1314" si="1524">A1049</f>
        <v>Villareal Norte</v>
      </c>
      <c r="B1314" s="4" t="str">
        <f t="shared" si="1524"/>
        <v>Salida Nacional / National exit</v>
      </c>
      <c r="C1314" s="68" t="str">
        <f t="shared" ref="C1314:I1314" si="1525">IF(C254=0,"",C1049/C254)</f>
        <v/>
      </c>
      <c r="D1314" s="68" t="str">
        <f t="shared" si="1525"/>
        <v/>
      </c>
      <c r="E1314" s="68" t="str">
        <f t="shared" si="1525"/>
        <v/>
      </c>
      <c r="F1314" s="68" t="str">
        <f t="shared" si="1525"/>
        <v/>
      </c>
      <c r="G1314" s="68" t="str">
        <f t="shared" si="1525"/>
        <v/>
      </c>
      <c r="H1314" s="68" t="str">
        <f t="shared" si="1525"/>
        <v/>
      </c>
      <c r="I1314" s="69" t="str">
        <f t="shared" si="1525"/>
        <v/>
      </c>
    </row>
    <row r="1315" spans="1:9" s="5" customFormat="1" ht="15" customHeight="1" x14ac:dyDescent="0.25">
      <c r="A1315" s="46" t="str">
        <f t="shared" ref="A1315:B1315" si="1526">A1050</f>
        <v>Villareal2</v>
      </c>
      <c r="B1315" s="4" t="str">
        <f t="shared" si="1526"/>
        <v>Salida Nacional / National exit</v>
      </c>
      <c r="C1315" s="68">
        <f t="shared" ref="C1315:I1315" si="1527">IF(C255=0,"",C1050/C255)</f>
        <v>126.69572187464698</v>
      </c>
      <c r="D1315" s="68">
        <f t="shared" si="1527"/>
        <v>108.20844763561048</v>
      </c>
      <c r="E1315" s="68">
        <f t="shared" si="1527"/>
        <v>90.840078434401491</v>
      </c>
      <c r="F1315" s="68">
        <f t="shared" si="1527"/>
        <v>78.775770877276202</v>
      </c>
      <c r="G1315" s="68">
        <f t="shared" si="1527"/>
        <v>69.358688632519389</v>
      </c>
      <c r="H1315" s="68">
        <f t="shared" si="1527"/>
        <v>59.920249503832309</v>
      </c>
      <c r="I1315" s="69">
        <f t="shared" si="1527"/>
        <v>58.47360418201626</v>
      </c>
    </row>
    <row r="1316" spans="1:9" s="5" customFormat="1" ht="15" customHeight="1" x14ac:dyDescent="0.25">
      <c r="A1316" s="46" t="str">
        <f t="shared" ref="A1316:B1316" si="1528">A1051</f>
        <v>Zarza del Tajo</v>
      </c>
      <c r="B1316" s="4" t="str">
        <f t="shared" si="1528"/>
        <v>Salida Nacional / National exit</v>
      </c>
      <c r="C1316" s="68">
        <f t="shared" ref="C1316:I1316" si="1529">IF(C256=0,"",C1051/C256)</f>
        <v>115.67413482318143</v>
      </c>
      <c r="D1316" s="68">
        <f t="shared" si="1529"/>
        <v>99.784974686309837</v>
      </c>
      <c r="E1316" s="68">
        <f t="shared" si="1529"/>
        <v>85.015859131612473</v>
      </c>
      <c r="F1316" s="68">
        <f t="shared" si="1529"/>
        <v>74.904581054664661</v>
      </c>
      <c r="G1316" s="68">
        <f t="shared" si="1529"/>
        <v>66.355555129122749</v>
      </c>
      <c r="H1316" s="68">
        <f t="shared" si="1529"/>
        <v>57.460058485831311</v>
      </c>
      <c r="I1316" s="69">
        <f t="shared" si="1529"/>
        <v>56.326528350234717</v>
      </c>
    </row>
    <row r="1317" spans="1:9" s="5" customFormat="1" ht="15" customHeight="1" x14ac:dyDescent="0.25">
      <c r="A1317" s="46" t="str">
        <f t="shared" ref="A1317:B1317" si="1530">A1052</f>
        <v>PR Barcelona</v>
      </c>
      <c r="B1317" s="4" t="str">
        <f t="shared" si="1530"/>
        <v>Planta GNL / LNG Plant</v>
      </c>
      <c r="C1317" s="68" t="str">
        <f t="shared" ref="C1317:I1317" si="1531">IF(C257=0,"",C1052/C257)</f>
        <v/>
      </c>
      <c r="D1317" s="68" t="str">
        <f t="shared" si="1531"/>
        <v/>
      </c>
      <c r="E1317" s="68" t="str">
        <f t="shared" si="1531"/>
        <v/>
      </c>
      <c r="F1317" s="68" t="str">
        <f t="shared" si="1531"/>
        <v/>
      </c>
      <c r="G1317" s="68" t="str">
        <f t="shared" si="1531"/>
        <v/>
      </c>
      <c r="H1317" s="68" t="str">
        <f t="shared" si="1531"/>
        <v/>
      </c>
      <c r="I1317" s="69" t="str">
        <f t="shared" si="1531"/>
        <v/>
      </c>
    </row>
    <row r="1318" spans="1:9" s="5" customFormat="1" ht="15" customHeight="1" x14ac:dyDescent="0.25">
      <c r="A1318" s="46" t="str">
        <f t="shared" ref="A1318:B1318" si="1532">A1053</f>
        <v>PR Cartagena</v>
      </c>
      <c r="B1318" s="4" t="str">
        <f t="shared" si="1532"/>
        <v>Planta GNL / LNG Plant</v>
      </c>
      <c r="C1318" s="68" t="str">
        <f t="shared" ref="C1318:I1318" si="1533">IF(C258=0,"",C1053/C258)</f>
        <v/>
      </c>
      <c r="D1318" s="68" t="str">
        <f t="shared" si="1533"/>
        <v/>
      </c>
      <c r="E1318" s="68" t="str">
        <f t="shared" si="1533"/>
        <v/>
      </c>
      <c r="F1318" s="68" t="str">
        <f t="shared" si="1533"/>
        <v/>
      </c>
      <c r="G1318" s="68" t="str">
        <f t="shared" si="1533"/>
        <v/>
      </c>
      <c r="H1318" s="68" t="str">
        <f t="shared" si="1533"/>
        <v/>
      </c>
      <c r="I1318" s="69" t="str">
        <f t="shared" si="1533"/>
        <v/>
      </c>
    </row>
    <row r="1319" spans="1:9" s="5" customFormat="1" ht="15" customHeight="1" x14ac:dyDescent="0.25">
      <c r="A1319" s="46" t="str">
        <f t="shared" ref="A1319:B1319" si="1534">A1054</f>
        <v>PR Huelva</v>
      </c>
      <c r="B1319" s="4" t="str">
        <f t="shared" si="1534"/>
        <v>Planta GNL / LNG Plant</v>
      </c>
      <c r="C1319" s="68" t="str">
        <f t="shared" ref="C1319:I1319" si="1535">IF(C259=0,"",C1054/C259)</f>
        <v/>
      </c>
      <c r="D1319" s="68" t="str">
        <f t="shared" si="1535"/>
        <v/>
      </c>
      <c r="E1319" s="68" t="str">
        <f t="shared" si="1535"/>
        <v/>
      </c>
      <c r="F1319" s="68" t="str">
        <f t="shared" si="1535"/>
        <v/>
      </c>
      <c r="G1319" s="68" t="str">
        <f t="shared" si="1535"/>
        <v/>
      </c>
      <c r="H1319" s="68" t="str">
        <f t="shared" si="1535"/>
        <v/>
      </c>
      <c r="I1319" s="69" t="str">
        <f t="shared" si="1535"/>
        <v/>
      </c>
    </row>
    <row r="1320" spans="1:9" s="5" customFormat="1" ht="15" customHeight="1" x14ac:dyDescent="0.25">
      <c r="A1320" s="46" t="str">
        <f t="shared" ref="A1320:B1320" si="1536">A1055</f>
        <v>PR Bilbao</v>
      </c>
      <c r="B1320" s="4" t="str">
        <f t="shared" si="1536"/>
        <v>Planta GNL / LNG Plant</v>
      </c>
      <c r="C1320" s="68" t="str">
        <f t="shared" ref="C1320:I1320" si="1537">IF(C260=0,"",C1055/C260)</f>
        <v/>
      </c>
      <c r="D1320" s="68" t="str">
        <f t="shared" si="1537"/>
        <v/>
      </c>
      <c r="E1320" s="68" t="str">
        <f t="shared" si="1537"/>
        <v/>
      </c>
      <c r="F1320" s="68" t="str">
        <f t="shared" si="1537"/>
        <v/>
      </c>
      <c r="G1320" s="68" t="str">
        <f t="shared" si="1537"/>
        <v/>
      </c>
      <c r="H1320" s="68" t="str">
        <f t="shared" si="1537"/>
        <v/>
      </c>
      <c r="I1320" s="69" t="str">
        <f t="shared" si="1537"/>
        <v/>
      </c>
    </row>
    <row r="1321" spans="1:9" s="5" customFormat="1" ht="15" customHeight="1" x14ac:dyDescent="0.25">
      <c r="A1321" s="46" t="str">
        <f t="shared" ref="A1321:B1321" si="1538">A1056</f>
        <v>PR Sagunto</v>
      </c>
      <c r="B1321" s="4" t="str">
        <f t="shared" si="1538"/>
        <v>Planta GNL / LNG Plant</v>
      </c>
      <c r="C1321" s="68" t="str">
        <f t="shared" ref="C1321:I1321" si="1539">IF(C261=0,"",C1056/C261)</f>
        <v/>
      </c>
      <c r="D1321" s="68" t="str">
        <f t="shared" si="1539"/>
        <v/>
      </c>
      <c r="E1321" s="68" t="str">
        <f t="shared" si="1539"/>
        <v/>
      </c>
      <c r="F1321" s="68" t="str">
        <f t="shared" si="1539"/>
        <v/>
      </c>
      <c r="G1321" s="68" t="str">
        <f t="shared" si="1539"/>
        <v/>
      </c>
      <c r="H1321" s="68" t="str">
        <f t="shared" si="1539"/>
        <v/>
      </c>
      <c r="I1321" s="69" t="str">
        <f t="shared" si="1539"/>
        <v/>
      </c>
    </row>
    <row r="1322" spans="1:9" s="5" customFormat="1" ht="15" customHeight="1" x14ac:dyDescent="0.25">
      <c r="A1322" s="46" t="str">
        <f t="shared" ref="A1322:B1322" si="1540">A1057</f>
        <v>PR Mugardos</v>
      </c>
      <c r="B1322" s="4" t="str">
        <f t="shared" si="1540"/>
        <v>Planta GNL / LNG Plant</v>
      </c>
      <c r="C1322" s="68" t="str">
        <f t="shared" ref="C1322:I1322" si="1541">IF(C262=0,"",C1057/C262)</f>
        <v/>
      </c>
      <c r="D1322" s="68" t="str">
        <f t="shared" si="1541"/>
        <v/>
      </c>
      <c r="E1322" s="68" t="str">
        <f t="shared" si="1541"/>
        <v/>
      </c>
      <c r="F1322" s="68" t="str">
        <f t="shared" si="1541"/>
        <v/>
      </c>
      <c r="G1322" s="68" t="str">
        <f t="shared" si="1541"/>
        <v/>
      </c>
      <c r="H1322" s="68" t="str">
        <f t="shared" si="1541"/>
        <v/>
      </c>
      <c r="I1322" s="69" t="str">
        <f t="shared" si="1541"/>
        <v/>
      </c>
    </row>
    <row r="1323" spans="1:9" s="5" customFormat="1" ht="15" customHeight="1" x14ac:dyDescent="0.25">
      <c r="A1323" s="46" t="str">
        <f t="shared" ref="A1323:B1323" si="1542">A1058</f>
        <v>Irún</v>
      </c>
      <c r="B1323" s="4" t="str">
        <f t="shared" si="1542"/>
        <v>VIP Pirineos</v>
      </c>
      <c r="C1323" s="68">
        <f t="shared" ref="C1323:I1323" si="1543">IF(C263=0,"",C1058/C263)</f>
        <v>165.10326783858378</v>
      </c>
      <c r="D1323" s="68">
        <f t="shared" si="1543"/>
        <v>144.29539947875404</v>
      </c>
      <c r="E1323" s="68">
        <f t="shared" si="1543"/>
        <v>125.02402814112563</v>
      </c>
      <c r="F1323" s="68">
        <f t="shared" si="1543"/>
        <v>112.05271033326646</v>
      </c>
      <c r="G1323" s="68">
        <f t="shared" si="1543"/>
        <v>99.54266770222786</v>
      </c>
      <c r="H1323" s="68">
        <f t="shared" si="1543"/>
        <v>86.093361176142409</v>
      </c>
      <c r="I1323" s="69">
        <f t="shared" si="1543"/>
        <v>84.217554309916665</v>
      </c>
    </row>
    <row r="1324" spans="1:9" s="5" customFormat="1" ht="15" customHeight="1" x14ac:dyDescent="0.25">
      <c r="A1324" s="46" t="str">
        <f t="shared" ref="A1324:B1324" si="1544">A1059</f>
        <v>Larrau</v>
      </c>
      <c r="B1324" s="4" t="str">
        <f t="shared" si="1544"/>
        <v>VIP Pirineos</v>
      </c>
      <c r="C1324" s="68">
        <f t="shared" ref="C1324:I1324" si="1545">IF(C264=0,"",C1059/C264)</f>
        <v>163.49134880925283</v>
      </c>
      <c r="D1324" s="68">
        <f t="shared" si="1545"/>
        <v>142.09472217571954</v>
      </c>
      <c r="E1324" s="68">
        <f t="shared" si="1545"/>
        <v>122.15687456975478</v>
      </c>
      <c r="F1324" s="68">
        <f t="shared" si="1545"/>
        <v>108.59332676969008</v>
      </c>
      <c r="G1324" s="68">
        <f t="shared" si="1545"/>
        <v>96.205735394000044</v>
      </c>
      <c r="H1324" s="68">
        <f t="shared" si="1545"/>
        <v>83.145486094982573</v>
      </c>
      <c r="I1324" s="69">
        <f t="shared" si="1545"/>
        <v>81.22189141740887</v>
      </c>
    </row>
    <row r="1325" spans="1:9" s="5" customFormat="1" ht="15" customHeight="1" x14ac:dyDescent="0.25">
      <c r="A1325" s="46" t="str">
        <f t="shared" ref="A1325:B1325" si="1546">A1060</f>
        <v>Badajoz</v>
      </c>
      <c r="B1325" s="4" t="str">
        <f t="shared" si="1546"/>
        <v>VIP Ibérico</v>
      </c>
      <c r="C1325" s="68">
        <f t="shared" ref="C1325:I1325" si="1547">IF(C265=0,"",C1060/C265)</f>
        <v>167.93380434397156</v>
      </c>
      <c r="D1325" s="68">
        <f t="shared" si="1547"/>
        <v>145.40036730044173</v>
      </c>
      <c r="E1325" s="68">
        <f t="shared" si="1547"/>
        <v>124.52151326379686</v>
      </c>
      <c r="F1325" s="68">
        <f t="shared" si="1547"/>
        <v>110.32836285390474</v>
      </c>
      <c r="G1325" s="68">
        <f t="shared" si="1547"/>
        <v>97.881876026389875</v>
      </c>
      <c r="H1325" s="68">
        <f t="shared" si="1547"/>
        <v>84.758755107914325</v>
      </c>
      <c r="I1325" s="69">
        <f t="shared" si="1547"/>
        <v>83.076501745758463</v>
      </c>
    </row>
    <row r="1326" spans="1:9" s="5" customFormat="1" ht="15" customHeight="1" x14ac:dyDescent="0.25">
      <c r="A1326" s="46" t="str">
        <f t="shared" ref="A1326:B1326" si="1548">A1061</f>
        <v>Tuy</v>
      </c>
      <c r="B1326" s="4" t="str">
        <f t="shared" si="1548"/>
        <v>VIP Ibérico</v>
      </c>
      <c r="C1326" s="68">
        <f t="shared" ref="C1326:I1326" si="1549">IF(C266=0,"",C1061/C266)</f>
        <v>260.05100764092703</v>
      </c>
      <c r="D1326" s="68">
        <f t="shared" si="1549"/>
        <v>226.23912950473499</v>
      </c>
      <c r="E1326" s="68">
        <f t="shared" si="1549"/>
        <v>194.91484395798892</v>
      </c>
      <c r="F1326" s="68">
        <f t="shared" si="1549"/>
        <v>173.7376180136234</v>
      </c>
      <c r="G1326" s="68">
        <f t="shared" si="1549"/>
        <v>154.22778508379983</v>
      </c>
      <c r="H1326" s="68">
        <f t="shared" si="1549"/>
        <v>133.44419058592777</v>
      </c>
      <c r="I1326" s="69">
        <f t="shared" si="1549"/>
        <v>130.61379740277386</v>
      </c>
    </row>
    <row r="1327" spans="1:9" s="5" customFormat="1" ht="15" customHeight="1" x14ac:dyDescent="0.25">
      <c r="A1327" s="46" t="str">
        <f t="shared" ref="A1327:B1327" si="1550">A1062</f>
        <v>AASS Serrablo</v>
      </c>
      <c r="B1327" s="4" t="str">
        <f t="shared" si="1550"/>
        <v>AA.SS / Storage facilities</v>
      </c>
      <c r="C1327" s="68">
        <f t="shared" ref="C1327:I1327" si="1551">IF(C267=0,"",C1062/C267)</f>
        <v>157.72146294992132</v>
      </c>
      <c r="D1327" s="68">
        <f t="shared" si="1551"/>
        <v>136.63976997508041</v>
      </c>
      <c r="E1327" s="68">
        <f t="shared" si="1551"/>
        <v>117.01410876156663</v>
      </c>
      <c r="F1327" s="68">
        <f t="shared" si="1551"/>
        <v>103.64940472055652</v>
      </c>
      <c r="G1327" s="68">
        <f t="shared" si="1551"/>
        <v>91.795444388799083</v>
      </c>
      <c r="H1327" s="68">
        <f t="shared" si="1551"/>
        <v>79.356165129425492</v>
      </c>
      <c r="I1327" s="69">
        <f t="shared" si="1551"/>
        <v>77.542866608981001</v>
      </c>
    </row>
    <row r="1328" spans="1:9" s="5" customFormat="1" ht="15" customHeight="1" x14ac:dyDescent="0.25">
      <c r="A1328" s="46" t="str">
        <f t="shared" ref="A1328:B1328" si="1552">A1063</f>
        <v>AASS Gaviota</v>
      </c>
      <c r="B1328" s="4" t="str">
        <f t="shared" si="1552"/>
        <v>AA.SS / Storage facilities</v>
      </c>
      <c r="C1328" s="68">
        <f t="shared" ref="C1328:I1328" si="1553">IF(C268=0,"",C1063/C268)</f>
        <v>146.3271121115267</v>
      </c>
      <c r="D1328" s="68">
        <f t="shared" si="1553"/>
        <v>128.20606468221479</v>
      </c>
      <c r="E1328" s="68">
        <f t="shared" si="1553"/>
        <v>111.49572297440041</v>
      </c>
      <c r="F1328" s="68">
        <f t="shared" si="1553"/>
        <v>100.34256374210727</v>
      </c>
      <c r="G1328" s="68">
        <f t="shared" si="1553"/>
        <v>89.267445029491924</v>
      </c>
      <c r="H1328" s="68">
        <f t="shared" si="1553"/>
        <v>77.2237579220415</v>
      </c>
      <c r="I1328" s="69">
        <f t="shared" si="1553"/>
        <v>75.560758231474992</v>
      </c>
    </row>
    <row r="1329" spans="1:9" s="5" customFormat="1" ht="15" customHeight="1" x14ac:dyDescent="0.25">
      <c r="A1329" s="46" t="str">
        <f t="shared" ref="A1329:B1329" si="1554">A1064</f>
        <v>AASS Yela</v>
      </c>
      <c r="B1329" s="4" t="str">
        <f t="shared" si="1554"/>
        <v>AA.SS / Storage facilities</v>
      </c>
      <c r="C1329" s="68">
        <f t="shared" ref="C1329:I1329" si="1555">IF(C269=0,"",C1064/C269)</f>
        <v>120.19294928711452</v>
      </c>
      <c r="D1329" s="68">
        <f t="shared" si="1555"/>
        <v>104.17645088380469</v>
      </c>
      <c r="E1329" s="68">
        <f t="shared" si="1555"/>
        <v>89.326781474783317</v>
      </c>
      <c r="F1329" s="68">
        <f t="shared" si="1555"/>
        <v>79.231664642062313</v>
      </c>
      <c r="G1329" s="68">
        <f t="shared" si="1555"/>
        <v>70.292493529864174</v>
      </c>
      <c r="H1329" s="68">
        <f t="shared" si="1555"/>
        <v>60.858661355786829</v>
      </c>
      <c r="I1329" s="69">
        <f t="shared" si="1555"/>
        <v>59.639397740155552</v>
      </c>
    </row>
    <row r="1330" spans="1:9" s="5" customFormat="1" ht="15" customHeight="1" thickBot="1" x14ac:dyDescent="0.3">
      <c r="A1330" s="46" t="str">
        <f t="shared" ref="A1330:B1330" si="1556">A1065</f>
        <v>Marismas</v>
      </c>
      <c r="B1330" s="4" t="str">
        <f t="shared" si="1556"/>
        <v>AA.SS / Storage facilities</v>
      </c>
      <c r="C1330" s="68">
        <f t="shared" ref="C1330:I1330" si="1557">IF(C270=0,"",C1065/C270)</f>
        <v>162.34322165873701</v>
      </c>
      <c r="D1330" s="68">
        <f t="shared" si="1557"/>
        <v>140.12865999495418</v>
      </c>
      <c r="E1330" s="68">
        <f t="shared" si="1557"/>
        <v>119.49035789988747</v>
      </c>
      <c r="F1330" s="68">
        <f t="shared" si="1557"/>
        <v>105.40809773876465</v>
      </c>
      <c r="G1330" s="68">
        <f t="shared" si="1557"/>
        <v>93.3747641256018</v>
      </c>
      <c r="H1330" s="68">
        <f t="shared" si="1557"/>
        <v>80.808017428040458</v>
      </c>
      <c r="I1330" s="69">
        <f t="shared" si="1557"/>
        <v>79.106660948945461</v>
      </c>
    </row>
    <row r="1331" spans="1:9" ht="18.75" customHeight="1" thickBot="1" x14ac:dyDescent="0.3">
      <c r="A1331" s="33" t="s">
        <v>7</v>
      </c>
      <c r="B1331" s="34"/>
      <c r="C1331" s="72">
        <f t="shared" ref="C1331:I1331" si="1558">IF(C271=0,"",C1066/C271)</f>
        <v>146.50620814673161</v>
      </c>
      <c r="D1331" s="72">
        <f t="shared" si="1558"/>
        <v>126.62564114605431</v>
      </c>
      <c r="E1331" s="72">
        <f t="shared" si="1558"/>
        <v>108.12651328542312</v>
      </c>
      <c r="F1331" s="72">
        <f t="shared" si="1558"/>
        <v>95.486956855731165</v>
      </c>
      <c r="G1331" s="72">
        <f t="shared" si="1558"/>
        <v>84.537047031539743</v>
      </c>
      <c r="H1331" s="72">
        <f t="shared" si="1558"/>
        <v>73.116128979908211</v>
      </c>
      <c r="I1331" s="73">
        <f t="shared" si="1558"/>
        <v>71.504535233979936</v>
      </c>
    </row>
  </sheetData>
  <mergeCells count="10">
    <mergeCell ref="A805:A806"/>
    <mergeCell ref="B805:B806"/>
    <mergeCell ref="A1070:A1071"/>
    <mergeCell ref="B1070:B1071"/>
    <mergeCell ref="A10:A11"/>
    <mergeCell ref="B10:B11"/>
    <mergeCell ref="A275:A276"/>
    <mergeCell ref="B275:B276"/>
    <mergeCell ref="A540:A541"/>
    <mergeCell ref="B540:B541"/>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31"/>
  <sheetViews>
    <sheetView showGridLines="0" zoomScaleNormal="100" workbookViewId="0"/>
  </sheetViews>
  <sheetFormatPr baseColWidth="10" defaultRowHeight="15" x14ac:dyDescent="0.25"/>
  <cols>
    <col min="1" max="1" width="26.28515625" style="1" customWidth="1"/>
    <col min="2" max="2" width="30" style="1" customWidth="1"/>
    <col min="3" max="3" width="16.85546875" style="5" customWidth="1"/>
    <col min="4" max="9" width="18.285156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48" customHeight="1" thickBot="1" x14ac:dyDescent="0.3">
      <c r="A6" s="37" t="s">
        <v>346</v>
      </c>
      <c r="B6" s="38"/>
      <c r="C6" s="39"/>
      <c r="D6" s="39"/>
      <c r="E6" s="39"/>
      <c r="F6" s="39"/>
      <c r="G6" s="39"/>
      <c r="H6" s="39"/>
      <c r="I6" s="40"/>
    </row>
    <row r="7" spans="1:9" ht="5.0999999999999996" customHeight="1" x14ac:dyDescent="0.25"/>
    <row r="8" spans="1:9" ht="27.75" customHeight="1" x14ac:dyDescent="0.25">
      <c r="A8" s="96" t="s">
        <v>344</v>
      </c>
      <c r="B8" s="23"/>
      <c r="C8" s="24"/>
      <c r="D8" s="24"/>
      <c r="E8" s="24"/>
      <c r="F8" s="24"/>
      <c r="G8" s="24"/>
      <c r="H8" s="24"/>
      <c r="I8" s="24"/>
    </row>
    <row r="9" spans="1:9" ht="5.0999999999999996" customHeight="1" thickBot="1" x14ac:dyDescent="0.3"/>
    <row r="10" spans="1:9" ht="15" customHeight="1" x14ac:dyDescent="0.25">
      <c r="A10" s="173" t="s">
        <v>40</v>
      </c>
      <c r="B10" s="171" t="s">
        <v>422</v>
      </c>
      <c r="C10" s="27" t="s">
        <v>13</v>
      </c>
      <c r="D10" s="28"/>
      <c r="E10" s="28"/>
      <c r="F10" s="28"/>
      <c r="G10" s="28"/>
      <c r="H10" s="28"/>
      <c r="I10" s="29"/>
    </row>
    <row r="11" spans="1:9" ht="33" customHeight="1" x14ac:dyDescent="0.25">
      <c r="A11" s="174"/>
      <c r="B11" s="172"/>
      <c r="C11" s="25">
        <v>2020</v>
      </c>
      <c r="D11" s="26" t="s">
        <v>64</v>
      </c>
      <c r="E11" s="26" t="s">
        <v>65</v>
      </c>
      <c r="F11" s="26" t="s">
        <v>66</v>
      </c>
      <c r="G11" s="26" t="s">
        <v>67</v>
      </c>
      <c r="H11" s="26" t="s">
        <v>68</v>
      </c>
      <c r="I11" s="30" t="s">
        <v>69</v>
      </c>
    </row>
    <row r="12" spans="1:9" s="5" customFormat="1" ht="15" customHeight="1" x14ac:dyDescent="0.25">
      <c r="A12" s="54" t="str">
        <f>'Exit Capacity'!A12</f>
        <v>01.1A</v>
      </c>
      <c r="B12" s="4" t="str">
        <f>'Exit Capacity'!B12</f>
        <v>Salida Nacional / National exit</v>
      </c>
      <c r="C12" s="52">
        <f>'Exit Capacity'!C12</f>
        <v>11947.835059366085</v>
      </c>
      <c r="D12" s="52">
        <f>'Exit Capacity'!D12</f>
        <v>11898.061560345928</v>
      </c>
      <c r="E12" s="52">
        <f>'Exit Capacity'!E12</f>
        <v>11862.573052469441</v>
      </c>
      <c r="F12" s="52">
        <f>'Exit Capacity'!F12</f>
        <v>11901.83008785699</v>
      </c>
      <c r="G12" s="52">
        <f>'Exit Capacity'!G12</f>
        <v>11906.738513914939</v>
      </c>
      <c r="H12" s="52">
        <f>'Exit Capacity'!H12</f>
        <v>11908.967073257072</v>
      </c>
      <c r="I12" s="57">
        <f>'Exit Capacity'!I12</f>
        <v>11865.867504228843</v>
      </c>
    </row>
    <row r="13" spans="1:9" s="5" customFormat="1" ht="15" customHeight="1" x14ac:dyDescent="0.25">
      <c r="A13" s="46" t="str">
        <f>'Exit Capacity'!A13</f>
        <v>03A_As pontes</v>
      </c>
      <c r="B13" s="4" t="str">
        <f>'Exit Capacity'!B13</f>
        <v>Salida Nacional / National exit</v>
      </c>
      <c r="C13" s="52">
        <f>'Exit Capacity'!C13</f>
        <v>16888.484855493352</v>
      </c>
      <c r="D13" s="53">
        <f>'Exit Capacity'!D13</f>
        <v>17302.209763040843</v>
      </c>
      <c r="E13" s="53">
        <f>'Exit Capacity'!E13</f>
        <v>18038.215095144216</v>
      </c>
      <c r="F13" s="53">
        <f>'Exit Capacity'!F13</f>
        <v>19410.045607184402</v>
      </c>
      <c r="G13" s="53">
        <f>'Exit Capacity'!G13</f>
        <v>20051.978127938895</v>
      </c>
      <c r="H13" s="53">
        <f>'Exit Capacity'!H13</f>
        <v>20391.901162506885</v>
      </c>
      <c r="I13" s="65">
        <f>'Exit Capacity'!I13</f>
        <v>19883.275119954316</v>
      </c>
    </row>
    <row r="14" spans="1:9" s="5" customFormat="1" ht="15" customHeight="1" x14ac:dyDescent="0.25">
      <c r="A14" s="46" t="str">
        <f>'Exit Capacity'!A14</f>
        <v>1.01_Foret</v>
      </c>
      <c r="B14" s="4" t="str">
        <f>'Exit Capacity'!B14</f>
        <v>Salida Nacional / National exit</v>
      </c>
      <c r="C14" s="52">
        <f>'Exit Capacity'!C14</f>
        <v>19183.840855755632</v>
      </c>
      <c r="D14" s="53">
        <f>'Exit Capacity'!D14</f>
        <v>19240.471332644371</v>
      </c>
      <c r="E14" s="53">
        <f>'Exit Capacity'!E14</f>
        <v>19314.488753205238</v>
      </c>
      <c r="F14" s="53">
        <f>'Exit Capacity'!F14</f>
        <v>19375.667284703621</v>
      </c>
      <c r="G14" s="53">
        <f>'Exit Capacity'!G14</f>
        <v>19427.698010569569</v>
      </c>
      <c r="H14" s="53">
        <f>'Exit Capacity'!H14</f>
        <v>19472.15574627454</v>
      </c>
      <c r="I14" s="65">
        <f>'Exit Capacity'!I14</f>
        <v>19509.900821500058</v>
      </c>
    </row>
    <row r="15" spans="1:9" s="5" customFormat="1" ht="15" customHeight="1" x14ac:dyDescent="0.25">
      <c r="A15" s="46" t="str">
        <f>'Exit Capacity'!A15</f>
        <v>10_Bonastre</v>
      </c>
      <c r="B15" s="4" t="str">
        <f>'Exit Capacity'!B15</f>
        <v>Salida Nacional / National exit</v>
      </c>
      <c r="C15" s="52">
        <f>'Exit Capacity'!C15</f>
        <v>350.75086260048363</v>
      </c>
      <c r="D15" s="53">
        <f>'Exit Capacity'!D15</f>
        <v>352.45851645382959</v>
      </c>
      <c r="E15" s="53">
        <f>'Exit Capacity'!E15</f>
        <v>354.61167339055891</v>
      </c>
      <c r="F15" s="53">
        <f>'Exit Capacity'!F15</f>
        <v>356.39922940012769</v>
      </c>
      <c r="G15" s="53">
        <f>'Exit Capacity'!G15</f>
        <v>357.86864904121421</v>
      </c>
      <c r="H15" s="53">
        <f>'Exit Capacity'!H15</f>
        <v>359.0363663910581</v>
      </c>
      <c r="I15" s="65">
        <f>'Exit Capacity'!I15</f>
        <v>359.90309070296377</v>
      </c>
    </row>
    <row r="16" spans="1:9" s="5" customFormat="1" ht="15" customHeight="1" x14ac:dyDescent="0.25">
      <c r="A16" s="46" t="str">
        <f>'Exit Capacity'!A16</f>
        <v>11_Constanti</v>
      </c>
      <c r="B16" s="4" t="str">
        <f>'Exit Capacity'!B16</f>
        <v>Salida Nacional / National exit</v>
      </c>
      <c r="C16" s="52">
        <f>'Exit Capacity'!C16</f>
        <v>26225.144104046693</v>
      </c>
      <c r="D16" s="53">
        <f>'Exit Capacity'!D16</f>
        <v>26312.766973528935</v>
      </c>
      <c r="E16" s="53">
        <f>'Exit Capacity'!E16</f>
        <v>26533.911274990016</v>
      </c>
      <c r="F16" s="53">
        <f>'Exit Capacity'!F16</f>
        <v>27071.952649352392</v>
      </c>
      <c r="G16" s="53">
        <f>'Exit Capacity'!G16</f>
        <v>27312.152046475891</v>
      </c>
      <c r="H16" s="53">
        <f>'Exit Capacity'!H16</f>
        <v>27443.266690190121</v>
      </c>
      <c r="I16" s="65">
        <f>'Exit Capacity'!I16</f>
        <v>27220.668004183473</v>
      </c>
    </row>
    <row r="17" spans="1:9" s="5" customFormat="1" ht="15" customHeight="1" x14ac:dyDescent="0.25">
      <c r="A17" s="46" t="str">
        <f>'Exit Capacity'!A17</f>
        <v>12_Reus</v>
      </c>
      <c r="B17" s="4" t="str">
        <f>'Exit Capacity'!B17</f>
        <v>Salida Nacional / National exit</v>
      </c>
      <c r="C17" s="52">
        <f>'Exit Capacity'!C17</f>
        <v>27849.702325931263</v>
      </c>
      <c r="D17" s="53">
        <f>'Exit Capacity'!D17</f>
        <v>27942.753133291662</v>
      </c>
      <c r="E17" s="53">
        <f>'Exit Capacity'!E17</f>
        <v>28177.596569893289</v>
      </c>
      <c r="F17" s="53">
        <f>'Exit Capacity'!F17</f>
        <v>28748.967772109667</v>
      </c>
      <c r="G17" s="53">
        <f>'Exit Capacity'!G17</f>
        <v>29004.046702552056</v>
      </c>
      <c r="H17" s="53">
        <f>'Exit Capacity'!H17</f>
        <v>29143.283451205363</v>
      </c>
      <c r="I17" s="65">
        <f>'Exit Capacity'!I17</f>
        <v>28906.895535896558</v>
      </c>
    </row>
    <row r="18" spans="1:9" s="5" customFormat="1" ht="15" customHeight="1" x14ac:dyDescent="0.25">
      <c r="A18" s="46" t="str">
        <f>'Exit Capacity'!A18</f>
        <v>13_Montroig</v>
      </c>
      <c r="B18" s="4" t="str">
        <f>'Exit Capacity'!B18</f>
        <v>Salida Nacional / National exit</v>
      </c>
      <c r="C18" s="52">
        <f>'Exit Capacity'!C18</f>
        <v>23054.783746716297</v>
      </c>
      <c r="D18" s="53">
        <f>'Exit Capacity'!D18</f>
        <v>23131.813878530447</v>
      </c>
      <c r="E18" s="53">
        <f>'Exit Capacity'!E18</f>
        <v>23326.224022733128</v>
      </c>
      <c r="F18" s="53">
        <f>'Exit Capacity'!F18</f>
        <v>23799.221520230065</v>
      </c>
      <c r="G18" s="53">
        <f>'Exit Capacity'!G18</f>
        <v>24010.383187628464</v>
      </c>
      <c r="H18" s="53">
        <f>'Exit Capacity'!H18</f>
        <v>24125.647368632261</v>
      </c>
      <c r="I18" s="65">
        <f>'Exit Capacity'!I18</f>
        <v>23929.958660580713</v>
      </c>
    </row>
    <row r="19" spans="1:9" s="5" customFormat="1" ht="15" customHeight="1" x14ac:dyDescent="0.25">
      <c r="A19" s="46" t="str">
        <f>'Exit Capacity'!A19</f>
        <v>14 Vandellos</v>
      </c>
      <c r="B19" s="4" t="str">
        <f>'Exit Capacity'!B19</f>
        <v>Salida Nacional / National exit</v>
      </c>
      <c r="C19" s="52">
        <f>'Exit Capacity'!C19</f>
        <v>4.3071654957769203</v>
      </c>
      <c r="D19" s="53">
        <f>'Exit Capacity'!D19</f>
        <v>4.3215565015451851</v>
      </c>
      <c r="E19" s="53">
        <f>'Exit Capacity'!E19</f>
        <v>4.357876801676305</v>
      </c>
      <c r="F19" s="53">
        <f>'Exit Capacity'!F19</f>
        <v>4.4462436466308919</v>
      </c>
      <c r="G19" s="53">
        <f>'Exit Capacity'!G19</f>
        <v>4.4856935177657142</v>
      </c>
      <c r="H19" s="53">
        <f>'Exit Capacity'!H19</f>
        <v>4.5072275260120165</v>
      </c>
      <c r="I19" s="65">
        <f>'Exit Capacity'!I19</f>
        <v>4.470668360656461</v>
      </c>
    </row>
    <row r="20" spans="1:9" s="5" customFormat="1" ht="15" customHeight="1" x14ac:dyDescent="0.25">
      <c r="A20" s="46" t="str">
        <f>'Exit Capacity'!A20</f>
        <v>15.02_Tortosa</v>
      </c>
      <c r="B20" s="4" t="str">
        <f>'Exit Capacity'!B20</f>
        <v>Salida Nacional / National exit</v>
      </c>
      <c r="C20" s="52">
        <f>'Exit Capacity'!C20</f>
        <v>5284.0661862994966</v>
      </c>
      <c r="D20" s="53">
        <f>'Exit Capacity'!D20</f>
        <v>5391.0298554232986</v>
      </c>
      <c r="E20" s="53">
        <f>'Exit Capacity'!E20</f>
        <v>5518.988944450658</v>
      </c>
      <c r="F20" s="53">
        <f>'Exit Capacity'!F20</f>
        <v>5625.650989765144</v>
      </c>
      <c r="G20" s="53">
        <f>'Exit Capacity'!G20</f>
        <v>5709.5442584113425</v>
      </c>
      <c r="H20" s="53">
        <f>'Exit Capacity'!H20</f>
        <v>5769.4203662005366</v>
      </c>
      <c r="I20" s="65">
        <f>'Exit Capacity'!I20</f>
        <v>5804.482670569525</v>
      </c>
    </row>
    <row r="21" spans="1:9" s="5" customFormat="1" ht="15" customHeight="1" x14ac:dyDescent="0.25">
      <c r="A21" s="46" t="str">
        <f>'Exit Capacity'!A21</f>
        <v>15.04_La Jana</v>
      </c>
      <c r="B21" s="4" t="str">
        <f>'Exit Capacity'!B21</f>
        <v>Salida Nacional / National exit</v>
      </c>
      <c r="C21" s="52">
        <f>'Exit Capacity'!C21</f>
        <v>507.54022871682304</v>
      </c>
      <c r="D21" s="53">
        <f>'Exit Capacity'!D21</f>
        <v>513.58177601251555</v>
      </c>
      <c r="E21" s="53">
        <f>'Exit Capacity'!E21</f>
        <v>520.89577538878939</v>
      </c>
      <c r="F21" s="53">
        <f>'Exit Capacity'!F21</f>
        <v>526.98677899136135</v>
      </c>
      <c r="G21" s="53">
        <f>'Exit Capacity'!G21</f>
        <v>531.82735518653681</v>
      </c>
      <c r="H21" s="53">
        <f>'Exit Capacity'!H21</f>
        <v>535.37553387344894</v>
      </c>
      <c r="I21" s="65">
        <f>'Exit Capacity'!I21</f>
        <v>537.59685780767541</v>
      </c>
    </row>
    <row r="22" spans="1:9" s="5" customFormat="1" ht="15" customHeight="1" x14ac:dyDescent="0.25">
      <c r="A22" s="46" t="str">
        <f>'Exit Capacity'!A22</f>
        <v>15.06A_Cabanes</v>
      </c>
      <c r="B22" s="4" t="str">
        <f>'Exit Capacity'!B22</f>
        <v>Salida Nacional / National exit</v>
      </c>
      <c r="C22" s="52">
        <f>'Exit Capacity'!C22</f>
        <v>0</v>
      </c>
      <c r="D22" s="53">
        <f>'Exit Capacity'!D22</f>
        <v>0</v>
      </c>
      <c r="E22" s="53">
        <f>'Exit Capacity'!E22</f>
        <v>0</v>
      </c>
      <c r="F22" s="53">
        <f>'Exit Capacity'!F22</f>
        <v>0</v>
      </c>
      <c r="G22" s="53">
        <f>'Exit Capacity'!G22</f>
        <v>0</v>
      </c>
      <c r="H22" s="53">
        <f>'Exit Capacity'!H22</f>
        <v>0</v>
      </c>
      <c r="I22" s="65">
        <f>'Exit Capacity'!I22</f>
        <v>0</v>
      </c>
    </row>
    <row r="23" spans="1:9" s="5" customFormat="1" ht="15" customHeight="1" x14ac:dyDescent="0.25">
      <c r="A23" s="46" t="str">
        <f>'Exit Capacity'!A23</f>
        <v>15.07_Villafames</v>
      </c>
      <c r="B23" s="4" t="str">
        <f>'Exit Capacity'!B23</f>
        <v>Salida Nacional / National exit</v>
      </c>
      <c r="C23" s="52">
        <f>'Exit Capacity'!C23</f>
        <v>9138.6830947870221</v>
      </c>
      <c r="D23" s="53">
        <f>'Exit Capacity'!D23</f>
        <v>9339.963409072132</v>
      </c>
      <c r="E23" s="53">
        <f>'Exit Capacity'!E23</f>
        <v>9580.4189102358141</v>
      </c>
      <c r="F23" s="53">
        <f>'Exit Capacity'!F23</f>
        <v>9780.8757370380081</v>
      </c>
      <c r="G23" s="53">
        <f>'Exit Capacity'!G23</f>
        <v>9938.3500888000453</v>
      </c>
      <c r="H23" s="53">
        <f>'Exit Capacity'!H23</f>
        <v>10050.3829577381</v>
      </c>
      <c r="I23" s="65">
        <f>'Exit Capacity'!I23</f>
        <v>10115.434691160301</v>
      </c>
    </row>
    <row r="24" spans="1:9" s="5" customFormat="1" ht="15" customHeight="1" x14ac:dyDescent="0.25">
      <c r="A24" s="46" t="str">
        <f>'Exit Capacity'!A24</f>
        <v>15.08_Borriol</v>
      </c>
      <c r="B24" s="4" t="str">
        <f>'Exit Capacity'!B24</f>
        <v>Salida Nacional / National exit</v>
      </c>
      <c r="C24" s="52">
        <f>'Exit Capacity'!C24</f>
        <v>0</v>
      </c>
      <c r="D24" s="53">
        <f>'Exit Capacity'!D24</f>
        <v>0</v>
      </c>
      <c r="E24" s="53">
        <f>'Exit Capacity'!E24</f>
        <v>0</v>
      </c>
      <c r="F24" s="53">
        <f>'Exit Capacity'!F24</f>
        <v>0</v>
      </c>
      <c r="G24" s="53">
        <f>'Exit Capacity'!G24</f>
        <v>0</v>
      </c>
      <c r="H24" s="53">
        <f>'Exit Capacity'!H24</f>
        <v>0</v>
      </c>
      <c r="I24" s="65">
        <f>'Exit Capacity'!I24</f>
        <v>0</v>
      </c>
    </row>
    <row r="25" spans="1:9" s="5" customFormat="1" ht="15" customHeight="1" x14ac:dyDescent="0.25">
      <c r="A25" s="46" t="str">
        <f>'Exit Capacity'!A25</f>
        <v>15.09_Villarreal</v>
      </c>
      <c r="B25" s="4" t="str">
        <f>'Exit Capacity'!B25</f>
        <v>Salida Nacional / National exit</v>
      </c>
      <c r="C25" s="52">
        <f>'Exit Capacity'!C25</f>
        <v>50849.078445900661</v>
      </c>
      <c r="D25" s="53">
        <f>'Exit Capacity'!D25</f>
        <v>51965.408435225872</v>
      </c>
      <c r="E25" s="53">
        <f>'Exit Capacity'!E25</f>
        <v>53299.077892553003</v>
      </c>
      <c r="F25" s="53">
        <f>'Exit Capacity'!F25</f>
        <v>54410.893048764308</v>
      </c>
      <c r="G25" s="53">
        <f>'Exit Capacity'!G25</f>
        <v>55284.349157836463</v>
      </c>
      <c r="H25" s="53">
        <f>'Exit Capacity'!H25</f>
        <v>55905.830674038931</v>
      </c>
      <c r="I25" s="65">
        <f>'Exit Capacity'!I25</f>
        <v>56266.806756022204</v>
      </c>
    </row>
    <row r="26" spans="1:9" s="5" customFormat="1" ht="15" customHeight="1" x14ac:dyDescent="0.25">
      <c r="A26" s="46" t="str">
        <f>'Exit Capacity'!A26</f>
        <v>15.09X.3_Moncofar</v>
      </c>
      <c r="B26" s="4" t="str">
        <f>'Exit Capacity'!B26</f>
        <v>Salida Nacional / National exit</v>
      </c>
      <c r="C26" s="52">
        <f>'Exit Capacity'!C26</f>
        <v>3672.0519672348059</v>
      </c>
      <c r="D26" s="53">
        <f>'Exit Capacity'!D26</f>
        <v>3720.8944626678258</v>
      </c>
      <c r="E26" s="53">
        <f>'Exit Capacity'!E26</f>
        <v>3777.6705934808283</v>
      </c>
      <c r="F26" s="53">
        <f>'Exit Capacity'!F26</f>
        <v>3824.6479083488398</v>
      </c>
      <c r="G26" s="53">
        <f>'Exit Capacity'!G26</f>
        <v>3861.9351644768017</v>
      </c>
      <c r="H26" s="53">
        <f>'Exit Capacity'!H26</f>
        <v>3889.1296396756011</v>
      </c>
      <c r="I26" s="65">
        <f>'Exit Capacity'!I26</f>
        <v>3907.8592513745566</v>
      </c>
    </row>
    <row r="27" spans="1:9" s="5" customFormat="1" ht="15" customHeight="1" x14ac:dyDescent="0.25">
      <c r="A27" s="46" t="str">
        <f>'Exit Capacity'!A27</f>
        <v>15.09X_Nules I</v>
      </c>
      <c r="B27" s="4" t="str">
        <f>'Exit Capacity'!B27</f>
        <v>Salida Nacional / National exit</v>
      </c>
      <c r="C27" s="52">
        <f>'Exit Capacity'!C27</f>
        <v>1717.3719902695088</v>
      </c>
      <c r="D27" s="53">
        <f>'Exit Capacity'!D27</f>
        <v>1750.1326762159167</v>
      </c>
      <c r="E27" s="53">
        <f>'Exit Capacity'!E27</f>
        <v>1788.9851025173416</v>
      </c>
      <c r="F27" s="53">
        <f>'Exit Capacity'!F27</f>
        <v>1821.3133918060907</v>
      </c>
      <c r="G27" s="53">
        <f>'Exit Capacity'!G27</f>
        <v>1846.7709013136014</v>
      </c>
      <c r="H27" s="53">
        <f>'Exit Capacity'!H27</f>
        <v>1864.9879912691679</v>
      </c>
      <c r="I27" s="65">
        <f>'Exit Capacity'!I27</f>
        <v>1876.0622862860619</v>
      </c>
    </row>
    <row r="28" spans="1:9" s="5" customFormat="1" ht="15" customHeight="1" x14ac:dyDescent="0.25">
      <c r="A28" s="46" t="str">
        <f>'Exit Capacity'!A28</f>
        <v>15.10_Chilches</v>
      </c>
      <c r="B28" s="4" t="str">
        <f>'Exit Capacity'!B28</f>
        <v>Salida Nacional / National exit</v>
      </c>
      <c r="C28" s="52">
        <f>'Exit Capacity'!C28</f>
        <v>5077.2155785974765</v>
      </c>
      <c r="D28" s="53">
        <f>'Exit Capacity'!D28</f>
        <v>5175.0358190457273</v>
      </c>
      <c r="E28" s="53">
        <f>'Exit Capacity'!E28</f>
        <v>5291.1963645574624</v>
      </c>
      <c r="F28" s="53">
        <f>'Exit Capacity'!F28</f>
        <v>5387.8776239426188</v>
      </c>
      <c r="G28" s="53">
        <f>'Exit Capacity'!G28</f>
        <v>5463.9958412271098</v>
      </c>
      <c r="H28" s="53">
        <f>'Exit Capacity'!H28</f>
        <v>5518.4407491331622</v>
      </c>
      <c r="I28" s="65">
        <f>'Exit Capacity'!I28</f>
        <v>5551.3488433515604</v>
      </c>
    </row>
    <row r="29" spans="1:9" s="5" customFormat="1" ht="15" customHeight="1" x14ac:dyDescent="0.25">
      <c r="A29" s="46" t="str">
        <f>'Exit Capacity'!A29</f>
        <v>15.11_Sagunto</v>
      </c>
      <c r="B29" s="4" t="str">
        <f>'Exit Capacity'!B29</f>
        <v>Salida Nacional / National exit</v>
      </c>
      <c r="C29" s="52">
        <f>'Exit Capacity'!C29</f>
        <v>4348.1234203290633</v>
      </c>
      <c r="D29" s="53">
        <f>'Exit Capacity'!D29</f>
        <v>4318.0121442443669</v>
      </c>
      <c r="E29" s="53">
        <f>'Exit Capacity'!E29</f>
        <v>4284.1215400272858</v>
      </c>
      <c r="F29" s="53">
        <f>'Exit Capacity'!F29</f>
        <v>4259.618590270311</v>
      </c>
      <c r="G29" s="53">
        <f>'Exit Capacity'!G29</f>
        <v>4243.434984792867</v>
      </c>
      <c r="H29" s="53">
        <f>'Exit Capacity'!H29</f>
        <v>4235.0029608917584</v>
      </c>
      <c r="I29" s="65">
        <f>'Exit Capacity'!I29</f>
        <v>4234.2594337123219</v>
      </c>
    </row>
    <row r="30" spans="1:9" s="5" customFormat="1" ht="15" customHeight="1" x14ac:dyDescent="0.25">
      <c r="A30" s="46" t="str">
        <f>'Exit Capacity'!A30</f>
        <v>15.12_Puzol</v>
      </c>
      <c r="B30" s="4" t="str">
        <f>'Exit Capacity'!B30</f>
        <v>Salida Nacional / National exit</v>
      </c>
      <c r="C30" s="52">
        <f>'Exit Capacity'!C30</f>
        <v>0</v>
      </c>
      <c r="D30" s="53">
        <f>'Exit Capacity'!D30</f>
        <v>0</v>
      </c>
      <c r="E30" s="53">
        <f>'Exit Capacity'!E30</f>
        <v>0</v>
      </c>
      <c r="F30" s="53">
        <f>'Exit Capacity'!F30</f>
        <v>0</v>
      </c>
      <c r="G30" s="53">
        <f>'Exit Capacity'!G30</f>
        <v>0</v>
      </c>
      <c r="H30" s="53">
        <f>'Exit Capacity'!H30</f>
        <v>0</v>
      </c>
      <c r="I30" s="65">
        <f>'Exit Capacity'!I30</f>
        <v>0</v>
      </c>
    </row>
    <row r="31" spans="1:9" s="5" customFormat="1" ht="15" customHeight="1" x14ac:dyDescent="0.25">
      <c r="A31" s="46" t="str">
        <f>'Exit Capacity'!A31</f>
        <v>15.14_Paterna</v>
      </c>
      <c r="B31" s="4" t="str">
        <f>'Exit Capacity'!B31</f>
        <v>Salida Nacional / National exit</v>
      </c>
      <c r="C31" s="52">
        <f>'Exit Capacity'!C31</f>
        <v>0</v>
      </c>
      <c r="D31" s="53">
        <f>'Exit Capacity'!D31</f>
        <v>0</v>
      </c>
      <c r="E31" s="53">
        <f>'Exit Capacity'!E31</f>
        <v>0</v>
      </c>
      <c r="F31" s="53">
        <f>'Exit Capacity'!F31</f>
        <v>0</v>
      </c>
      <c r="G31" s="53">
        <f>'Exit Capacity'!G31</f>
        <v>0</v>
      </c>
      <c r="H31" s="53">
        <f>'Exit Capacity'!H31</f>
        <v>0</v>
      </c>
      <c r="I31" s="65">
        <f>'Exit Capacity'!I31</f>
        <v>0</v>
      </c>
    </row>
    <row r="32" spans="1:9" s="5" customFormat="1" ht="15" customHeight="1" x14ac:dyDescent="0.25">
      <c r="A32" s="46" t="str">
        <f>'Exit Capacity'!A32</f>
        <v>15.16_Llombay</v>
      </c>
      <c r="B32" s="4" t="str">
        <f>'Exit Capacity'!B32</f>
        <v>Salida Nacional / National exit</v>
      </c>
      <c r="C32" s="52">
        <f>'Exit Capacity'!C32</f>
        <v>3043.8446402010891</v>
      </c>
      <c r="D32" s="53">
        <f>'Exit Capacity'!D32</f>
        <v>3073.9154120479484</v>
      </c>
      <c r="E32" s="53">
        <f>'Exit Capacity'!E32</f>
        <v>3107.9911269035351</v>
      </c>
      <c r="F32" s="53">
        <f>'Exit Capacity'!F32</f>
        <v>3135.9847830920244</v>
      </c>
      <c r="G32" s="53">
        <f>'Exit Capacity'!G32</f>
        <v>3158.4184486461691</v>
      </c>
      <c r="H32" s="53">
        <f>'Exit Capacity'!H32</f>
        <v>3175.1485484012678</v>
      </c>
      <c r="I32" s="65">
        <f>'Exit Capacity'!I32</f>
        <v>3188.2840990787558</v>
      </c>
    </row>
    <row r="33" spans="1:9" s="5" customFormat="1" ht="15" customHeight="1" x14ac:dyDescent="0.25">
      <c r="A33" s="46" t="str">
        <f>'Exit Capacity'!A33</f>
        <v>15.17_Carlet</v>
      </c>
      <c r="B33" s="4" t="str">
        <f>'Exit Capacity'!B33</f>
        <v>Salida Nacional / National exit</v>
      </c>
      <c r="C33" s="52">
        <f>'Exit Capacity'!C33</f>
        <v>2721.6997110383909</v>
      </c>
      <c r="D33" s="53">
        <f>'Exit Capacity'!D33</f>
        <v>2706.5515129594064</v>
      </c>
      <c r="E33" s="53">
        <f>'Exit Capacity'!E33</f>
        <v>2689.7133813000401</v>
      </c>
      <c r="F33" s="53">
        <f>'Exit Capacity'!F33</f>
        <v>2677.6836558974092</v>
      </c>
      <c r="G33" s="53">
        <f>'Exit Capacity'!G33</f>
        <v>2669.961913754878</v>
      </c>
      <c r="H33" s="53">
        <f>'Exit Capacity'!H33</f>
        <v>2666.2759701955983</v>
      </c>
      <c r="I33" s="65">
        <f>'Exit Capacity'!I33</f>
        <v>2666.600857488575</v>
      </c>
    </row>
    <row r="34" spans="1:9" s="5" customFormat="1" ht="15" customHeight="1" x14ac:dyDescent="0.25">
      <c r="A34" s="46" t="str">
        <f>'Exit Capacity'!A34</f>
        <v>15.19_Alcudia de Crespins</v>
      </c>
      <c r="B34" s="4" t="str">
        <f>'Exit Capacity'!B34</f>
        <v>Salida Nacional / National exit</v>
      </c>
      <c r="C34" s="52">
        <f>'Exit Capacity'!C34</f>
        <v>1529.1299377032037</v>
      </c>
      <c r="D34" s="53">
        <f>'Exit Capacity'!D34</f>
        <v>1555.9503801525432</v>
      </c>
      <c r="E34" s="53">
        <f>'Exit Capacity'!E34</f>
        <v>1588.1198420685043</v>
      </c>
      <c r="F34" s="53">
        <f>'Exit Capacity'!F34</f>
        <v>1614.9295888620272</v>
      </c>
      <c r="G34" s="53">
        <f>'Exit Capacity'!G34</f>
        <v>1636.0649831044195</v>
      </c>
      <c r="H34" s="53">
        <f>'Exit Capacity'!H34</f>
        <v>1651.2408732109775</v>
      </c>
      <c r="I34" s="65">
        <f>'Exit Capacity'!I34</f>
        <v>1660.2677982019329</v>
      </c>
    </row>
    <row r="35" spans="1:9" s="5" customFormat="1" ht="15" customHeight="1" x14ac:dyDescent="0.25">
      <c r="A35" s="46" t="str">
        <f>'Exit Capacity'!A35</f>
        <v>15.20.04_Denia</v>
      </c>
      <c r="B35" s="4" t="str">
        <f>'Exit Capacity'!B35</f>
        <v>Salida Nacional / National exit</v>
      </c>
      <c r="C35" s="52">
        <f>'Exit Capacity'!C35</f>
        <v>129.82745318519454</v>
      </c>
      <c r="D35" s="53">
        <f>'Exit Capacity'!D35</f>
        <v>132.11746775769441</v>
      </c>
      <c r="E35" s="53">
        <f>'Exit Capacity'!E35</f>
        <v>134.86389443269695</v>
      </c>
      <c r="F35" s="53">
        <f>'Exit Capacity'!F35</f>
        <v>137.15276218573069</v>
      </c>
      <c r="G35" s="53">
        <f>'Exit Capacity'!G35</f>
        <v>138.95701061535567</v>
      </c>
      <c r="H35" s="53">
        <f>'Exit Capacity'!H35</f>
        <v>140.25219230675862</v>
      </c>
      <c r="I35" s="65">
        <f>'Exit Capacity'!I35</f>
        <v>141.02209345622003</v>
      </c>
    </row>
    <row r="36" spans="1:9" s="5" customFormat="1" ht="15" customHeight="1" x14ac:dyDescent="0.25">
      <c r="A36" s="46" t="str">
        <f>'Exit Capacity'!A36</f>
        <v>15.20.05_Ibiza</v>
      </c>
      <c r="B36" s="4" t="str">
        <f>'Exit Capacity'!B36</f>
        <v>Salida Nacional / National exit</v>
      </c>
      <c r="C36" s="52">
        <f>'Exit Capacity'!C36</f>
        <v>233.77733863944701</v>
      </c>
      <c r="D36" s="53">
        <f>'Exit Capacity'!D36</f>
        <v>234.63525850960099</v>
      </c>
      <c r="E36" s="53">
        <f>'Exit Capacity'!E36</f>
        <v>235.74083435698952</v>
      </c>
      <c r="F36" s="53">
        <f>'Exit Capacity'!F36</f>
        <v>236.65720235005676</v>
      </c>
      <c r="G36" s="53">
        <f>'Exit Capacity'!G36</f>
        <v>237.42354148249828</v>
      </c>
      <c r="H36" s="53">
        <f>'Exit Capacity'!H36</f>
        <v>238.05596567901492</v>
      </c>
      <c r="I36" s="65">
        <f>'Exit Capacity'!I36</f>
        <v>238.5577326430257</v>
      </c>
    </row>
    <row r="37" spans="1:9" s="5" customFormat="1" ht="15" customHeight="1" x14ac:dyDescent="0.25">
      <c r="A37" s="46" t="str">
        <f>'Exit Capacity'!A37</f>
        <v>15.20.06_Mallorca-S. Juan Dios</v>
      </c>
      <c r="B37" s="4" t="str">
        <f>'Exit Capacity'!B37</f>
        <v>Salida Nacional / National exit</v>
      </c>
      <c r="C37" s="52">
        <f>'Exit Capacity'!C37</f>
        <v>5545.9845040571654</v>
      </c>
      <c r="D37" s="53">
        <f>'Exit Capacity'!D37</f>
        <v>5567.1228244560652</v>
      </c>
      <c r="E37" s="53">
        <f>'Exit Capacity'!E37</f>
        <v>5594.2698898398121</v>
      </c>
      <c r="F37" s="53">
        <f>'Exit Capacity'!F37</f>
        <v>5616.8395095128508</v>
      </c>
      <c r="G37" s="53">
        <f>'Exit Capacity'!G37</f>
        <v>5635.6909133523022</v>
      </c>
      <c r="H37" s="53">
        <f>'Exit Capacity'!H37</f>
        <v>5651.1641834439497</v>
      </c>
      <c r="I37" s="65">
        <f>'Exit Capacity'!I37</f>
        <v>5663.3193992834285</v>
      </c>
    </row>
    <row r="38" spans="1:9" s="5" customFormat="1" ht="15" customHeight="1" x14ac:dyDescent="0.25">
      <c r="A38" s="46" t="str">
        <f>'Exit Capacity'!A38</f>
        <v>15.20A.1_Onteniente</v>
      </c>
      <c r="B38" s="4" t="str">
        <f>'Exit Capacity'!B38</f>
        <v>Salida Nacional / National exit</v>
      </c>
      <c r="C38" s="52">
        <f>'Exit Capacity'!C38</f>
        <v>5515.9491830845745</v>
      </c>
      <c r="D38" s="53">
        <f>'Exit Capacity'!D38</f>
        <v>5623.9184065126356</v>
      </c>
      <c r="E38" s="53">
        <f>'Exit Capacity'!E38</f>
        <v>5753.0426134497111</v>
      </c>
      <c r="F38" s="53">
        <f>'Exit Capacity'!F38</f>
        <v>5860.6545038688055</v>
      </c>
      <c r="G38" s="53">
        <f>'Exit Capacity'!G38</f>
        <v>5945.3402394773457</v>
      </c>
      <c r="H38" s="53">
        <f>'Exit Capacity'!H38</f>
        <v>6005.8643349801832</v>
      </c>
      <c r="I38" s="65">
        <f>'Exit Capacity'!I38</f>
        <v>6041.5322626040015</v>
      </c>
    </row>
    <row r="39" spans="1:9" s="5" customFormat="1" ht="15" customHeight="1" x14ac:dyDescent="0.25">
      <c r="A39" s="46" t="str">
        <f>'Exit Capacity'!A39</f>
        <v>15.21_Bañeres</v>
      </c>
      <c r="B39" s="4" t="str">
        <f>'Exit Capacity'!B39</f>
        <v>Salida Nacional / National exit</v>
      </c>
      <c r="C39" s="52">
        <f>'Exit Capacity'!C39</f>
        <v>2081.6695103440934</v>
      </c>
      <c r="D39" s="53">
        <f>'Exit Capacity'!D39</f>
        <v>2121.6062289832503</v>
      </c>
      <c r="E39" s="53">
        <f>'Exit Capacity'!E39</f>
        <v>2169.4269912564605</v>
      </c>
      <c r="F39" s="53">
        <f>'Exit Capacity'!F39</f>
        <v>2209.2856852613313</v>
      </c>
      <c r="G39" s="53">
        <f>'Exit Capacity'!G39</f>
        <v>2240.6617888038086</v>
      </c>
      <c r="H39" s="53">
        <f>'Exit Capacity'!H39</f>
        <v>2263.1040444889313</v>
      </c>
      <c r="I39" s="65">
        <f>'Exit Capacity'!I39</f>
        <v>2276.320494868306</v>
      </c>
    </row>
    <row r="40" spans="1:9" s="5" customFormat="1" ht="15" customHeight="1" x14ac:dyDescent="0.25">
      <c r="A40" s="46" t="str">
        <f>'Exit Capacity'!A40</f>
        <v>15.22_Ibi</v>
      </c>
      <c r="B40" s="4" t="str">
        <f>'Exit Capacity'!B40</f>
        <v>Salida Nacional / National exit</v>
      </c>
      <c r="C40" s="52">
        <f>'Exit Capacity'!C40</f>
        <v>556.33285120858727</v>
      </c>
      <c r="D40" s="53">
        <f>'Exit Capacity'!D40</f>
        <v>560.14175871062264</v>
      </c>
      <c r="E40" s="53">
        <f>'Exit Capacity'!E40</f>
        <v>564.85076255657816</v>
      </c>
      <c r="F40" s="53">
        <f>'Exit Capacity'!F40</f>
        <v>568.76601451157137</v>
      </c>
      <c r="G40" s="53">
        <f>'Exit Capacity'!G40</f>
        <v>571.93317908196843</v>
      </c>
      <c r="H40" s="53">
        <f>'Exit Capacity'!H40</f>
        <v>574.3580598977386</v>
      </c>
      <c r="I40" s="65">
        <f>'Exit Capacity'!I40</f>
        <v>576.03084669353416</v>
      </c>
    </row>
    <row r="41" spans="1:9" s="5" customFormat="1" ht="15" customHeight="1" x14ac:dyDescent="0.25">
      <c r="A41" s="46" t="str">
        <f>'Exit Capacity'!A41</f>
        <v>15.23_Tibi</v>
      </c>
      <c r="B41" s="4" t="str">
        <f>'Exit Capacity'!B41</f>
        <v>Salida Nacional / National exit</v>
      </c>
      <c r="C41" s="52">
        <f>'Exit Capacity'!C41</f>
        <v>61.111966001393753</v>
      </c>
      <c r="D41" s="53">
        <f>'Exit Capacity'!D41</f>
        <v>61.615824380234045</v>
      </c>
      <c r="E41" s="53">
        <f>'Exit Capacity'!E41</f>
        <v>62.23358235387208</v>
      </c>
      <c r="F41" s="53">
        <f>'Exit Capacity'!F41</f>
        <v>62.747538889227783</v>
      </c>
      <c r="G41" s="53">
        <f>'Exit Capacity'!G41</f>
        <v>63.16040974486225</v>
      </c>
      <c r="H41" s="53">
        <f>'Exit Capacity'!H41</f>
        <v>63.471258759019214</v>
      </c>
      <c r="I41" s="65">
        <f>'Exit Capacity'!I41</f>
        <v>63.678159027614569</v>
      </c>
    </row>
    <row r="42" spans="1:9" s="5" customFormat="1" ht="15" customHeight="1" x14ac:dyDescent="0.25">
      <c r="A42" s="46" t="str">
        <f>'Exit Capacity'!A42</f>
        <v>15.24_Alicante</v>
      </c>
      <c r="B42" s="4" t="str">
        <f>'Exit Capacity'!B42</f>
        <v>Salida Nacional / National exit</v>
      </c>
      <c r="C42" s="52">
        <f>'Exit Capacity'!C42</f>
        <v>1898.1930803570776</v>
      </c>
      <c r="D42" s="53">
        <f>'Exit Capacity'!D42</f>
        <v>1921.9704068628657</v>
      </c>
      <c r="E42" s="53">
        <f>'Exit Capacity'!E42</f>
        <v>1950.7145195099679</v>
      </c>
      <c r="F42" s="53">
        <f>'Exit Capacity'!F42</f>
        <v>1974.6549087192266</v>
      </c>
      <c r="G42" s="53">
        <f>'Exit Capacity'!G42</f>
        <v>1993.657162374077</v>
      </c>
      <c r="H42" s="53">
        <f>'Exit Capacity'!H42</f>
        <v>2007.5425463248196</v>
      </c>
      <c r="I42" s="65">
        <f>'Exit Capacity'!I42</f>
        <v>2016.1704441962679</v>
      </c>
    </row>
    <row r="43" spans="1:9" s="5" customFormat="1" ht="15" customHeight="1" x14ac:dyDescent="0.25">
      <c r="A43" s="46" t="str">
        <f>'Exit Capacity'!A43</f>
        <v>15.26_Elche</v>
      </c>
      <c r="B43" s="4" t="str">
        <f>'Exit Capacity'!B43</f>
        <v>Salida Nacional / National exit</v>
      </c>
      <c r="C43" s="52">
        <f>'Exit Capacity'!C43</f>
        <v>3323.2504378729263</v>
      </c>
      <c r="D43" s="53">
        <f>'Exit Capacity'!D43</f>
        <v>3364.8784532415966</v>
      </c>
      <c r="E43" s="53">
        <f>'Exit Capacity'!E43</f>
        <v>3415.2020404094419</v>
      </c>
      <c r="F43" s="53">
        <f>'Exit Capacity'!F43</f>
        <v>3457.1155368528866</v>
      </c>
      <c r="G43" s="53">
        <f>'Exit Capacity'!G43</f>
        <v>3490.3836213446784</v>
      </c>
      <c r="H43" s="53">
        <f>'Exit Capacity'!H43</f>
        <v>3514.6933761171795</v>
      </c>
      <c r="I43" s="65">
        <f>'Exit Capacity'!I43</f>
        <v>3529.7986178736292</v>
      </c>
    </row>
    <row r="44" spans="1:9" s="5" customFormat="1" ht="15" customHeight="1" x14ac:dyDescent="0.25">
      <c r="A44" s="46" t="str">
        <f>'Exit Capacity'!A44</f>
        <v>15.28_16_Callosa Segura</v>
      </c>
      <c r="B44" s="4" t="str">
        <f>'Exit Capacity'!B44</f>
        <v>Salida Nacional / National exit</v>
      </c>
      <c r="C44" s="52">
        <f>'Exit Capacity'!C44</f>
        <v>1013.1739309059299</v>
      </c>
      <c r="D44" s="53">
        <f>'Exit Capacity'!D44</f>
        <v>1028.107009215699</v>
      </c>
      <c r="E44" s="53">
        <f>'Exit Capacity'!E44</f>
        <v>1046.0853099198989</v>
      </c>
      <c r="F44" s="53">
        <f>'Exit Capacity'!F44</f>
        <v>1061.0638838576806</v>
      </c>
      <c r="G44" s="53">
        <f>'Exit Capacity'!G44</f>
        <v>1072.910643102676</v>
      </c>
      <c r="H44" s="53">
        <f>'Exit Capacity'!H44</f>
        <v>1081.4889058400163</v>
      </c>
      <c r="I44" s="65">
        <f>'Exit Capacity'!I44</f>
        <v>1086.7013388423318</v>
      </c>
    </row>
    <row r="45" spans="1:9" s="5" customFormat="1" ht="15" customHeight="1" x14ac:dyDescent="0.25">
      <c r="A45" s="46" t="str">
        <f>'Exit Capacity'!A45</f>
        <v>15.30_San Javier</v>
      </c>
      <c r="B45" s="4" t="str">
        <f>'Exit Capacity'!B45</f>
        <v>Salida Nacional / National exit</v>
      </c>
      <c r="C45" s="52">
        <f>'Exit Capacity'!C45</f>
        <v>371.32927017718271</v>
      </c>
      <c r="D45" s="53">
        <f>'Exit Capacity'!D45</f>
        <v>377.36358054190282</v>
      </c>
      <c r="E45" s="53">
        <f>'Exit Capacity'!E45</f>
        <v>384.6126642882187</v>
      </c>
      <c r="F45" s="53">
        <f>'Exit Capacity'!F45</f>
        <v>390.65324745486879</v>
      </c>
      <c r="G45" s="53">
        <f>'Exit Capacity'!G45</f>
        <v>395.42180983010644</v>
      </c>
      <c r="H45" s="53">
        <f>'Exit Capacity'!H45</f>
        <v>398.85792085960639</v>
      </c>
      <c r="I45" s="65">
        <f>'Exit Capacity'!I45</f>
        <v>400.92032949657664</v>
      </c>
    </row>
    <row r="46" spans="1:9" s="5" customFormat="1" ht="15" customHeight="1" x14ac:dyDescent="0.25">
      <c r="A46" s="46" t="str">
        <f>'Exit Capacity'!A46</f>
        <v>15.31.1A_EnergyWorks Cartagena</v>
      </c>
      <c r="B46" s="4" t="str">
        <f>'Exit Capacity'!B46</f>
        <v>Salida Nacional / National exit</v>
      </c>
      <c r="C46" s="52">
        <f>'Exit Capacity'!C46</f>
        <v>10366.984445583937</v>
      </c>
      <c r="D46" s="53">
        <f>'Exit Capacity'!D46</f>
        <v>10549.229492364722</v>
      </c>
      <c r="E46" s="53">
        <f>'Exit Capacity'!E46</f>
        <v>10841.873123917707</v>
      </c>
      <c r="F46" s="53">
        <f>'Exit Capacity'!F46</f>
        <v>11329.424438468472</v>
      </c>
      <c r="G46" s="53">
        <f>'Exit Capacity'!G46</f>
        <v>11572.783081361738</v>
      </c>
      <c r="H46" s="53">
        <f>'Exit Capacity'!H46</f>
        <v>11709.542730946398</v>
      </c>
      <c r="I46" s="65">
        <f>'Exit Capacity'!I46</f>
        <v>11567.018456642463</v>
      </c>
    </row>
    <row r="47" spans="1:9" s="5" customFormat="1" ht="15" customHeight="1" x14ac:dyDescent="0.25">
      <c r="A47" s="46" t="str">
        <f>'Exit Capacity'!A47</f>
        <v>15.31_General Electric</v>
      </c>
      <c r="B47" s="4" t="str">
        <f>'Exit Capacity'!B47</f>
        <v>Salida Nacional / National exit</v>
      </c>
      <c r="C47" s="52">
        <f>'Exit Capacity'!C47</f>
        <v>2021.4317889432991</v>
      </c>
      <c r="D47" s="53">
        <f>'Exit Capacity'!D47</f>
        <v>2056.9672846193885</v>
      </c>
      <c r="E47" s="53">
        <f>'Exit Capacity'!E47</f>
        <v>2114.0291180539894</v>
      </c>
      <c r="F47" s="53">
        <f>'Exit Capacity'!F47</f>
        <v>2209.0955022226117</v>
      </c>
      <c r="G47" s="53">
        <f>'Exit Capacity'!G47</f>
        <v>2256.5473817388483</v>
      </c>
      <c r="H47" s="53">
        <f>'Exit Capacity'!H47</f>
        <v>2283.2137961206058</v>
      </c>
      <c r="I47" s="65">
        <f>'Exit Capacity'!I47</f>
        <v>2255.4233523048274</v>
      </c>
    </row>
    <row r="48" spans="1:9" s="5" customFormat="1" ht="15" customHeight="1" x14ac:dyDescent="0.25">
      <c r="A48" s="46" t="str">
        <f>'Exit Capacity'!A48</f>
        <v>15.31A.2_Fuente Alamo</v>
      </c>
      <c r="B48" s="4" t="str">
        <f>'Exit Capacity'!B48</f>
        <v>Salida Nacional / National exit</v>
      </c>
      <c r="C48" s="52">
        <f>'Exit Capacity'!C48</f>
        <v>4.1415036542202577</v>
      </c>
      <c r="D48" s="53">
        <f>'Exit Capacity'!D48</f>
        <v>4.1527777417305343</v>
      </c>
      <c r="E48" s="53">
        <f>'Exit Capacity'!E48</f>
        <v>4.1677491683909995</v>
      </c>
      <c r="F48" s="53">
        <f>'Exit Capacity'!F48</f>
        <v>4.1801314200076636</v>
      </c>
      <c r="G48" s="53">
        <f>'Exit Capacity'!G48</f>
        <v>4.190724215775397</v>
      </c>
      <c r="H48" s="53">
        <f>'Exit Capacity'!H48</f>
        <v>4.1998852909984503</v>
      </c>
      <c r="I48" s="65">
        <f>'Exit Capacity'!I48</f>
        <v>4.2077113585120136</v>
      </c>
    </row>
    <row r="49" spans="1:9" s="5" customFormat="1" ht="15" customHeight="1" x14ac:dyDescent="0.25">
      <c r="A49" s="46" t="str">
        <f>'Exit Capacity'!A49</f>
        <v>15.31A.4_Lorca</v>
      </c>
      <c r="B49" s="4" t="str">
        <f>'Exit Capacity'!B49</f>
        <v>Salida Nacional / National exit</v>
      </c>
      <c r="C49" s="52">
        <f>'Exit Capacity'!C49</f>
        <v>1298.9512851626919</v>
      </c>
      <c r="D49" s="53">
        <f>'Exit Capacity'!D49</f>
        <v>1323.516759055452</v>
      </c>
      <c r="E49" s="53">
        <f>'Exit Capacity'!E49</f>
        <v>1352.9394460155872</v>
      </c>
      <c r="F49" s="53">
        <f>'Exit Capacity'!F49</f>
        <v>1377.4628081242618</v>
      </c>
      <c r="G49" s="53">
        <f>'Exit Capacity'!G49</f>
        <v>1396.7715937832006</v>
      </c>
      <c r="H49" s="53">
        <f>'Exit Capacity'!H49</f>
        <v>1410.5907548448774</v>
      </c>
      <c r="I49" s="65">
        <f>'Exit Capacity'!I49</f>
        <v>1418.7416376437018</v>
      </c>
    </row>
    <row r="50" spans="1:9" s="5" customFormat="1" ht="15" customHeight="1" x14ac:dyDescent="0.25">
      <c r="A50" s="46" t="str">
        <f>'Exit Capacity'!A50</f>
        <v>15.34_Escombreras</v>
      </c>
      <c r="B50" s="4" t="str">
        <f>'Exit Capacity'!B50</f>
        <v>Salida Nacional / National exit</v>
      </c>
      <c r="C50" s="52">
        <f>'Exit Capacity'!C50</f>
        <v>53411.718105844913</v>
      </c>
      <c r="D50" s="53">
        <f>'Exit Capacity'!D50</f>
        <v>54350.662416597515</v>
      </c>
      <c r="E50" s="53">
        <f>'Exit Capacity'!E50</f>
        <v>55858.391036817149</v>
      </c>
      <c r="F50" s="53">
        <f>'Exit Capacity'!F50</f>
        <v>58370.303108414046</v>
      </c>
      <c r="G50" s="53">
        <f>'Exit Capacity'!G50</f>
        <v>59624.110645317713</v>
      </c>
      <c r="H50" s="53">
        <f>'Exit Capacity'!H50</f>
        <v>60328.709739703503</v>
      </c>
      <c r="I50" s="65">
        <f>'Exit Capacity'!I50</f>
        <v>59594.410734788471</v>
      </c>
    </row>
    <row r="51" spans="1:9" s="5" customFormat="1" ht="15" customHeight="1" x14ac:dyDescent="0.25">
      <c r="A51" s="46" t="str">
        <f>'Exit Capacity'!A51</f>
        <v>15_Tivissa</v>
      </c>
      <c r="B51" s="4" t="str">
        <f>'Exit Capacity'!B51</f>
        <v>Salida Nacional / National exit</v>
      </c>
      <c r="C51" s="52">
        <f>'Exit Capacity'!C51</f>
        <v>11.512614218447419</v>
      </c>
      <c r="D51" s="53">
        <f>'Exit Capacity'!D51</f>
        <v>11.54395409666739</v>
      </c>
      <c r="E51" s="53">
        <f>'Exit Capacity'!E51</f>
        <v>11.58557189392952</v>
      </c>
      <c r="F51" s="53">
        <f>'Exit Capacity'!F51</f>
        <v>11.619992263418544</v>
      </c>
      <c r="G51" s="53">
        <f>'Exit Capacity'!G51</f>
        <v>11.649438276594084</v>
      </c>
      <c r="H51" s="53">
        <f>'Exit Capacity'!H51</f>
        <v>11.674904371441475</v>
      </c>
      <c r="I51" s="65">
        <f>'Exit Capacity'!I51</f>
        <v>11.696659391756228</v>
      </c>
    </row>
    <row r="52" spans="1:9" s="5" customFormat="1" ht="15" customHeight="1" x14ac:dyDescent="0.25">
      <c r="A52" s="46" t="str">
        <f>'Exit Capacity'!A52</f>
        <v>16A_Benisanet</v>
      </c>
      <c r="B52" s="4" t="str">
        <f>'Exit Capacity'!B52</f>
        <v>Salida Nacional / National exit</v>
      </c>
      <c r="C52" s="52">
        <f>'Exit Capacity'!C52</f>
        <v>271.6864377323335</v>
      </c>
      <c r="D52" s="53">
        <f>'Exit Capacity'!D52</f>
        <v>272.42602821204451</v>
      </c>
      <c r="E52" s="53">
        <f>'Exit Capacity'!E52</f>
        <v>273.40816753069697</v>
      </c>
      <c r="F52" s="53">
        <f>'Exit Capacity'!F52</f>
        <v>274.22045459204213</v>
      </c>
      <c r="G52" s="53">
        <f>'Exit Capacity'!G52</f>
        <v>274.91535170865558</v>
      </c>
      <c r="H52" s="53">
        <f>'Exit Capacity'!H52</f>
        <v>275.5163266445615</v>
      </c>
      <c r="I52" s="65">
        <f>'Exit Capacity'!I52</f>
        <v>276.02972385044018</v>
      </c>
    </row>
    <row r="53" spans="1:9" s="5" customFormat="1" ht="15" customHeight="1" x14ac:dyDescent="0.25">
      <c r="A53" s="46" t="str">
        <f>'Exit Capacity'!A53</f>
        <v>19_Caspe</v>
      </c>
      <c r="B53" s="4" t="str">
        <f>'Exit Capacity'!B53</f>
        <v>Salida Nacional / National exit</v>
      </c>
      <c r="C53" s="52">
        <f>'Exit Capacity'!C53</f>
        <v>6523.8752434846674</v>
      </c>
      <c r="D53" s="53">
        <f>'Exit Capacity'!D53</f>
        <v>6575.8566910252266</v>
      </c>
      <c r="E53" s="53">
        <f>'Exit Capacity'!E53</f>
        <v>6639.5338220602907</v>
      </c>
      <c r="F53" s="53">
        <f>'Exit Capacity'!F53</f>
        <v>6694.498656851104</v>
      </c>
      <c r="G53" s="53">
        <f>'Exit Capacity'!G53</f>
        <v>6739.5396418298214</v>
      </c>
      <c r="H53" s="53">
        <f>'Exit Capacity'!H53</f>
        <v>6773.7143828341214</v>
      </c>
      <c r="I53" s="65">
        <f>'Exit Capacity'!I53</f>
        <v>6796.5383446900832</v>
      </c>
    </row>
    <row r="54" spans="1:9" s="5" customFormat="1" ht="15" customHeight="1" x14ac:dyDescent="0.25">
      <c r="A54" s="46" t="str">
        <f>'Exit Capacity'!A54</f>
        <v>20_Andorra</v>
      </c>
      <c r="B54" s="4" t="str">
        <f>'Exit Capacity'!B54</f>
        <v>Salida Nacional / National exit</v>
      </c>
      <c r="C54" s="52">
        <f>'Exit Capacity'!C54</f>
        <v>5757.8657185009461</v>
      </c>
      <c r="D54" s="53">
        <f>'Exit Capacity'!D54</f>
        <v>5698.7041874952492</v>
      </c>
      <c r="E54" s="53">
        <f>'Exit Capacity'!E54</f>
        <v>5702.8393103924664</v>
      </c>
      <c r="F54" s="53">
        <f>'Exit Capacity'!F54</f>
        <v>5882.0374863533534</v>
      </c>
      <c r="G54" s="53">
        <f>'Exit Capacity'!G54</f>
        <v>5993.7331952256181</v>
      </c>
      <c r="H54" s="53">
        <f>'Exit Capacity'!H54</f>
        <v>6056.1269837880627</v>
      </c>
      <c r="I54" s="65">
        <f>'Exit Capacity'!I54</f>
        <v>6125.9080147359318</v>
      </c>
    </row>
    <row r="55" spans="1:9" s="5" customFormat="1" ht="15" customHeight="1" x14ac:dyDescent="0.25">
      <c r="A55" s="46" t="str">
        <f>'Exit Capacity'!A55</f>
        <v>21.1_Azaila</v>
      </c>
      <c r="B55" s="4" t="str">
        <f>'Exit Capacity'!B55</f>
        <v>Salida Nacional / National exit</v>
      </c>
      <c r="C55" s="52">
        <f>'Exit Capacity'!C55</f>
        <v>306.86922360693222</v>
      </c>
      <c r="D55" s="53">
        <f>'Exit Capacity'!D55</f>
        <v>300.76353116298014</v>
      </c>
      <c r="E55" s="53">
        <f>'Exit Capacity'!E55</f>
        <v>299.53411068404569</v>
      </c>
      <c r="F55" s="53">
        <f>'Exit Capacity'!F55</f>
        <v>312.42975084630638</v>
      </c>
      <c r="G55" s="53">
        <f>'Exit Capacity'!G55</f>
        <v>320.75690454072668</v>
      </c>
      <c r="H55" s="53">
        <f>'Exit Capacity'!H55</f>
        <v>325.31560408350941</v>
      </c>
      <c r="I55" s="65">
        <f>'Exit Capacity'!I55</f>
        <v>332.16783136064009</v>
      </c>
    </row>
    <row r="56" spans="1:9" s="5" customFormat="1" ht="15" customHeight="1" x14ac:dyDescent="0.25">
      <c r="A56" s="46" t="str">
        <f>'Exit Capacity'!A56</f>
        <v>22_Epysa</v>
      </c>
      <c r="B56" s="4" t="str">
        <f>'Exit Capacity'!B56</f>
        <v>Salida Nacional / National exit</v>
      </c>
      <c r="C56" s="52">
        <f>'Exit Capacity'!C56</f>
        <v>948.20942160506172</v>
      </c>
      <c r="D56" s="53">
        <f>'Exit Capacity'!D56</f>
        <v>968.97684045727385</v>
      </c>
      <c r="E56" s="53">
        <f>'Exit Capacity'!E56</f>
        <v>993.78842136847152</v>
      </c>
      <c r="F56" s="53">
        <f>'Exit Capacity'!F56</f>
        <v>1014.4725646258952</v>
      </c>
      <c r="G56" s="53">
        <f>'Exit Capacity'!G56</f>
        <v>1030.7228265809792</v>
      </c>
      <c r="H56" s="53">
        <f>'Exit Capacity'!H56</f>
        <v>1042.2862201751514</v>
      </c>
      <c r="I56" s="65">
        <f>'Exit Capacity'!I56</f>
        <v>1049.0041569846535</v>
      </c>
    </row>
    <row r="57" spans="1:9" s="5" customFormat="1" ht="15" customHeight="1" x14ac:dyDescent="0.25">
      <c r="A57" s="46" t="str">
        <f>'Exit Capacity'!A57</f>
        <v>23_Mediana Zaragoza</v>
      </c>
      <c r="B57" s="4" t="str">
        <f>'Exit Capacity'!B57</f>
        <v>Salida Nacional / National exit</v>
      </c>
      <c r="C57" s="52">
        <f>'Exit Capacity'!C57</f>
        <v>12343.401677765345</v>
      </c>
      <c r="D57" s="53">
        <f>'Exit Capacity'!D57</f>
        <v>12474.459492291602</v>
      </c>
      <c r="E57" s="53">
        <f>'Exit Capacity'!E57</f>
        <v>12624.074472222461</v>
      </c>
      <c r="F57" s="53">
        <f>'Exit Capacity'!F57</f>
        <v>12747.246313110776</v>
      </c>
      <c r="G57" s="53">
        <f>'Exit Capacity'!G57</f>
        <v>12845.694498824667</v>
      </c>
      <c r="H57" s="53">
        <f>'Exit Capacity'!H57</f>
        <v>12918.66707256012</v>
      </c>
      <c r="I57" s="65">
        <f>'Exit Capacity'!I57</f>
        <v>12973.991559041799</v>
      </c>
    </row>
    <row r="58" spans="1:9" s="5" customFormat="1" ht="15" customHeight="1" x14ac:dyDescent="0.25">
      <c r="A58" s="46" t="str">
        <f>'Exit Capacity'!A58</f>
        <v>23A_La Cartuja</v>
      </c>
      <c r="B58" s="4" t="str">
        <f>'Exit Capacity'!B58</f>
        <v>Salida Nacional / National exit</v>
      </c>
      <c r="C58" s="52">
        <f>'Exit Capacity'!C58</f>
        <v>312.39433635589273</v>
      </c>
      <c r="D58" s="53">
        <f>'Exit Capacity'!D58</f>
        <v>313.61038415848486</v>
      </c>
      <c r="E58" s="53">
        <f>'Exit Capacity'!E58</f>
        <v>315.16313841281465</v>
      </c>
      <c r="F58" s="53">
        <f>'Exit Capacity'!F58</f>
        <v>316.53916950823145</v>
      </c>
      <c r="G58" s="53">
        <f>'Exit Capacity'!G58</f>
        <v>317.72008573228618</v>
      </c>
      <c r="H58" s="53">
        <f>'Exit Capacity'!H58</f>
        <v>318.68722877637117</v>
      </c>
      <c r="I58" s="65">
        <f>'Exit Capacity'!I58</f>
        <v>319.43107350092976</v>
      </c>
    </row>
    <row r="59" spans="1:9" s="5" customFormat="1" ht="15" customHeight="1" x14ac:dyDescent="0.25">
      <c r="A59" s="46" t="str">
        <f>'Exit Capacity'!A59</f>
        <v>24_Santa Fe</v>
      </c>
      <c r="B59" s="4" t="str">
        <f>'Exit Capacity'!B59</f>
        <v>Salida Nacional / National exit</v>
      </c>
      <c r="C59" s="52">
        <f>'Exit Capacity'!C59</f>
        <v>144.5549191069656</v>
      </c>
      <c r="D59" s="53">
        <f>'Exit Capacity'!D59</f>
        <v>144.9484295186713</v>
      </c>
      <c r="E59" s="53">
        <f>'Exit Capacity'!E59</f>
        <v>145.47099174498106</v>
      </c>
      <c r="F59" s="53">
        <f>'Exit Capacity'!F59</f>
        <v>145.90318148335905</v>
      </c>
      <c r="G59" s="53">
        <f>'Exit Capacity'!G59</f>
        <v>146.27291210855384</v>
      </c>
      <c r="H59" s="53">
        <f>'Exit Capacity'!H59</f>
        <v>146.59267000287605</v>
      </c>
      <c r="I59" s="65">
        <f>'Exit Capacity'!I59</f>
        <v>146.86583082821932</v>
      </c>
    </row>
    <row r="60" spans="1:9" s="5" customFormat="1" ht="15" customHeight="1" x14ac:dyDescent="0.25">
      <c r="A60" s="46" t="str">
        <f>'Exit Capacity'!A60</f>
        <v>24A_Zaragoza I+D</v>
      </c>
      <c r="B60" s="4" t="str">
        <f>'Exit Capacity'!B60</f>
        <v>Salida Nacional / National exit</v>
      </c>
      <c r="C60" s="52">
        <f>'Exit Capacity'!C60</f>
        <v>1257.0889299979922</v>
      </c>
      <c r="D60" s="53">
        <f>'Exit Capacity'!D60</f>
        <v>1270.9302156431297</v>
      </c>
      <c r="E60" s="53">
        <f>'Exit Capacity'!E60</f>
        <v>1287.7257631532843</v>
      </c>
      <c r="F60" s="53">
        <f>'Exit Capacity'!F60</f>
        <v>1301.7103450124462</v>
      </c>
      <c r="G60" s="53">
        <f>'Exit Capacity'!G60</f>
        <v>1312.8462357289216</v>
      </c>
      <c r="H60" s="53">
        <f>'Exit Capacity'!H60</f>
        <v>1321.0501544819626</v>
      </c>
      <c r="I60" s="65">
        <f>'Exit Capacity'!I60</f>
        <v>1326.2479126393232</v>
      </c>
    </row>
    <row r="61" spans="1:9" s="5" customFormat="1" ht="15" customHeight="1" x14ac:dyDescent="0.25">
      <c r="A61" s="46" t="str">
        <f>'Exit Capacity'!A61</f>
        <v>25A_Barboles</v>
      </c>
      <c r="B61" s="4" t="str">
        <f>'Exit Capacity'!B61</f>
        <v>Salida Nacional / National exit</v>
      </c>
      <c r="C61" s="52">
        <f>'Exit Capacity'!C61</f>
        <v>0</v>
      </c>
      <c r="D61" s="53">
        <f>'Exit Capacity'!D61</f>
        <v>0</v>
      </c>
      <c r="E61" s="53">
        <f>'Exit Capacity'!E61</f>
        <v>0</v>
      </c>
      <c r="F61" s="53">
        <f>'Exit Capacity'!F61</f>
        <v>0</v>
      </c>
      <c r="G61" s="53">
        <f>'Exit Capacity'!G61</f>
        <v>0</v>
      </c>
      <c r="H61" s="53">
        <f>'Exit Capacity'!H61</f>
        <v>0</v>
      </c>
      <c r="I61" s="65">
        <f>'Exit Capacity'!I61</f>
        <v>0</v>
      </c>
    </row>
    <row r="62" spans="1:9" s="5" customFormat="1" ht="15" customHeight="1" x14ac:dyDescent="0.25">
      <c r="A62" s="46" t="str">
        <f>'Exit Capacity'!A62</f>
        <v>25X_General Motors</v>
      </c>
      <c r="B62" s="4" t="str">
        <f>'Exit Capacity'!B62</f>
        <v>Salida Nacional / National exit</v>
      </c>
      <c r="C62" s="52">
        <f>'Exit Capacity'!C62</f>
        <v>2154.5412027199109</v>
      </c>
      <c r="D62" s="53">
        <f>'Exit Capacity'!D62</f>
        <v>2137.8417433574837</v>
      </c>
      <c r="E62" s="53">
        <f>'Exit Capacity'!E62</f>
        <v>2118.9446792276744</v>
      </c>
      <c r="F62" s="53">
        <f>'Exit Capacity'!F62</f>
        <v>2105.2127116931624</v>
      </c>
      <c r="G62" s="53">
        <f>'Exit Capacity'!G62</f>
        <v>2096.0355667368749</v>
      </c>
      <c r="H62" s="53">
        <f>'Exit Capacity'!H62</f>
        <v>2091.0919047416219</v>
      </c>
      <c r="I62" s="65">
        <f>'Exit Capacity'!I62</f>
        <v>2090.3434848618258</v>
      </c>
    </row>
    <row r="63" spans="1:9" s="5" customFormat="1" ht="15" customHeight="1" x14ac:dyDescent="0.25">
      <c r="A63" s="46" t="str">
        <f>'Exit Capacity'!A63</f>
        <v>26A_Magallon</v>
      </c>
      <c r="B63" s="4" t="str">
        <f>'Exit Capacity'!B63</f>
        <v>Salida Nacional / National exit</v>
      </c>
      <c r="C63" s="52">
        <f>'Exit Capacity'!C63</f>
        <v>1401.128882818969</v>
      </c>
      <c r="D63" s="53">
        <f>'Exit Capacity'!D63</f>
        <v>1425.1651482939906</v>
      </c>
      <c r="E63" s="53">
        <f>'Exit Capacity'!E63</f>
        <v>1454.0078897352323</v>
      </c>
      <c r="F63" s="53">
        <f>'Exit Capacity'!F63</f>
        <v>1478.0443441143389</v>
      </c>
      <c r="G63" s="53">
        <f>'Exit Capacity'!G63</f>
        <v>1497.0007229405953</v>
      </c>
      <c r="H63" s="53">
        <f>'Exit Capacity'!H63</f>
        <v>1510.625671171344</v>
      </c>
      <c r="I63" s="65">
        <f>'Exit Capacity'!I63</f>
        <v>1518.7509445898113</v>
      </c>
    </row>
    <row r="64" spans="1:9" s="5" customFormat="1" ht="15" customHeight="1" x14ac:dyDescent="0.25">
      <c r="A64" s="46" t="str">
        <f>'Exit Capacity'!A64</f>
        <v>27X_Ribaforada</v>
      </c>
      <c r="B64" s="4" t="str">
        <f>'Exit Capacity'!B64</f>
        <v>Salida Nacional / National exit</v>
      </c>
      <c r="C64" s="52">
        <f>'Exit Capacity'!C64</f>
        <v>1250.6405452850654</v>
      </c>
      <c r="D64" s="53">
        <f>'Exit Capacity'!D64</f>
        <v>1271.1813698858916</v>
      </c>
      <c r="E64" s="53">
        <f>'Exit Capacity'!E64</f>
        <v>1295.8517544465308</v>
      </c>
      <c r="F64" s="53">
        <f>'Exit Capacity'!F64</f>
        <v>1316.4096809781904</v>
      </c>
      <c r="G64" s="53">
        <f>'Exit Capacity'!G64</f>
        <v>1332.635365883983</v>
      </c>
      <c r="H64" s="53">
        <f>'Exit Capacity'!H64</f>
        <v>1344.3212786493273</v>
      </c>
      <c r="I64" s="65">
        <f>'Exit Capacity'!I64</f>
        <v>1351.3263267638699</v>
      </c>
    </row>
    <row r="65" spans="1:9" s="5" customFormat="1" ht="15" customHeight="1" x14ac:dyDescent="0.25">
      <c r="A65" s="46" t="str">
        <f>'Exit Capacity'!A65</f>
        <v>28_Tudela</v>
      </c>
      <c r="B65" s="4" t="str">
        <f>'Exit Capacity'!B65</f>
        <v>Salida Nacional / National exit</v>
      </c>
      <c r="C65" s="52">
        <f>'Exit Capacity'!C65</f>
        <v>2342.633968125906</v>
      </c>
      <c r="D65" s="53">
        <f>'Exit Capacity'!D65</f>
        <v>2381.061040754083</v>
      </c>
      <c r="E65" s="53">
        <f>'Exit Capacity'!E65</f>
        <v>2427.2147863920013</v>
      </c>
      <c r="F65" s="53">
        <f>'Exit Capacity'!F65</f>
        <v>2465.6747999078057</v>
      </c>
      <c r="G65" s="53">
        <f>'Exit Capacity'!G65</f>
        <v>2496.0307110301878</v>
      </c>
      <c r="H65" s="53">
        <f>'Exit Capacity'!H65</f>
        <v>2517.8946853343823</v>
      </c>
      <c r="I65" s="65">
        <f>'Exit Capacity'!I65</f>
        <v>2531.0029218996351</v>
      </c>
    </row>
    <row r="66" spans="1:9" s="5" customFormat="1" ht="15" customHeight="1" x14ac:dyDescent="0.25">
      <c r="A66" s="46" t="str">
        <f>'Exit Capacity'!A66</f>
        <v>28A_Tudela Norte</v>
      </c>
      <c r="B66" s="4" t="str">
        <f>'Exit Capacity'!B66</f>
        <v>Salida Nacional / National exit</v>
      </c>
      <c r="C66" s="52">
        <f>'Exit Capacity'!C66</f>
        <v>20480.719700990867</v>
      </c>
      <c r="D66" s="53">
        <f>'Exit Capacity'!D66</f>
        <v>20965.069519164117</v>
      </c>
      <c r="E66" s="53">
        <f>'Exit Capacity'!E66</f>
        <v>21805.492305038733</v>
      </c>
      <c r="F66" s="53">
        <f>'Exit Capacity'!F66</f>
        <v>23326.528971326345</v>
      </c>
      <c r="G66" s="53">
        <f>'Exit Capacity'!G66</f>
        <v>24050.074731517398</v>
      </c>
      <c r="H66" s="53">
        <f>'Exit Capacity'!H66</f>
        <v>24438.728047741159</v>
      </c>
      <c r="I66" s="65">
        <f>'Exit Capacity'!I66</f>
        <v>23900.88266260994</v>
      </c>
    </row>
    <row r="67" spans="1:9" s="5" customFormat="1" ht="15" customHeight="1" x14ac:dyDescent="0.25">
      <c r="A67" s="46" t="str">
        <f>'Exit Capacity'!A67</f>
        <v>29_Alfaro</v>
      </c>
      <c r="B67" s="4" t="str">
        <f>'Exit Capacity'!B67</f>
        <v>Salida Nacional / National exit</v>
      </c>
      <c r="C67" s="52">
        <f>'Exit Capacity'!C67</f>
        <v>648.00830986099663</v>
      </c>
      <c r="D67" s="53">
        <f>'Exit Capacity'!D67</f>
        <v>651.57840898777295</v>
      </c>
      <c r="E67" s="53">
        <f>'Exit Capacity'!E67</f>
        <v>656.044578863423</v>
      </c>
      <c r="F67" s="53">
        <f>'Exit Capacity'!F67</f>
        <v>659.75460209533639</v>
      </c>
      <c r="G67" s="53">
        <f>'Exit Capacity'!G67</f>
        <v>662.78499169101667</v>
      </c>
      <c r="H67" s="53">
        <f>'Exit Capacity'!H67</f>
        <v>665.15846316653631</v>
      </c>
      <c r="I67" s="65">
        <f>'Exit Capacity'!I67</f>
        <v>666.87220039955002</v>
      </c>
    </row>
    <row r="68" spans="1:9" s="5" customFormat="1" ht="15" customHeight="1" x14ac:dyDescent="0.25">
      <c r="A68" s="46" t="str">
        <f>'Exit Capacity'!A68</f>
        <v>30_Rioja Baja</v>
      </c>
      <c r="B68" s="4" t="str">
        <f>'Exit Capacity'!B68</f>
        <v>Salida Nacional / National exit</v>
      </c>
      <c r="C68" s="52">
        <f>'Exit Capacity'!C68</f>
        <v>1025.1001599504302</v>
      </c>
      <c r="D68" s="53">
        <f>'Exit Capacity'!D68</f>
        <v>1040.1412366728778</v>
      </c>
      <c r="E68" s="53">
        <f>'Exit Capacity'!E68</f>
        <v>1058.2514637290901</v>
      </c>
      <c r="F68" s="53">
        <f>'Exit Capacity'!F68</f>
        <v>1073.3398276125251</v>
      </c>
      <c r="G68" s="53">
        <f>'Exit Capacity'!G68</f>
        <v>1085.2745101256899</v>
      </c>
      <c r="H68" s="53">
        <f>'Exit Capacity'!H68</f>
        <v>1093.9184687153565</v>
      </c>
      <c r="I68" s="65">
        <f>'Exit Capacity'!I68</f>
        <v>1099.1738980271175</v>
      </c>
    </row>
    <row r="69" spans="1:9" s="5" customFormat="1" ht="15" customHeight="1" x14ac:dyDescent="0.25">
      <c r="A69" s="46" t="str">
        <f>'Exit Capacity'!A69</f>
        <v>32_Sequero</v>
      </c>
      <c r="B69" s="4" t="str">
        <f>'Exit Capacity'!B69</f>
        <v>Salida Nacional / National exit</v>
      </c>
      <c r="C69" s="52">
        <f>'Exit Capacity'!C69</f>
        <v>0</v>
      </c>
      <c r="D69" s="53">
        <f>'Exit Capacity'!D69</f>
        <v>0</v>
      </c>
      <c r="E69" s="53">
        <f>'Exit Capacity'!E69</f>
        <v>0</v>
      </c>
      <c r="F69" s="53">
        <f>'Exit Capacity'!F69</f>
        <v>0</v>
      </c>
      <c r="G69" s="53">
        <f>'Exit Capacity'!G69</f>
        <v>0</v>
      </c>
      <c r="H69" s="53">
        <f>'Exit Capacity'!H69</f>
        <v>0</v>
      </c>
      <c r="I69" s="65">
        <f>'Exit Capacity'!I69</f>
        <v>0</v>
      </c>
    </row>
    <row r="70" spans="1:9" s="5" customFormat="1" ht="15" customHeight="1" x14ac:dyDescent="0.25">
      <c r="A70" s="46" t="str">
        <f>'Exit Capacity'!A70</f>
        <v>33_Logroño</v>
      </c>
      <c r="B70" s="4" t="str">
        <f>'Exit Capacity'!B70</f>
        <v>Salida Nacional / National exit</v>
      </c>
      <c r="C70" s="52">
        <f>'Exit Capacity'!C70</f>
        <v>27490.377136104904</v>
      </c>
      <c r="D70" s="53">
        <f>'Exit Capacity'!D70</f>
        <v>28045.885152397441</v>
      </c>
      <c r="E70" s="53">
        <f>'Exit Capacity'!E70</f>
        <v>29004.072168084425</v>
      </c>
      <c r="F70" s="53">
        <f>'Exit Capacity'!F70</f>
        <v>30720.688079659551</v>
      </c>
      <c r="G70" s="53">
        <f>'Exit Capacity'!G70</f>
        <v>31542.797498431573</v>
      </c>
      <c r="H70" s="53">
        <f>'Exit Capacity'!H70</f>
        <v>31988.356417253832</v>
      </c>
      <c r="I70" s="65">
        <f>'Exit Capacity'!I70</f>
        <v>31395.537419146574</v>
      </c>
    </row>
    <row r="71" spans="1:9" s="5" customFormat="1" ht="15" customHeight="1" x14ac:dyDescent="0.25">
      <c r="A71" s="46" t="str">
        <f>'Exit Capacity'!A71</f>
        <v>33X_Navarrete</v>
      </c>
      <c r="B71" s="4" t="str">
        <f>'Exit Capacity'!B71</f>
        <v>Salida Nacional / National exit</v>
      </c>
      <c r="C71" s="52">
        <f>'Exit Capacity'!C71</f>
        <v>166.88430615845473</v>
      </c>
      <c r="D71" s="53">
        <f>'Exit Capacity'!D71</f>
        <v>167.5644949995648</v>
      </c>
      <c r="E71" s="53">
        <f>'Exit Capacity'!E71</f>
        <v>168.43338864095554</v>
      </c>
      <c r="F71" s="53">
        <f>'Exit Capacity'!F71</f>
        <v>169.15404576795535</v>
      </c>
      <c r="G71" s="53">
        <f>'Exit Capacity'!G71</f>
        <v>169.75261087207076</v>
      </c>
      <c r="H71" s="53">
        <f>'Exit Capacity'!H71</f>
        <v>170.23933937469178</v>
      </c>
      <c r="I71" s="65">
        <f>'Exit Capacity'!I71</f>
        <v>170.61588349172442</v>
      </c>
    </row>
    <row r="72" spans="1:9" s="5" customFormat="1" ht="15" customHeight="1" x14ac:dyDescent="0.25">
      <c r="A72" s="46" t="str">
        <f>'Exit Capacity'!A72</f>
        <v>34_Cenicero</v>
      </c>
      <c r="B72" s="4" t="str">
        <f>'Exit Capacity'!B72</f>
        <v>Salida Nacional / National exit</v>
      </c>
      <c r="C72" s="52">
        <f>'Exit Capacity'!C72</f>
        <v>999.95770283672186</v>
      </c>
      <c r="D72" s="53">
        <f>'Exit Capacity'!D72</f>
        <v>1010.2704188256671</v>
      </c>
      <c r="E72" s="53">
        <f>'Exit Capacity'!E72</f>
        <v>1022.8078669564602</v>
      </c>
      <c r="F72" s="53">
        <f>'Exit Capacity'!F72</f>
        <v>1033.2812358428373</v>
      </c>
      <c r="G72" s="53">
        <f>'Exit Capacity'!G72</f>
        <v>1041.6513461910465</v>
      </c>
      <c r="H72" s="53">
        <f>'Exit Capacity'!H72</f>
        <v>1047.8490077717481</v>
      </c>
      <c r="I72" s="65">
        <f>'Exit Capacity'!I72</f>
        <v>1051.8167874160927</v>
      </c>
    </row>
    <row r="73" spans="1:9" s="5" customFormat="1" ht="15" customHeight="1" x14ac:dyDescent="0.25">
      <c r="A73" s="46" t="str">
        <f>'Exit Capacity'!A73</f>
        <v>35_Haro</v>
      </c>
      <c r="B73" s="4" t="str">
        <f>'Exit Capacity'!B73</f>
        <v>Salida Nacional / National exit</v>
      </c>
      <c r="C73" s="52">
        <f>'Exit Capacity'!C73</f>
        <v>466.74992271142673</v>
      </c>
      <c r="D73" s="53">
        <f>'Exit Capacity'!D73</f>
        <v>468.02051907289592</v>
      </c>
      <c r="E73" s="53">
        <f>'Exit Capacity'!E73</f>
        <v>469.70780775354962</v>
      </c>
      <c r="F73" s="53">
        <f>'Exit Capacity'!F73</f>
        <v>471.10329486827953</v>
      </c>
      <c r="G73" s="53">
        <f>'Exit Capacity'!G73</f>
        <v>472.29710924554064</v>
      </c>
      <c r="H73" s="53">
        <f>'Exit Capacity'!H73</f>
        <v>473.32956786668814</v>
      </c>
      <c r="I73" s="65">
        <f>'Exit Capacity'!I73</f>
        <v>474.21157032571489</v>
      </c>
    </row>
    <row r="74" spans="1:9" s="5" customFormat="1" ht="15" customHeight="1" x14ac:dyDescent="0.25">
      <c r="A74" s="46" t="str">
        <f>'Exit Capacity'!A74</f>
        <v>35X_Genfibre</v>
      </c>
      <c r="B74" s="4" t="str">
        <f>'Exit Capacity'!B74</f>
        <v>Salida Nacional / National exit</v>
      </c>
      <c r="C74" s="52">
        <f>'Exit Capacity'!C74</f>
        <v>3251.6498405098278</v>
      </c>
      <c r="D74" s="53">
        <f>'Exit Capacity'!D74</f>
        <v>3283.77356298516</v>
      </c>
      <c r="E74" s="53">
        <f>'Exit Capacity'!E74</f>
        <v>3320.175648463513</v>
      </c>
      <c r="F74" s="53">
        <f>'Exit Capacity'!F74</f>
        <v>3350.0804492796856</v>
      </c>
      <c r="G74" s="53">
        <f>'Exit Capacity'!G74</f>
        <v>3374.0456753814901</v>
      </c>
      <c r="H74" s="53">
        <f>'Exit Capacity'!H74</f>
        <v>3391.9179496368497</v>
      </c>
      <c r="I74" s="65">
        <f>'Exit Capacity'!I74</f>
        <v>3405.9502726737583</v>
      </c>
    </row>
    <row r="75" spans="1:9" s="5" customFormat="1" ht="15" customHeight="1" x14ac:dyDescent="0.25">
      <c r="A75" s="46" t="str">
        <f>'Exit Capacity'!A75</f>
        <v>36_Miranda</v>
      </c>
      <c r="B75" s="4" t="str">
        <f>'Exit Capacity'!B75</f>
        <v>Salida Nacional / National exit</v>
      </c>
      <c r="C75" s="52">
        <f>'Exit Capacity'!C75</f>
        <v>3227.6117731420554</v>
      </c>
      <c r="D75" s="53">
        <f>'Exit Capacity'!D75</f>
        <v>3284.8078534099477</v>
      </c>
      <c r="E75" s="53">
        <f>'Exit Capacity'!E75</f>
        <v>3353.3972067258392</v>
      </c>
      <c r="F75" s="53">
        <f>'Exit Capacity'!F75</f>
        <v>3410.5598743559271</v>
      </c>
      <c r="G75" s="53">
        <f>'Exit Capacity'!G75</f>
        <v>3455.6159928648926</v>
      </c>
      <c r="H75" s="53">
        <f>'Exit Capacity'!H75</f>
        <v>3487.9529092028797</v>
      </c>
      <c r="I75" s="65">
        <f>'Exit Capacity'!I75</f>
        <v>3507.1649066931141</v>
      </c>
    </row>
    <row r="76" spans="1:9" s="5" customFormat="1" ht="15" customHeight="1" x14ac:dyDescent="0.25">
      <c r="A76" s="46" t="str">
        <f>'Exit Capacity'!A76</f>
        <v>38_Vitoria</v>
      </c>
      <c r="B76" s="4" t="str">
        <f>'Exit Capacity'!B76</f>
        <v>Salida Nacional / National exit</v>
      </c>
      <c r="C76" s="52">
        <f>'Exit Capacity'!C76</f>
        <v>12764.502995278121</v>
      </c>
      <c r="D76" s="53">
        <f>'Exit Capacity'!D76</f>
        <v>12914.904304230658</v>
      </c>
      <c r="E76" s="53">
        <f>'Exit Capacity'!E76</f>
        <v>13097.03631810906</v>
      </c>
      <c r="F76" s="53">
        <f>'Exit Capacity'!F76</f>
        <v>13248.710013911175</v>
      </c>
      <c r="G76" s="53">
        <f>'Exit Capacity'!G76</f>
        <v>13369.277001704722</v>
      </c>
      <c r="H76" s="53">
        <f>'Exit Capacity'!H76</f>
        <v>13457.710140099267</v>
      </c>
      <c r="I76" s="65">
        <f>'Exit Capacity'!I76</f>
        <v>13513.158162737494</v>
      </c>
    </row>
    <row r="77" spans="1:9" s="5" customFormat="1" ht="15" customHeight="1" x14ac:dyDescent="0.25">
      <c r="A77" s="46" t="str">
        <f>'Exit Capacity'!A77</f>
        <v>38X.02_Parque Tecnologico</v>
      </c>
      <c r="B77" s="4" t="str">
        <f>'Exit Capacity'!B77</f>
        <v>Salida Nacional / National exit</v>
      </c>
      <c r="C77" s="52">
        <f>'Exit Capacity'!C77</f>
        <v>206.92679289733928</v>
      </c>
      <c r="D77" s="53">
        <f>'Exit Capacity'!D77</f>
        <v>209.36496542318093</v>
      </c>
      <c r="E77" s="53">
        <f>'Exit Capacity'!E77</f>
        <v>212.31752797338231</v>
      </c>
      <c r="F77" s="53">
        <f>'Exit Capacity'!F77</f>
        <v>214.77632730546975</v>
      </c>
      <c r="G77" s="53">
        <f>'Exit Capacity'!G77</f>
        <v>216.73085229736645</v>
      </c>
      <c r="H77" s="53">
        <f>'Exit Capacity'!H77</f>
        <v>218.16445184453246</v>
      </c>
      <c r="I77" s="65">
        <f>'Exit Capacity'!I77</f>
        <v>219.06332597235962</v>
      </c>
    </row>
    <row r="78" spans="1:9" s="5" customFormat="1" ht="15" customHeight="1" x14ac:dyDescent="0.25">
      <c r="A78" s="46" t="str">
        <f>'Exit Capacity'!A78</f>
        <v>39.01_Legutiano</v>
      </c>
      <c r="B78" s="4" t="str">
        <f>'Exit Capacity'!B78</f>
        <v>Salida Nacional / National exit</v>
      </c>
      <c r="C78" s="52">
        <f>'Exit Capacity'!C78</f>
        <v>877.79213114525169</v>
      </c>
      <c r="D78" s="53">
        <f>'Exit Capacity'!D78</f>
        <v>890.19515388241871</v>
      </c>
      <c r="E78" s="53">
        <f>'Exit Capacity'!E78</f>
        <v>905.14248080733682</v>
      </c>
      <c r="F78" s="53">
        <f>'Exit Capacity'!F78</f>
        <v>917.59482760682704</v>
      </c>
      <c r="G78" s="53">
        <f>'Exit Capacity'!G78</f>
        <v>927.45214871225573</v>
      </c>
      <c r="H78" s="53">
        <f>'Exit Capacity'!H78</f>
        <v>934.60587178076651</v>
      </c>
      <c r="I78" s="65">
        <f>'Exit Capacity'!I78</f>
        <v>938.97698290702215</v>
      </c>
    </row>
    <row r="79" spans="1:9" s="5" customFormat="1" ht="15" customHeight="1" x14ac:dyDescent="0.25">
      <c r="A79" s="46" t="str">
        <f>'Exit Capacity'!A79</f>
        <v>4_Papiol</v>
      </c>
      <c r="B79" s="4" t="str">
        <f>'Exit Capacity'!B79</f>
        <v>Salida Nacional / National exit</v>
      </c>
      <c r="C79" s="52">
        <f>'Exit Capacity'!C79</f>
        <v>38780.21841152323</v>
      </c>
      <c r="D79" s="53">
        <f>'Exit Capacity'!D79</f>
        <v>39070.616555167449</v>
      </c>
      <c r="E79" s="53">
        <f>'Exit Capacity'!E79</f>
        <v>39427.740177695261</v>
      </c>
      <c r="F79" s="53">
        <f>'Exit Capacity'!F79</f>
        <v>39730.150943920868</v>
      </c>
      <c r="G79" s="53">
        <f>'Exit Capacity'!G79</f>
        <v>39976.171042754308</v>
      </c>
      <c r="H79" s="53">
        <f>'Exit Capacity'!H79</f>
        <v>40163.379019761385</v>
      </c>
      <c r="I79" s="65">
        <f>'Exit Capacity'!I79</f>
        <v>40290.041260866084</v>
      </c>
    </row>
    <row r="80" spans="1:9" s="5" customFormat="1" ht="15" customHeight="1" x14ac:dyDescent="0.25">
      <c r="A80" s="46" t="str">
        <f>'Exit Capacity'!A80</f>
        <v>40_Mondragon</v>
      </c>
      <c r="B80" s="4" t="str">
        <f>'Exit Capacity'!B80</f>
        <v>Salida Nacional / National exit</v>
      </c>
      <c r="C80" s="52">
        <f>'Exit Capacity'!C80</f>
        <v>3384.7740604751939</v>
      </c>
      <c r="D80" s="53">
        <f>'Exit Capacity'!D80</f>
        <v>3447.0477026192921</v>
      </c>
      <c r="E80" s="53">
        <f>'Exit Capacity'!E80</f>
        <v>3521.6724791826491</v>
      </c>
      <c r="F80" s="53">
        <f>'Exit Capacity'!F80</f>
        <v>3583.8686011349791</v>
      </c>
      <c r="G80" s="53">
        <f>'Exit Capacity'!G80</f>
        <v>3632.861389872879</v>
      </c>
      <c r="H80" s="53">
        <f>'Exit Capacity'!H80</f>
        <v>3667.9661447050894</v>
      </c>
      <c r="I80" s="65">
        <f>'Exit Capacity'!I80</f>
        <v>3688.7346108073434</v>
      </c>
    </row>
    <row r="81" spans="1:9" s="5" customFormat="1" ht="15" customHeight="1" x14ac:dyDescent="0.25">
      <c r="A81" s="46" t="str">
        <f>'Exit Capacity'!A81</f>
        <v>41.01_ERM_Legazpia</v>
      </c>
      <c r="B81" s="4" t="str">
        <f>'Exit Capacity'!B81</f>
        <v>Salida Nacional / National exit</v>
      </c>
      <c r="C81" s="52">
        <f>'Exit Capacity'!C81</f>
        <v>24831.470290784167</v>
      </c>
      <c r="D81" s="53">
        <f>'Exit Capacity'!D81</f>
        <v>25170.470877769407</v>
      </c>
      <c r="E81" s="53">
        <f>'Exit Capacity'!E81</f>
        <v>25579.360301816901</v>
      </c>
      <c r="F81" s="53">
        <f>'Exit Capacity'!F81</f>
        <v>25919.976018478897</v>
      </c>
      <c r="G81" s="53">
        <f>'Exit Capacity'!G81</f>
        <v>26189.807215266999</v>
      </c>
      <c r="H81" s="53">
        <f>'Exit Capacity'!H81</f>
        <v>26386.000990070606</v>
      </c>
      <c r="I81" s="65">
        <f>'Exit Capacity'!I81</f>
        <v>26506.440046106669</v>
      </c>
    </row>
    <row r="82" spans="1:9" s="5" customFormat="1" ht="15" customHeight="1" x14ac:dyDescent="0.25">
      <c r="A82" s="46" t="str">
        <f>'Exit Capacity'!A82</f>
        <v>41.03_ERM_Zaldibia</v>
      </c>
      <c r="B82" s="4" t="str">
        <f>'Exit Capacity'!B82</f>
        <v>Salida Nacional / National exit</v>
      </c>
      <c r="C82" s="52">
        <f>'Exit Capacity'!C82</f>
        <v>1396.8469310904964</v>
      </c>
      <c r="D82" s="53">
        <f>'Exit Capacity'!D82</f>
        <v>1428.2039134985371</v>
      </c>
      <c r="E82" s="53">
        <f>'Exit Capacity'!E82</f>
        <v>1465.6527877651245</v>
      </c>
      <c r="F82" s="53">
        <f>'Exit Capacity'!F82</f>
        <v>1496.872943228032</v>
      </c>
      <c r="G82" s="53">
        <f>'Exit Capacity'!G82</f>
        <v>1521.3923893035044</v>
      </c>
      <c r="H82" s="53">
        <f>'Exit Capacity'!H82</f>
        <v>1538.8243782331347</v>
      </c>
      <c r="I82" s="65">
        <f>'Exit Capacity'!I82</f>
        <v>1548.9276979630888</v>
      </c>
    </row>
    <row r="83" spans="1:9" s="5" customFormat="1" ht="15" customHeight="1" x14ac:dyDescent="0.25">
      <c r="A83" s="46" t="str">
        <f>'Exit Capacity'!A83</f>
        <v>41.03X01_ERM_Legorreta</v>
      </c>
      <c r="B83" s="4" t="str">
        <f>'Exit Capacity'!B83</f>
        <v>Salida Nacional / National exit</v>
      </c>
      <c r="C83" s="52">
        <f>'Exit Capacity'!C83</f>
        <v>61.220516847599065</v>
      </c>
      <c r="D83" s="53">
        <f>'Exit Capacity'!D83</f>
        <v>62.61402525511798</v>
      </c>
      <c r="E83" s="53">
        <f>'Exit Capacity'!E83</f>
        <v>64.277903846405437</v>
      </c>
      <c r="F83" s="53">
        <f>'Exit Capacity'!F83</f>
        <v>65.665059567776325</v>
      </c>
      <c r="G83" s="53">
        <f>'Exit Capacity'!G83</f>
        <v>66.754289199154158</v>
      </c>
      <c r="H83" s="53">
        <f>'Exit Capacity'!H83</f>
        <v>67.528288831943229</v>
      </c>
      <c r="I83" s="65">
        <f>'Exit Capacity'!I83</f>
        <v>67.976295847121477</v>
      </c>
    </row>
    <row r="84" spans="1:9" s="5" customFormat="1" ht="15" customHeight="1" x14ac:dyDescent="0.25">
      <c r="A84" s="46" t="str">
        <f>'Exit Capacity'!A84</f>
        <v>41.04_ERM_Altzo</v>
      </c>
      <c r="B84" s="4" t="str">
        <f>'Exit Capacity'!B84</f>
        <v>Salida Nacional / National exit</v>
      </c>
      <c r="C84" s="52">
        <f>'Exit Capacity'!C84</f>
        <v>297.68058300748766</v>
      </c>
      <c r="D84" s="53">
        <f>'Exit Capacity'!D84</f>
        <v>304.38456844568981</v>
      </c>
      <c r="E84" s="53">
        <f>'Exit Capacity'!E84</f>
        <v>312.39057646828741</v>
      </c>
      <c r="F84" s="53">
        <f>'Exit Capacity'!F84</f>
        <v>319.06500387131308</v>
      </c>
      <c r="G84" s="53">
        <f>'Exit Capacity'!G84</f>
        <v>324.30668563585579</v>
      </c>
      <c r="H84" s="53">
        <f>'Exit Capacity'!H84</f>
        <v>328.03280585260563</v>
      </c>
      <c r="I84" s="65">
        <f>'Exit Capacity'!I84</f>
        <v>330.1917460943713</v>
      </c>
    </row>
    <row r="85" spans="1:9" s="5" customFormat="1" ht="15" customHeight="1" x14ac:dyDescent="0.25">
      <c r="A85" s="46" t="str">
        <f>'Exit Capacity'!A85</f>
        <v>41.05_ERM_Belanuntza_Tolosa</v>
      </c>
      <c r="B85" s="4" t="str">
        <f>'Exit Capacity'!B85</f>
        <v>Salida Nacional / National exit</v>
      </c>
      <c r="C85" s="52">
        <f>'Exit Capacity'!C85</f>
        <v>788.25178105894031</v>
      </c>
      <c r="D85" s="53">
        <f>'Exit Capacity'!D85</f>
        <v>795.97840358336543</v>
      </c>
      <c r="E85" s="53">
        <f>'Exit Capacity'!E85</f>
        <v>805.39000737239644</v>
      </c>
      <c r="F85" s="53">
        <f>'Exit Capacity'!F85</f>
        <v>813.22413294831381</v>
      </c>
      <c r="G85" s="53">
        <f>'Exit Capacity'!G85</f>
        <v>819.48276419598733</v>
      </c>
      <c r="H85" s="53">
        <f>'Exit Capacity'!H85</f>
        <v>824.13122002810121</v>
      </c>
      <c r="I85" s="65">
        <f>'Exit Capacity'!I85</f>
        <v>827.13244650022943</v>
      </c>
    </row>
    <row r="86" spans="1:9" s="5" customFormat="1" ht="15" customHeight="1" x14ac:dyDescent="0.25">
      <c r="A86" s="46" t="str">
        <f>'Exit Capacity'!A86</f>
        <v>41.06_ERM_Billabona</v>
      </c>
      <c r="B86" s="4" t="str">
        <f>'Exit Capacity'!B86</f>
        <v>Salida Nacional / National exit</v>
      </c>
      <c r="C86" s="52">
        <f>'Exit Capacity'!C86</f>
        <v>743.9632272874511</v>
      </c>
      <c r="D86" s="53">
        <f>'Exit Capacity'!D86</f>
        <v>760.89740336915179</v>
      </c>
      <c r="E86" s="53">
        <f>'Exit Capacity'!E86</f>
        <v>781.11716874078741</v>
      </c>
      <c r="F86" s="53">
        <f>'Exit Capacity'!F86</f>
        <v>797.97414578641337</v>
      </c>
      <c r="G86" s="53">
        <f>'Exit Capacity'!G86</f>
        <v>811.21066899046002</v>
      </c>
      <c r="H86" s="53">
        <f>'Exit Capacity'!H86</f>
        <v>820.61645800335759</v>
      </c>
      <c r="I86" s="65">
        <f>'Exit Capacity'!I86</f>
        <v>826.0607234558878</v>
      </c>
    </row>
    <row r="87" spans="1:9" s="5" customFormat="1" ht="15" customHeight="1" x14ac:dyDescent="0.25">
      <c r="A87" s="46" t="str">
        <f>'Exit Capacity'!A87</f>
        <v>41.07X_Hernani_Osiñaga</v>
      </c>
      <c r="B87" s="4" t="str">
        <f>'Exit Capacity'!B87</f>
        <v>Salida Nacional / National exit</v>
      </c>
      <c r="C87" s="52">
        <f>'Exit Capacity'!C87</f>
        <v>3840.3944628452468</v>
      </c>
      <c r="D87" s="53">
        <f>'Exit Capacity'!D87</f>
        <v>3927.8099609124411</v>
      </c>
      <c r="E87" s="53">
        <f>'Exit Capacity'!E87</f>
        <v>4032.1859194613389</v>
      </c>
      <c r="F87" s="53">
        <f>'Exit Capacity'!F87</f>
        <v>4119.2029102639217</v>
      </c>
      <c r="G87" s="53">
        <f>'Exit Capacity'!G87</f>
        <v>4187.5308444354614</v>
      </c>
      <c r="H87" s="53">
        <f>'Exit Capacity'!H87</f>
        <v>4236.0842389029885</v>
      </c>
      <c r="I87" s="65">
        <f>'Exit Capacity'!I87</f>
        <v>4264.1879490478968</v>
      </c>
    </row>
    <row r="88" spans="1:9" s="5" customFormat="1" ht="15" customHeight="1" x14ac:dyDescent="0.25">
      <c r="A88" s="46" t="str">
        <f>'Exit Capacity'!A88</f>
        <v>41.10_ERM_Irun</v>
      </c>
      <c r="B88" s="4" t="str">
        <f>'Exit Capacity'!B88</f>
        <v>Salida Nacional / National exit</v>
      </c>
      <c r="C88" s="52">
        <f>'Exit Capacity'!C88</f>
        <v>2331.1347430204833</v>
      </c>
      <c r="D88" s="53">
        <f>'Exit Capacity'!D88</f>
        <v>2362.9595216973594</v>
      </c>
      <c r="E88" s="53">
        <f>'Exit Capacity'!E88</f>
        <v>2401.3453414369383</v>
      </c>
      <c r="F88" s="53">
        <f>'Exit Capacity'!F88</f>
        <v>2433.3217456462489</v>
      </c>
      <c r="G88" s="53">
        <f>'Exit Capacity'!G88</f>
        <v>2458.6530236663421</v>
      </c>
      <c r="H88" s="53">
        <f>'Exit Capacity'!H88</f>
        <v>2477.071350066401</v>
      </c>
      <c r="I88" s="65">
        <f>'Exit Capacity'!I88</f>
        <v>2488.3779567495521</v>
      </c>
    </row>
    <row r="89" spans="1:9" s="5" customFormat="1" ht="15" customHeight="1" x14ac:dyDescent="0.25">
      <c r="A89" s="46" t="str">
        <f>'Exit Capacity'!A89</f>
        <v>41-16_Vergara</v>
      </c>
      <c r="B89" s="4" t="str">
        <f>'Exit Capacity'!B89</f>
        <v>Salida Nacional / National exit</v>
      </c>
      <c r="C89" s="52">
        <f>'Exit Capacity'!C89</f>
        <v>499.23468793147555</v>
      </c>
      <c r="D89" s="53">
        <f>'Exit Capacity'!D89</f>
        <v>500.59371499744702</v>
      </c>
      <c r="E89" s="53">
        <f>'Exit Capacity'!E89</f>
        <v>502.39843524901789</v>
      </c>
      <c r="F89" s="53">
        <f>'Exit Capacity'!F89</f>
        <v>503.89104518923494</v>
      </c>
      <c r="G89" s="53">
        <f>'Exit Capacity'!G89</f>
        <v>505.16794641423746</v>
      </c>
      <c r="H89" s="53">
        <f>'Exit Capacity'!H89</f>
        <v>506.27226187836538</v>
      </c>
      <c r="I89" s="65">
        <f>'Exit Capacity'!I89</f>
        <v>507.21564976331473</v>
      </c>
    </row>
    <row r="90" spans="1:9" s="5" customFormat="1" ht="15" customHeight="1" x14ac:dyDescent="0.25">
      <c r="A90" s="46" t="str">
        <f>'Exit Capacity'!A90</f>
        <v>43X.00_Dima</v>
      </c>
      <c r="B90" s="4" t="str">
        <f>'Exit Capacity'!B90</f>
        <v>Salida Nacional / National exit</v>
      </c>
      <c r="C90" s="52">
        <f>'Exit Capacity'!C90</f>
        <v>33818.754459783639</v>
      </c>
      <c r="D90" s="53">
        <f>'Exit Capacity'!D90</f>
        <v>34351.504418570301</v>
      </c>
      <c r="E90" s="53">
        <f>'Exit Capacity'!E90</f>
        <v>35092.989463891034</v>
      </c>
      <c r="F90" s="53">
        <f>'Exit Capacity'!F90</f>
        <v>36026.784302663014</v>
      </c>
      <c r="G90" s="53">
        <f>'Exit Capacity'!G90</f>
        <v>36581.278774234393</v>
      </c>
      <c r="H90" s="53">
        <f>'Exit Capacity'!H90</f>
        <v>36931.777294499501</v>
      </c>
      <c r="I90" s="65">
        <f>'Exit Capacity'!I90</f>
        <v>36848.326738972493</v>
      </c>
    </row>
    <row r="91" spans="1:9" s="5" customFormat="1" ht="15" customHeight="1" x14ac:dyDescent="0.25">
      <c r="A91" s="46" t="str">
        <f>'Exit Capacity'!A91</f>
        <v>45.01DXC_Zabalgarbi</v>
      </c>
      <c r="B91" s="4" t="str">
        <f>'Exit Capacity'!B91</f>
        <v>Salida Nacional / National exit</v>
      </c>
      <c r="C91" s="52">
        <f>'Exit Capacity'!C91</f>
        <v>3751.9033583316736</v>
      </c>
      <c r="D91" s="53">
        <f>'Exit Capacity'!D91</f>
        <v>3788.8822004533245</v>
      </c>
      <c r="E91" s="53">
        <f>'Exit Capacity'!E91</f>
        <v>3830.7924735987244</v>
      </c>
      <c r="F91" s="53">
        <f>'Exit Capacity'!F91</f>
        <v>3865.2225680203173</v>
      </c>
      <c r="G91" s="53">
        <f>'Exit Capacity'!G91</f>
        <v>3892.8162574686417</v>
      </c>
      <c r="H91" s="53">
        <f>'Exit Capacity'!H91</f>
        <v>3913.3981915224967</v>
      </c>
      <c r="I91" s="65">
        <f>'Exit Capacity'!I91</f>
        <v>3929.55984841503</v>
      </c>
    </row>
    <row r="92" spans="1:9" s="5" customFormat="1" ht="15" customHeight="1" x14ac:dyDescent="0.25">
      <c r="A92" s="46" t="str">
        <f>'Exit Capacity'!A92</f>
        <v>45.01X_ESC Rezola</v>
      </c>
      <c r="B92" s="4" t="str">
        <f>'Exit Capacity'!B92</f>
        <v>Salida Nacional / National exit</v>
      </c>
      <c r="C92" s="52">
        <f>'Exit Capacity'!C92</f>
        <v>51.799967626400679</v>
      </c>
      <c r="D92" s="53">
        <f>'Exit Capacity'!D92</f>
        <v>52.311710238883457</v>
      </c>
      <c r="E92" s="53">
        <f>'Exit Capacity'!E92</f>
        <v>52.89160873404753</v>
      </c>
      <c r="F92" s="53">
        <f>'Exit Capacity'!F92</f>
        <v>53.368003115402203</v>
      </c>
      <c r="G92" s="53">
        <f>'Exit Capacity'!G92</f>
        <v>53.749777905776988</v>
      </c>
      <c r="H92" s="53">
        <f>'Exit Capacity'!H92</f>
        <v>54.034489751531154</v>
      </c>
      <c r="I92" s="65">
        <f>'Exit Capacity'!I92</f>
        <v>54.258029774192721</v>
      </c>
    </row>
    <row r="93" spans="1:9" s="5" customFormat="1" ht="15" customHeight="1" x14ac:dyDescent="0.25">
      <c r="A93" s="46" t="str">
        <f>'Exit Capacity'!A93</f>
        <v>45.02_Barakaldo</v>
      </c>
      <c r="B93" s="4" t="str">
        <f>'Exit Capacity'!B93</f>
        <v>Salida Nacional / National exit</v>
      </c>
      <c r="C93" s="52">
        <f>'Exit Capacity'!C93</f>
        <v>4090.0548093626594</v>
      </c>
      <c r="D93" s="53">
        <f>'Exit Capacity'!D93</f>
        <v>4154.4948132752033</v>
      </c>
      <c r="E93" s="53">
        <f>'Exit Capacity'!E93</f>
        <v>4244.1937008568666</v>
      </c>
      <c r="F93" s="53">
        <f>'Exit Capacity'!F93</f>
        <v>4357.1867270921339</v>
      </c>
      <c r="G93" s="53">
        <f>'Exit Capacity'!G93</f>
        <v>4424.2711971130102</v>
      </c>
      <c r="H93" s="53">
        <f>'Exit Capacity'!H93</f>
        <v>4466.6711825196253</v>
      </c>
      <c r="I93" s="65">
        <f>'Exit Capacity'!I93</f>
        <v>4456.547313219693</v>
      </c>
    </row>
    <row r="94" spans="1:9" s="5" customFormat="1" ht="15" customHeight="1" x14ac:dyDescent="0.25">
      <c r="A94" s="46" t="str">
        <f>'Exit Capacity'!A94</f>
        <v>45.05.0 BBC Zierbana-Superpuerto</v>
      </c>
      <c r="B94" s="4" t="str">
        <f>'Exit Capacity'!B94</f>
        <v>Salida Nacional / National exit</v>
      </c>
      <c r="C94" s="52">
        <f>'Exit Capacity'!C94</f>
        <v>19286.254102311905</v>
      </c>
      <c r="D94" s="53">
        <f>'Exit Capacity'!D94</f>
        <v>19504.115518602524</v>
      </c>
      <c r="E94" s="53">
        <f>'Exit Capacity'!E94</f>
        <v>19753.930116441512</v>
      </c>
      <c r="F94" s="53">
        <f>'Exit Capacity'!F94</f>
        <v>19959.858068892096</v>
      </c>
      <c r="G94" s="53">
        <f>'Exit Capacity'!G94</f>
        <v>20124.108745154481</v>
      </c>
      <c r="H94" s="53">
        <f>'Exit Capacity'!H94</f>
        <v>20245.27290809232</v>
      </c>
      <c r="I94" s="65">
        <f>'Exit Capacity'!I94</f>
        <v>20334.870871144733</v>
      </c>
    </row>
    <row r="95" spans="1:9" s="5" customFormat="1" ht="15" customHeight="1" x14ac:dyDescent="0.25">
      <c r="A95" s="46" t="str">
        <f>'Exit Capacity'!A95</f>
        <v>45_16_Arrigorriaga_16</v>
      </c>
      <c r="B95" s="4" t="str">
        <f>'Exit Capacity'!B95</f>
        <v>Salida Nacional / National exit</v>
      </c>
      <c r="C95" s="52">
        <f>'Exit Capacity'!C95</f>
        <v>0</v>
      </c>
      <c r="D95" s="53">
        <f>'Exit Capacity'!D95</f>
        <v>0</v>
      </c>
      <c r="E95" s="53">
        <f>'Exit Capacity'!E95</f>
        <v>0</v>
      </c>
      <c r="F95" s="53">
        <f>'Exit Capacity'!F95</f>
        <v>0</v>
      </c>
      <c r="G95" s="53">
        <f>'Exit Capacity'!G95</f>
        <v>0</v>
      </c>
      <c r="H95" s="53">
        <f>'Exit Capacity'!H95</f>
        <v>0</v>
      </c>
      <c r="I95" s="65">
        <f>'Exit Capacity'!I95</f>
        <v>0</v>
      </c>
    </row>
    <row r="96" spans="1:9" s="5" customFormat="1" ht="15" customHeight="1" x14ac:dyDescent="0.25">
      <c r="A96" s="46" t="str">
        <f>'Exit Capacity'!A96</f>
        <v>6_Subirats</v>
      </c>
      <c r="B96" s="4" t="str">
        <f>'Exit Capacity'!B96</f>
        <v>Salida Nacional / National exit</v>
      </c>
      <c r="C96" s="52">
        <f>'Exit Capacity'!C96</f>
        <v>34999.918847900284</v>
      </c>
      <c r="D96" s="53">
        <f>'Exit Capacity'!D96</f>
        <v>35310.874031895546</v>
      </c>
      <c r="E96" s="53">
        <f>'Exit Capacity'!E96</f>
        <v>35690.467877313771</v>
      </c>
      <c r="F96" s="53">
        <f>'Exit Capacity'!F96</f>
        <v>36013.597865467797</v>
      </c>
      <c r="G96" s="53">
        <f>'Exit Capacity'!G96</f>
        <v>36275.580561007053</v>
      </c>
      <c r="H96" s="53">
        <f>'Exit Capacity'!H96</f>
        <v>36472.283415097074</v>
      </c>
      <c r="I96" s="65">
        <f>'Exit Capacity'!I96</f>
        <v>36601.301256490908</v>
      </c>
    </row>
    <row r="97" spans="1:9" s="5" customFormat="1" ht="15" customHeight="1" x14ac:dyDescent="0.25">
      <c r="A97" s="46" t="str">
        <f>'Exit Capacity'!A97</f>
        <v>7A_Vilafranca</v>
      </c>
      <c r="B97" s="4" t="str">
        <f>'Exit Capacity'!B97</f>
        <v>Salida Nacional / National exit</v>
      </c>
      <c r="C97" s="52">
        <f>'Exit Capacity'!C97</f>
        <v>0</v>
      </c>
      <c r="D97" s="53">
        <f>'Exit Capacity'!D97</f>
        <v>0</v>
      </c>
      <c r="E97" s="53">
        <f>'Exit Capacity'!E97</f>
        <v>0</v>
      </c>
      <c r="F97" s="53">
        <f>'Exit Capacity'!F97</f>
        <v>0</v>
      </c>
      <c r="G97" s="53">
        <f>'Exit Capacity'!G97</f>
        <v>0</v>
      </c>
      <c r="H97" s="53">
        <f>'Exit Capacity'!H97</f>
        <v>0</v>
      </c>
      <c r="I97" s="65">
        <f>'Exit Capacity'!I97</f>
        <v>0</v>
      </c>
    </row>
    <row r="98" spans="1:9" s="5" customFormat="1" ht="15" customHeight="1" x14ac:dyDescent="0.25">
      <c r="A98" s="46" t="str">
        <f>'Exit Capacity'!A98</f>
        <v>7B_Santa Margarita</v>
      </c>
      <c r="B98" s="4" t="str">
        <f>'Exit Capacity'!B98</f>
        <v>Salida Nacional / National exit</v>
      </c>
      <c r="C98" s="52">
        <f>'Exit Capacity'!C98</f>
        <v>1764.7313424610425</v>
      </c>
      <c r="D98" s="53">
        <f>'Exit Capacity'!D98</f>
        <v>1784.5584263041114</v>
      </c>
      <c r="E98" s="53">
        <f>'Exit Capacity'!E98</f>
        <v>1808.6024641398913</v>
      </c>
      <c r="F98" s="53">
        <f>'Exit Capacity'!F98</f>
        <v>1828.6233660402936</v>
      </c>
      <c r="G98" s="53">
        <f>'Exit Capacity'!G98</f>
        <v>1844.5575027719392</v>
      </c>
      <c r="H98" s="53">
        <f>'Exit Capacity'!H98</f>
        <v>1856.2806639602845</v>
      </c>
      <c r="I98" s="65">
        <f>'Exit Capacity'!I98</f>
        <v>1863.6847629040262</v>
      </c>
    </row>
    <row r="99" spans="1:9" s="5" customFormat="1" ht="15" customHeight="1" x14ac:dyDescent="0.25">
      <c r="A99" s="46" t="str">
        <f>'Exit Capacity'!A99</f>
        <v>A1_Sabiñanigo</v>
      </c>
      <c r="B99" s="4" t="str">
        <f>'Exit Capacity'!B99</f>
        <v>Salida Nacional / National exit</v>
      </c>
      <c r="C99" s="52">
        <f>'Exit Capacity'!C99</f>
        <v>1727.2533353943695</v>
      </c>
      <c r="D99" s="53">
        <f>'Exit Capacity'!D99</f>
        <v>1753.5418176826497</v>
      </c>
      <c r="E99" s="53">
        <f>'Exit Capacity'!E99</f>
        <v>1785.1678305622609</v>
      </c>
      <c r="F99" s="53">
        <f>'Exit Capacity'!F99</f>
        <v>1811.5184814138161</v>
      </c>
      <c r="G99" s="53">
        <f>'Exit Capacity'!G99</f>
        <v>1832.3462276848923</v>
      </c>
      <c r="H99" s="53">
        <f>'Exit Capacity'!H99</f>
        <v>1847.4027588197655</v>
      </c>
      <c r="I99" s="65">
        <f>'Exit Capacity'!I99</f>
        <v>1856.5138867877649</v>
      </c>
    </row>
    <row r="100" spans="1:9" s="5" customFormat="1" ht="15" customHeight="1" x14ac:dyDescent="0.25">
      <c r="A100" s="46" t="str">
        <f>'Exit Capacity'!A100</f>
        <v>A10_Zaragoza</v>
      </c>
      <c r="B100" s="4" t="str">
        <f>'Exit Capacity'!B100</f>
        <v>Salida Nacional / National exit</v>
      </c>
      <c r="C100" s="52">
        <f>'Exit Capacity'!C100</f>
        <v>0</v>
      </c>
      <c r="D100" s="53">
        <f>'Exit Capacity'!D100</f>
        <v>0</v>
      </c>
      <c r="E100" s="53">
        <f>'Exit Capacity'!E100</f>
        <v>0</v>
      </c>
      <c r="F100" s="53">
        <f>'Exit Capacity'!F100</f>
        <v>0</v>
      </c>
      <c r="G100" s="53">
        <f>'Exit Capacity'!G100</f>
        <v>0</v>
      </c>
      <c r="H100" s="53">
        <f>'Exit Capacity'!H100</f>
        <v>0</v>
      </c>
      <c r="I100" s="65">
        <f>'Exit Capacity'!I100</f>
        <v>0</v>
      </c>
    </row>
    <row r="101" spans="1:9" s="5" customFormat="1" ht="15" customHeight="1" x14ac:dyDescent="0.25">
      <c r="A101" s="46" t="str">
        <f>'Exit Capacity'!A101</f>
        <v>A36 Barcelona</v>
      </c>
      <c r="B101" s="4" t="str">
        <f>'Exit Capacity'!B101</f>
        <v>Salida Nacional / National exit</v>
      </c>
      <c r="C101" s="52">
        <f>'Exit Capacity'!C101</f>
        <v>84098.137344334653</v>
      </c>
      <c r="D101" s="53">
        <f>'Exit Capacity'!D101</f>
        <v>84727.889933904225</v>
      </c>
      <c r="E101" s="53">
        <f>'Exit Capacity'!E101</f>
        <v>85502.342288389307</v>
      </c>
      <c r="F101" s="53">
        <f>'Exit Capacity'!F101</f>
        <v>86158.145251708629</v>
      </c>
      <c r="G101" s="53">
        <f>'Exit Capacity'!G101</f>
        <v>86691.66035060797</v>
      </c>
      <c r="H101" s="53">
        <f>'Exit Capacity'!H101</f>
        <v>87097.636459231871</v>
      </c>
      <c r="I101" s="65">
        <f>'Exit Capacity'!I101</f>
        <v>87372.314090897809</v>
      </c>
    </row>
    <row r="102" spans="1:9" s="5" customFormat="1" ht="15" customHeight="1" x14ac:dyDescent="0.25">
      <c r="A102" s="46" t="str">
        <f>'Exit Capacity'!A102</f>
        <v>A5A_Gurrea Gallego</v>
      </c>
      <c r="B102" s="4" t="str">
        <f>'Exit Capacity'!B102</f>
        <v>Salida Nacional / National exit</v>
      </c>
      <c r="C102" s="52">
        <f>'Exit Capacity'!C102</f>
        <v>120.45618511824206</v>
      </c>
      <c r="D102" s="53">
        <f>'Exit Capacity'!D102</f>
        <v>123.19802258292377</v>
      </c>
      <c r="E102" s="53">
        <f>'Exit Capacity'!E102</f>
        <v>126.47183466303629</v>
      </c>
      <c r="F102" s="53">
        <f>'Exit Capacity'!F102</f>
        <v>129.20117271774816</v>
      </c>
      <c r="G102" s="53">
        <f>'Exit Capacity'!G102</f>
        <v>131.34431774280796</v>
      </c>
      <c r="H102" s="53">
        <f>'Exit Capacity'!H102</f>
        <v>132.86722293618919</v>
      </c>
      <c r="I102" s="65">
        <f>'Exit Capacity'!I102</f>
        <v>133.74871199791863</v>
      </c>
    </row>
    <row r="103" spans="1:9" s="5" customFormat="1" ht="15" customHeight="1" x14ac:dyDescent="0.25">
      <c r="A103" s="46" t="str">
        <f>'Exit Capacity'!A103</f>
        <v>A6_Zuera</v>
      </c>
      <c r="B103" s="4" t="str">
        <f>'Exit Capacity'!B103</f>
        <v>Salida Nacional / National exit</v>
      </c>
      <c r="C103" s="52">
        <f>'Exit Capacity'!C103</f>
        <v>756.75479273071278</v>
      </c>
      <c r="D103" s="53">
        <f>'Exit Capacity'!D103</f>
        <v>767.80852468848775</v>
      </c>
      <c r="E103" s="53">
        <f>'Exit Capacity'!E103</f>
        <v>780.90202066388701</v>
      </c>
      <c r="F103" s="53">
        <f>'Exit Capacity'!F103</f>
        <v>791.77910502584973</v>
      </c>
      <c r="G103" s="53">
        <f>'Exit Capacity'!G103</f>
        <v>800.38828367387657</v>
      </c>
      <c r="H103" s="53">
        <f>'Exit Capacity'!H103</f>
        <v>806.62885255208653</v>
      </c>
      <c r="I103" s="65">
        <f>'Exit Capacity'!I103</f>
        <v>810.62164832351573</v>
      </c>
    </row>
    <row r="104" spans="1:9" s="5" customFormat="1" ht="15" customHeight="1" x14ac:dyDescent="0.25">
      <c r="A104" s="46" t="str">
        <f>'Exit Capacity'!A104</f>
        <v>A7_Villanueva de Gallego</v>
      </c>
      <c r="B104" s="4" t="str">
        <f>'Exit Capacity'!B104</f>
        <v>Salida Nacional / National exit</v>
      </c>
      <c r="C104" s="52">
        <f>'Exit Capacity'!C104</f>
        <v>150.75024795959504</v>
      </c>
      <c r="D104" s="53">
        <f>'Exit Capacity'!D104</f>
        <v>151.33706880247559</v>
      </c>
      <c r="E104" s="53">
        <f>'Exit Capacity'!E104</f>
        <v>152.08637204398462</v>
      </c>
      <c r="F104" s="53">
        <f>'Exit Capacity'!F104</f>
        <v>152.75039505814667</v>
      </c>
      <c r="G104" s="53">
        <f>'Exit Capacity'!G104</f>
        <v>153.32026266737554</v>
      </c>
      <c r="H104" s="53">
        <f>'Exit Capacity'!H104</f>
        <v>153.78697104438692</v>
      </c>
      <c r="I104" s="65">
        <f>'Exit Capacity'!I104</f>
        <v>154.14592370011911</v>
      </c>
    </row>
    <row r="105" spans="1:9" s="5" customFormat="1" ht="15" customHeight="1" x14ac:dyDescent="0.25">
      <c r="A105" s="46" t="str">
        <f>'Exit Capacity'!A105</f>
        <v>A8_Zorongo</v>
      </c>
      <c r="B105" s="4" t="str">
        <f>'Exit Capacity'!B105</f>
        <v>Salida Nacional / National exit</v>
      </c>
      <c r="C105" s="52">
        <f>'Exit Capacity'!C105</f>
        <v>48.882451438867591</v>
      </c>
      <c r="D105" s="53">
        <f>'Exit Capacity'!D105</f>
        <v>49.072734650627964</v>
      </c>
      <c r="E105" s="53">
        <f>'Exit Capacity'!E105</f>
        <v>49.315704594703078</v>
      </c>
      <c r="F105" s="53">
        <f>'Exit Capacity'!F105</f>
        <v>49.531021472674425</v>
      </c>
      <c r="G105" s="53">
        <f>'Exit Capacity'!G105</f>
        <v>49.715807409094111</v>
      </c>
      <c r="H105" s="53">
        <f>'Exit Capacity'!H105</f>
        <v>49.867142812412894</v>
      </c>
      <c r="I105" s="65">
        <f>'Exit Capacity'!I105</f>
        <v>49.983537219720162</v>
      </c>
    </row>
    <row r="106" spans="1:9" s="5" customFormat="1" ht="15" customHeight="1" x14ac:dyDescent="0.25">
      <c r="A106" s="46" t="str">
        <f>'Exit Capacity'!A106</f>
        <v>A9_Juslibol</v>
      </c>
      <c r="B106" s="4" t="str">
        <f>'Exit Capacity'!B106</f>
        <v>Salida Nacional / National exit</v>
      </c>
      <c r="C106" s="52">
        <f>'Exit Capacity'!C106</f>
        <v>26642.844688062512</v>
      </c>
      <c r="D106" s="53">
        <f>'Exit Capacity'!D106</f>
        <v>26746.556468230032</v>
      </c>
      <c r="E106" s="53">
        <f>'Exit Capacity'!E106</f>
        <v>26878.984574704111</v>
      </c>
      <c r="F106" s="53">
        <f>'Exit Capacity'!F106</f>
        <v>26996.340680415866</v>
      </c>
      <c r="G106" s="53">
        <f>'Exit Capacity'!G106</f>
        <v>27097.056230877253</v>
      </c>
      <c r="H106" s="53">
        <f>'Exit Capacity'!H106</f>
        <v>27179.5399346962</v>
      </c>
      <c r="I106" s="65">
        <f>'Exit Capacity'!I106</f>
        <v>27242.979431390122</v>
      </c>
    </row>
    <row r="107" spans="1:9" s="5" customFormat="1" ht="15" customHeight="1" x14ac:dyDescent="0.25">
      <c r="A107" s="46" t="str">
        <f>'Exit Capacity'!A107</f>
        <v>A9A_Ramal Utebo-Sobradiel</v>
      </c>
      <c r="B107" s="4" t="str">
        <f>'Exit Capacity'!B107</f>
        <v>Salida Nacional / National exit</v>
      </c>
      <c r="C107" s="52">
        <f>'Exit Capacity'!C107</f>
        <v>781.31503573801047</v>
      </c>
      <c r="D107" s="53">
        <f>'Exit Capacity'!D107</f>
        <v>784.35643669112824</v>
      </c>
      <c r="E107" s="53">
        <f>'Exit Capacity'!E107</f>
        <v>788.23995858805506</v>
      </c>
      <c r="F107" s="53">
        <f>'Exit Capacity'!F107</f>
        <v>791.68148636040041</v>
      </c>
      <c r="G107" s="53">
        <f>'Exit Capacity'!G107</f>
        <v>794.63502134622615</v>
      </c>
      <c r="H107" s="53">
        <f>'Exit Capacity'!H107</f>
        <v>797.05389811226382</v>
      </c>
      <c r="I107" s="65">
        <f>'Exit Capacity'!I107</f>
        <v>798.91429377222198</v>
      </c>
    </row>
    <row r="108" spans="1:9" s="5" customFormat="1" ht="15" customHeight="1" x14ac:dyDescent="0.25">
      <c r="A108" s="46" t="str">
        <f>'Exit Capacity'!A108</f>
        <v>A9B_Zaragoza Plaza</v>
      </c>
      <c r="B108" s="4" t="str">
        <f>'Exit Capacity'!B108</f>
        <v>Salida Nacional / National exit</v>
      </c>
      <c r="C108" s="52">
        <f>'Exit Capacity'!C108</f>
        <v>278.14628179747916</v>
      </c>
      <c r="D108" s="53">
        <f>'Exit Capacity'!D108</f>
        <v>279.22901325389603</v>
      </c>
      <c r="E108" s="53">
        <f>'Exit Capacity'!E108</f>
        <v>280.61153774977873</v>
      </c>
      <c r="F108" s="53">
        <f>'Exit Capacity'!F108</f>
        <v>281.83671339570293</v>
      </c>
      <c r="G108" s="53">
        <f>'Exit Capacity'!G108</f>
        <v>282.88816477816636</v>
      </c>
      <c r="H108" s="53">
        <f>'Exit Capacity'!H108</f>
        <v>283.74927911466983</v>
      </c>
      <c r="I108" s="65">
        <f>'Exit Capacity'!I108</f>
        <v>284.41157551473941</v>
      </c>
    </row>
    <row r="109" spans="1:9" s="5" customFormat="1" ht="15" customHeight="1" x14ac:dyDescent="0.25">
      <c r="A109" s="46" t="str">
        <f>'Exit Capacity'!A109</f>
        <v>Abegondo (I15)</v>
      </c>
      <c r="B109" s="4" t="str">
        <f>'Exit Capacity'!B109</f>
        <v>Salida Nacional / National exit</v>
      </c>
      <c r="C109" s="52">
        <f>'Exit Capacity'!C109</f>
        <v>5724.0239610667213</v>
      </c>
      <c r="D109" s="53">
        <f>'Exit Capacity'!D109</f>
        <v>5789.7727744576623</v>
      </c>
      <c r="E109" s="53">
        <f>'Exit Capacity'!E109</f>
        <v>5869.4524610947446</v>
      </c>
      <c r="F109" s="53">
        <f>'Exit Capacity'!F109</f>
        <v>5935.803283564378</v>
      </c>
      <c r="G109" s="53">
        <f>'Exit Capacity'!G109</f>
        <v>5988.5801384095339</v>
      </c>
      <c r="H109" s="53">
        <f>'Exit Capacity'!H109</f>
        <v>6027.3536544521694</v>
      </c>
      <c r="I109" s="65">
        <f>'Exit Capacity'!I109</f>
        <v>6051.7589512585182</v>
      </c>
    </row>
    <row r="110" spans="1:9" s="5" customFormat="1" ht="15" customHeight="1" x14ac:dyDescent="0.25">
      <c r="A110" s="46" t="str">
        <f>'Exit Capacity'!A110</f>
        <v>Andosilla</v>
      </c>
      <c r="B110" s="4" t="str">
        <f>'Exit Capacity'!B110</f>
        <v>Salida Nacional / National exit</v>
      </c>
      <c r="C110" s="52">
        <f>'Exit Capacity'!C110</f>
        <v>20682.092619690775</v>
      </c>
      <c r="D110" s="53">
        <f>'Exit Capacity'!D110</f>
        <v>20909.34635506204</v>
      </c>
      <c r="E110" s="53">
        <f>'Exit Capacity'!E110</f>
        <v>21185.122374036906</v>
      </c>
      <c r="F110" s="53">
        <f>'Exit Capacity'!F110</f>
        <v>21414.742348020205</v>
      </c>
      <c r="G110" s="53">
        <f>'Exit Capacity'!G110</f>
        <v>21597.598207005492</v>
      </c>
      <c r="H110" s="53">
        <f>'Exit Capacity'!H110</f>
        <v>21732.328406216391</v>
      </c>
      <c r="I110" s="65">
        <f>'Exit Capacity'!I110</f>
        <v>21817.717019908639</v>
      </c>
    </row>
    <row r="111" spans="1:9" s="5" customFormat="1" ht="15" customHeight="1" x14ac:dyDescent="0.25">
      <c r="A111" s="46" t="str">
        <f>'Exit Capacity'!A111</f>
        <v>B02_Briviesca</v>
      </c>
      <c r="B111" s="4" t="str">
        <f>'Exit Capacity'!B111</f>
        <v>Salida Nacional / National exit</v>
      </c>
      <c r="C111" s="52">
        <f>'Exit Capacity'!C111</f>
        <v>3053.9965807377839</v>
      </c>
      <c r="D111" s="53">
        <f>'Exit Capacity'!D111</f>
        <v>3074.0105484696046</v>
      </c>
      <c r="E111" s="53">
        <f>'Exit Capacity'!E111</f>
        <v>3097.0006781939815</v>
      </c>
      <c r="F111" s="53">
        <f>'Exit Capacity'!F111</f>
        <v>3116.4644157662387</v>
      </c>
      <c r="G111" s="53">
        <f>'Exit Capacity'!G111</f>
        <v>3132.5620567992123</v>
      </c>
      <c r="H111" s="53">
        <f>'Exit Capacity'!H111</f>
        <v>3145.0696282665053</v>
      </c>
      <c r="I111" s="65">
        <f>'Exit Capacity'!I111</f>
        <v>3155.4140479060625</v>
      </c>
    </row>
    <row r="112" spans="1:9" s="5" customFormat="1" ht="15" customHeight="1" x14ac:dyDescent="0.25">
      <c r="A112" s="46" t="str">
        <f>'Exit Capacity'!A112</f>
        <v>B04_Burgos</v>
      </c>
      <c r="B112" s="4" t="str">
        <f>'Exit Capacity'!B112</f>
        <v>Salida Nacional / National exit</v>
      </c>
      <c r="C112" s="52">
        <f>'Exit Capacity'!C112</f>
        <v>0</v>
      </c>
      <c r="D112" s="53">
        <f>'Exit Capacity'!D112</f>
        <v>0</v>
      </c>
      <c r="E112" s="53">
        <f>'Exit Capacity'!E112</f>
        <v>0</v>
      </c>
      <c r="F112" s="53">
        <f>'Exit Capacity'!F112</f>
        <v>0</v>
      </c>
      <c r="G112" s="53">
        <f>'Exit Capacity'!G112</f>
        <v>0</v>
      </c>
      <c r="H112" s="53">
        <f>'Exit Capacity'!H112</f>
        <v>0</v>
      </c>
      <c r="I112" s="65">
        <f>'Exit Capacity'!I112</f>
        <v>0</v>
      </c>
    </row>
    <row r="113" spans="1:9" s="5" customFormat="1" ht="15" customHeight="1" x14ac:dyDescent="0.25">
      <c r="A113" s="46" t="str">
        <f>'Exit Capacity'!A113</f>
        <v>B05_Villalonquejar</v>
      </c>
      <c r="B113" s="4" t="str">
        <f>'Exit Capacity'!B113</f>
        <v>Salida Nacional / National exit</v>
      </c>
      <c r="C113" s="52">
        <f>'Exit Capacity'!C113</f>
        <v>15413.951065838659</v>
      </c>
      <c r="D113" s="53">
        <f>'Exit Capacity'!D113</f>
        <v>15638.191259462345</v>
      </c>
      <c r="E113" s="53">
        <f>'Exit Capacity'!E113</f>
        <v>15908.242283744024</v>
      </c>
      <c r="F113" s="53">
        <f>'Exit Capacity'!F113</f>
        <v>16133.229190869095</v>
      </c>
      <c r="G113" s="53">
        <f>'Exit Capacity'!G113</f>
        <v>16311.221721787795</v>
      </c>
      <c r="H113" s="53">
        <f>'Exit Capacity'!H113</f>
        <v>16440.194687923868</v>
      </c>
      <c r="I113" s="65">
        <f>'Exit Capacity'!I113</f>
        <v>16518.696570585769</v>
      </c>
    </row>
    <row r="114" spans="1:9" s="5" customFormat="1" ht="15" customHeight="1" x14ac:dyDescent="0.25">
      <c r="A114" s="46" t="str">
        <f>'Exit Capacity'!A114</f>
        <v>B08_Lerma</v>
      </c>
      <c r="B114" s="4" t="str">
        <f>'Exit Capacity'!B114</f>
        <v>Salida Nacional / National exit</v>
      </c>
      <c r="C114" s="52">
        <f>'Exit Capacity'!C114</f>
        <v>87.230856795130421</v>
      </c>
      <c r="D114" s="53">
        <f>'Exit Capacity'!D114</f>
        <v>87.468318450416561</v>
      </c>
      <c r="E114" s="53">
        <f>'Exit Capacity'!E114</f>
        <v>87.783655700863505</v>
      </c>
      <c r="F114" s="53">
        <f>'Exit Capacity'!F114</f>
        <v>88.044458179324153</v>
      </c>
      <c r="G114" s="53">
        <f>'Exit Capacity'!G114</f>
        <v>88.267570055546614</v>
      </c>
      <c r="H114" s="53">
        <f>'Exit Capacity'!H114</f>
        <v>88.460526167044236</v>
      </c>
      <c r="I114" s="65">
        <f>'Exit Capacity'!I114</f>
        <v>88.625363538091605</v>
      </c>
    </row>
    <row r="115" spans="1:9" s="5" customFormat="1" ht="15" customHeight="1" x14ac:dyDescent="0.25">
      <c r="A115" s="46" t="str">
        <f>'Exit Capacity'!A115</f>
        <v>B10_Aranda de Duero</v>
      </c>
      <c r="B115" s="4" t="str">
        <f>'Exit Capacity'!B115</f>
        <v>Salida Nacional / National exit</v>
      </c>
      <c r="C115" s="52">
        <f>'Exit Capacity'!C115</f>
        <v>9834.2273986121636</v>
      </c>
      <c r="D115" s="53">
        <f>'Exit Capacity'!D115</f>
        <v>9952.9680580720506</v>
      </c>
      <c r="E115" s="53">
        <f>'Exit Capacity'!E115</f>
        <v>10093.68662925476</v>
      </c>
      <c r="F115" s="53">
        <f>'Exit Capacity'!F115</f>
        <v>10210.446188334281</v>
      </c>
      <c r="G115" s="53">
        <f>'Exit Capacity'!G115</f>
        <v>10303.278741658507</v>
      </c>
      <c r="H115" s="53">
        <f>'Exit Capacity'!H115</f>
        <v>10371.333923166399</v>
      </c>
      <c r="I115" s="65">
        <f>'Exit Capacity'!I115</f>
        <v>10416.562768127726</v>
      </c>
    </row>
    <row r="116" spans="1:9" s="5" customFormat="1" ht="15" customHeight="1" x14ac:dyDescent="0.25">
      <c r="A116" s="46" t="str">
        <f>'Exit Capacity'!A116</f>
        <v>B18_Algete</v>
      </c>
      <c r="B116" s="4" t="str">
        <f>'Exit Capacity'!B116</f>
        <v>Salida Nacional / National exit</v>
      </c>
      <c r="C116" s="52">
        <f>'Exit Capacity'!C116</f>
        <v>28001.494651131121</v>
      </c>
      <c r="D116" s="53">
        <f>'Exit Capacity'!D116</f>
        <v>28154.708489813835</v>
      </c>
      <c r="E116" s="53">
        <f>'Exit Capacity'!E116</f>
        <v>28345.589466035053</v>
      </c>
      <c r="F116" s="53">
        <f>'Exit Capacity'!F116</f>
        <v>28504.020098446967</v>
      </c>
      <c r="G116" s="53">
        <f>'Exit Capacity'!G116</f>
        <v>28633.512783812006</v>
      </c>
      <c r="H116" s="53">
        <f>'Exit Capacity'!H116</f>
        <v>28735.066719537368</v>
      </c>
      <c r="I116" s="65">
        <f>'Exit Capacity'!I116</f>
        <v>28809.340149210602</v>
      </c>
    </row>
    <row r="117" spans="1:9" s="5" customFormat="1" ht="15" customHeight="1" x14ac:dyDescent="0.25">
      <c r="A117" s="46" t="str">
        <f>'Exit Capacity'!A117</f>
        <v>B19_San Fernando</v>
      </c>
      <c r="B117" s="4" t="str">
        <f>'Exit Capacity'!B117</f>
        <v>Salida Nacional / National exit</v>
      </c>
      <c r="C117" s="52">
        <f>'Exit Capacity'!C117</f>
        <v>22916.356459548282</v>
      </c>
      <c r="D117" s="53">
        <f>'Exit Capacity'!D117</f>
        <v>23039.090254211049</v>
      </c>
      <c r="E117" s="53">
        <f>'Exit Capacity'!E117</f>
        <v>23192.143357698154</v>
      </c>
      <c r="F117" s="53">
        <f>'Exit Capacity'!F117</f>
        <v>23319.156274440465</v>
      </c>
      <c r="G117" s="53">
        <f>'Exit Capacity'!G117</f>
        <v>23423.083306548371</v>
      </c>
      <c r="H117" s="53">
        <f>'Exit Capacity'!H117</f>
        <v>23504.791020083314</v>
      </c>
      <c r="I117" s="65">
        <f>'Exit Capacity'!I117</f>
        <v>23564.880314433762</v>
      </c>
    </row>
    <row r="118" spans="1:9" s="5" customFormat="1" ht="15" customHeight="1" x14ac:dyDescent="0.25">
      <c r="A118" s="46" t="str">
        <f>'Exit Capacity'!A118</f>
        <v>B20_Rivas</v>
      </c>
      <c r="B118" s="4" t="str">
        <f>'Exit Capacity'!B118</f>
        <v>Salida Nacional / National exit</v>
      </c>
      <c r="C118" s="52">
        <f>'Exit Capacity'!C118</f>
        <v>25334.996940208599</v>
      </c>
      <c r="D118" s="53">
        <f>'Exit Capacity'!D118</f>
        <v>25497.913306015696</v>
      </c>
      <c r="E118" s="53">
        <f>'Exit Capacity'!E118</f>
        <v>25699.206319975317</v>
      </c>
      <c r="F118" s="53">
        <f>'Exit Capacity'!F118</f>
        <v>25866.417120260729</v>
      </c>
      <c r="G118" s="53">
        <f>'Exit Capacity'!G118</f>
        <v>26002.064570223341</v>
      </c>
      <c r="H118" s="53">
        <f>'Exit Capacity'!H118</f>
        <v>26106.605430177256</v>
      </c>
      <c r="I118" s="65">
        <f>'Exit Capacity'!I118</f>
        <v>26180.371584212349</v>
      </c>
    </row>
    <row r="119" spans="1:9" s="5" customFormat="1" ht="15" customHeight="1" x14ac:dyDescent="0.25">
      <c r="A119" s="46" t="str">
        <f>'Exit Capacity'!A119</f>
        <v>BI Madrid</v>
      </c>
      <c r="B119" s="4" t="str">
        <f>'Exit Capacity'!B119</f>
        <v>Salida Nacional / National exit</v>
      </c>
      <c r="C119" s="52">
        <f>'Exit Capacity'!C119</f>
        <v>14.586719852264128</v>
      </c>
      <c r="D119" s="53">
        <f>'Exit Capacity'!D119</f>
        <v>14.918744438120761</v>
      </c>
      <c r="E119" s="53">
        <f>'Exit Capacity'!E119</f>
        <v>15.315188835016471</v>
      </c>
      <c r="F119" s="53">
        <f>'Exit Capacity'!F119</f>
        <v>15.645699796716986</v>
      </c>
      <c r="G119" s="53">
        <f>'Exit Capacity'!G119</f>
        <v>15.905225333347872</v>
      </c>
      <c r="H119" s="53">
        <f>'Exit Capacity'!H119</f>
        <v>16.089642525338505</v>
      </c>
      <c r="I119" s="65">
        <f>'Exit Capacity'!I119</f>
        <v>16.196387014910883</v>
      </c>
    </row>
    <row r="120" spans="1:9" s="5" customFormat="1" ht="15" customHeight="1" x14ac:dyDescent="0.25">
      <c r="A120" s="46" t="str">
        <f>'Exit Capacity'!A120</f>
        <v>B22_Getafe</v>
      </c>
      <c r="B120" s="4" t="str">
        <f>'Exit Capacity'!B120</f>
        <v>Salida Nacional / National exit</v>
      </c>
      <c r="C120" s="52">
        <f>'Exit Capacity'!C120</f>
        <v>2.443818571513555</v>
      </c>
      <c r="D120" s="53">
        <f>'Exit Capacity'!D120</f>
        <v>2.45690700148621</v>
      </c>
      <c r="E120" s="53">
        <f>'Exit Capacity'!E120</f>
        <v>2.4732287067882641</v>
      </c>
      <c r="F120" s="53">
        <f>'Exit Capacity'!F120</f>
        <v>2.4867734657600873</v>
      </c>
      <c r="G120" s="53">
        <f>'Exit Capacity'!G120</f>
        <v>2.4978563275403145</v>
      </c>
      <c r="H120" s="53">
        <f>'Exit Capacity'!H120</f>
        <v>2.5065697034264454</v>
      </c>
      <c r="I120" s="65">
        <f>'Exit Capacity'!I120</f>
        <v>2.512977673809607</v>
      </c>
    </row>
    <row r="121" spans="1:9" s="5" customFormat="1" ht="15" customHeight="1" x14ac:dyDescent="0.25">
      <c r="A121" s="46" t="str">
        <f>'Exit Capacity'!A121</f>
        <v>C1.01_Arrieta</v>
      </c>
      <c r="B121" s="4" t="str">
        <f>'Exit Capacity'!B121</f>
        <v>Salida Nacional / National exit</v>
      </c>
      <c r="C121" s="52">
        <f>'Exit Capacity'!C121</f>
        <v>46.363201736367799</v>
      </c>
      <c r="D121" s="53">
        <f>'Exit Capacity'!D121</f>
        <v>47.093667473514031</v>
      </c>
      <c r="E121" s="53">
        <f>'Exit Capacity'!E121</f>
        <v>48.110457666876854</v>
      </c>
      <c r="F121" s="53">
        <f>'Exit Capacity'!F121</f>
        <v>49.391300764176265</v>
      </c>
      <c r="G121" s="53">
        <f>'Exit Capacity'!G121</f>
        <v>50.151743096106735</v>
      </c>
      <c r="H121" s="53">
        <f>'Exit Capacity'!H121</f>
        <v>50.632372126438064</v>
      </c>
      <c r="I121" s="65">
        <f>'Exit Capacity'!I121</f>
        <v>50.517612051920011</v>
      </c>
    </row>
    <row r="122" spans="1:9" s="5" customFormat="1" ht="15" customHeight="1" x14ac:dyDescent="0.25">
      <c r="A122" s="46" t="str">
        <f>'Exit Capacity'!A122</f>
        <v>C2X.01_Sollube</v>
      </c>
      <c r="B122" s="4" t="str">
        <f>'Exit Capacity'!B122</f>
        <v>Salida Nacional / National exit</v>
      </c>
      <c r="C122" s="52">
        <f>'Exit Capacity'!C122</f>
        <v>688.41586329090842</v>
      </c>
      <c r="D122" s="53">
        <f>'Exit Capacity'!D122</f>
        <v>699.83474529357966</v>
      </c>
      <c r="E122" s="53">
        <f>'Exit Capacity'!E122</f>
        <v>713.54646921083827</v>
      </c>
      <c r="F122" s="53">
        <f>'Exit Capacity'!F122</f>
        <v>724.97268640915593</v>
      </c>
      <c r="G122" s="53">
        <f>'Exit Capacity'!G122</f>
        <v>733.98939737840874</v>
      </c>
      <c r="H122" s="53">
        <f>'Exit Capacity'!H122</f>
        <v>740.48030120695853</v>
      </c>
      <c r="I122" s="65">
        <f>'Exit Capacity'!I122</f>
        <v>744.36661868562999</v>
      </c>
    </row>
    <row r="123" spans="1:9" s="5" customFormat="1" ht="15" customHeight="1" x14ac:dyDescent="0.25">
      <c r="A123" s="46" t="str">
        <f>'Exit Capacity'!A123</f>
        <v>Cas Tresorer</v>
      </c>
      <c r="B123" s="4" t="str">
        <f>'Exit Capacity'!B123</f>
        <v>Salida Nacional / National exit</v>
      </c>
      <c r="C123" s="52">
        <f>'Exit Capacity'!C123</f>
        <v>34821.518711293218</v>
      </c>
      <c r="D123" s="53">
        <f>'Exit Capacity'!D123</f>
        <v>35676.05186674407</v>
      </c>
      <c r="E123" s="53">
        <f>'Exit Capacity'!E123</f>
        <v>37196.327324265272</v>
      </c>
      <c r="F123" s="53">
        <f>'Exit Capacity'!F123</f>
        <v>40030.205704160049</v>
      </c>
      <c r="G123" s="53">
        <f>'Exit Capacity'!G123</f>
        <v>41356.207407574635</v>
      </c>
      <c r="H123" s="53">
        <f>'Exit Capacity'!H123</f>
        <v>42058.307273184822</v>
      </c>
      <c r="I123" s="65">
        <f>'Exit Capacity'!I123</f>
        <v>41007.400015427804</v>
      </c>
    </row>
    <row r="124" spans="1:9" s="5" customFormat="1" ht="15" customHeight="1" x14ac:dyDescent="0.25">
      <c r="A124" s="46" t="str">
        <f>'Exit Capacity'!A124</f>
        <v>cc Escatron</v>
      </c>
      <c r="B124" s="4" t="str">
        <f>'Exit Capacity'!B124</f>
        <v>Salida Nacional / National exit</v>
      </c>
      <c r="C124" s="52">
        <f>'Exit Capacity'!C124</f>
        <v>6.5374750319470394</v>
      </c>
      <c r="D124" s="53">
        <f>'Exit Capacity'!D124</f>
        <v>6.6979071260796559</v>
      </c>
      <c r="E124" s="53">
        <f>'Exit Capacity'!E124</f>
        <v>6.9833272689410135</v>
      </c>
      <c r="F124" s="53">
        <f>'Exit Capacity'!F124</f>
        <v>7.5153663596463876</v>
      </c>
      <c r="G124" s="53">
        <f>'Exit Capacity'!G124</f>
        <v>7.7643130842354182</v>
      </c>
      <c r="H124" s="53">
        <f>'Exit Capacity'!H124</f>
        <v>7.8961269887183203</v>
      </c>
      <c r="I124" s="65">
        <f>'Exit Capacity'!I124</f>
        <v>7.698827151929458</v>
      </c>
    </row>
    <row r="125" spans="1:9" s="5" customFormat="1" ht="15" customHeight="1" x14ac:dyDescent="0.25">
      <c r="A125" s="46" t="str">
        <f>'Exit Capacity'!A125</f>
        <v>cc SAGUNTO</v>
      </c>
      <c r="B125" s="4" t="str">
        <f>'Exit Capacity'!B125</f>
        <v>Salida Nacional / National exit</v>
      </c>
      <c r="C125" s="52">
        <f>'Exit Capacity'!C125</f>
        <v>28512.325289911088</v>
      </c>
      <c r="D125" s="53">
        <f>'Exit Capacity'!D125</f>
        <v>29212.028467743105</v>
      </c>
      <c r="E125" s="53">
        <f>'Exit Capacity'!E125</f>
        <v>30456.85034741187</v>
      </c>
      <c r="F125" s="53">
        <f>'Exit Capacity'!F125</f>
        <v>32777.267870539632</v>
      </c>
      <c r="G125" s="53">
        <f>'Exit Capacity'!G125</f>
        <v>33863.015801759851</v>
      </c>
      <c r="H125" s="53">
        <f>'Exit Capacity'!H125</f>
        <v>34437.904562938107</v>
      </c>
      <c r="I125" s="65">
        <f>'Exit Capacity'!I125</f>
        <v>33577.407643457707</v>
      </c>
    </row>
    <row r="126" spans="1:9" s="5" customFormat="1" ht="15" customHeight="1" x14ac:dyDescent="0.25">
      <c r="A126" s="46" t="str">
        <f>'Exit Capacity'!A126</f>
        <v>Conex Olite</v>
      </c>
      <c r="B126" s="4" t="str">
        <f>'Exit Capacity'!B126</f>
        <v>Salida Nacional / National exit</v>
      </c>
      <c r="C126" s="52">
        <f>'Exit Capacity'!C126</f>
        <v>0</v>
      </c>
      <c r="D126" s="53">
        <f>'Exit Capacity'!D126</f>
        <v>0</v>
      </c>
      <c r="E126" s="53">
        <f>'Exit Capacity'!E126</f>
        <v>0</v>
      </c>
      <c r="F126" s="53">
        <f>'Exit Capacity'!F126</f>
        <v>0</v>
      </c>
      <c r="G126" s="53">
        <f>'Exit Capacity'!G126</f>
        <v>0</v>
      </c>
      <c r="H126" s="53">
        <f>'Exit Capacity'!H126</f>
        <v>0</v>
      </c>
      <c r="I126" s="65">
        <f>'Exit Capacity'!I126</f>
        <v>0</v>
      </c>
    </row>
    <row r="127" spans="1:9" s="5" customFormat="1" ht="15" customHeight="1" x14ac:dyDescent="0.25">
      <c r="A127" s="46" t="str">
        <f>'Exit Capacity'!A127</f>
        <v>CT Ibiza</v>
      </c>
      <c r="B127" s="4" t="str">
        <f>'Exit Capacity'!B127</f>
        <v>Salida Nacional / National exit</v>
      </c>
      <c r="C127" s="52">
        <f>'Exit Capacity'!C127</f>
        <v>15401.861965910812</v>
      </c>
      <c r="D127" s="53">
        <f>'Exit Capacity'!D127</f>
        <v>15779.829446728349</v>
      </c>
      <c r="E127" s="53">
        <f>'Exit Capacity'!E127</f>
        <v>16452.260564424247</v>
      </c>
      <c r="F127" s="53">
        <f>'Exit Capacity'!F127</f>
        <v>17705.709731796804</v>
      </c>
      <c r="G127" s="53">
        <f>'Exit Capacity'!G127</f>
        <v>18292.211870657578</v>
      </c>
      <c r="H127" s="53">
        <f>'Exit Capacity'!H127</f>
        <v>18602.75677555013</v>
      </c>
      <c r="I127" s="65">
        <f>'Exit Capacity'!I127</f>
        <v>18137.931313537807</v>
      </c>
    </row>
    <row r="128" spans="1:9" s="5" customFormat="1" ht="15" customHeight="1" x14ac:dyDescent="0.25">
      <c r="A128" s="46" t="str">
        <f>'Exit Capacity'!A128</f>
        <v>CT Son Reus</v>
      </c>
      <c r="B128" s="4" t="str">
        <f>'Exit Capacity'!B128</f>
        <v>Salida Nacional / National exit</v>
      </c>
      <c r="C128" s="52">
        <f>'Exit Capacity'!C128</f>
        <v>32348.382472640751</v>
      </c>
      <c r="D128" s="53">
        <f>'Exit Capacity'!D128</f>
        <v>33142.223935365684</v>
      </c>
      <c r="E128" s="53">
        <f>'Exit Capacity'!E128</f>
        <v>34554.524540959763</v>
      </c>
      <c r="F128" s="53">
        <f>'Exit Capacity'!F128</f>
        <v>37187.131765068378</v>
      </c>
      <c r="G128" s="53">
        <f>'Exit Capacity'!G128</f>
        <v>38418.956563322135</v>
      </c>
      <c r="H128" s="53">
        <f>'Exit Capacity'!H128</f>
        <v>39071.191038649093</v>
      </c>
      <c r="I128" s="65">
        <f>'Exit Capacity'!I128</f>
        <v>38094.922593867755</v>
      </c>
    </row>
    <row r="129" spans="1:9" s="5" customFormat="1" ht="15" customHeight="1" x14ac:dyDescent="0.25">
      <c r="A129" s="46" t="str">
        <f>'Exit Capacity'!A129</f>
        <v>ctcc Barcelona</v>
      </c>
      <c r="B129" s="4" t="str">
        <f>'Exit Capacity'!B129</f>
        <v>Salida Nacional / National exit</v>
      </c>
      <c r="C129" s="52">
        <f>'Exit Capacity'!C129</f>
        <v>23189.193615919743</v>
      </c>
      <c r="D129" s="53">
        <f>'Exit Capacity'!D129</f>
        <v>23758.265141985779</v>
      </c>
      <c r="E129" s="53">
        <f>'Exit Capacity'!E129</f>
        <v>24770.683992130784</v>
      </c>
      <c r="F129" s="53">
        <f>'Exit Capacity'!F129</f>
        <v>26657.889285506924</v>
      </c>
      <c r="G129" s="53">
        <f>'Exit Capacity'!G129</f>
        <v>27540.93262690914</v>
      </c>
      <c r="H129" s="53">
        <f>'Exit Capacity'!H129</f>
        <v>28008.492064977698</v>
      </c>
      <c r="I129" s="65">
        <f>'Exit Capacity'!I129</f>
        <v>27308.646315154056</v>
      </c>
    </row>
    <row r="130" spans="1:9" s="5" customFormat="1" ht="15" customHeight="1" x14ac:dyDescent="0.25">
      <c r="A130" s="46" t="str">
        <f>'Exit Capacity'!A130</f>
        <v>D01A_Montorio</v>
      </c>
      <c r="B130" s="4" t="str">
        <f>'Exit Capacity'!B130</f>
        <v>Salida Nacional / National exit</v>
      </c>
      <c r="C130" s="52">
        <f>'Exit Capacity'!C130</f>
        <v>105.37294464360011</v>
      </c>
      <c r="D130" s="53">
        <f>'Exit Capacity'!D130</f>
        <v>107.77145566322147</v>
      </c>
      <c r="E130" s="53">
        <f>'Exit Capacity'!E130</f>
        <v>110.63532868686585</v>
      </c>
      <c r="F130" s="53">
        <f>'Exit Capacity'!F130</f>
        <v>113.02290544326496</v>
      </c>
      <c r="G130" s="53">
        <f>'Exit Capacity'!G130</f>
        <v>114.89769088385613</v>
      </c>
      <c r="H130" s="53">
        <f>'Exit Capacity'!H130</f>
        <v>116.22990146716563</v>
      </c>
      <c r="I130" s="65">
        <f>'Exit Capacity'!I130</f>
        <v>117.00101253974675</v>
      </c>
    </row>
    <row r="131" spans="1:9" s="5" customFormat="1" ht="15" customHeight="1" x14ac:dyDescent="0.25">
      <c r="A131" s="46" t="str">
        <f>'Exit Capacity'!A131</f>
        <v>D03A_Aguilar</v>
      </c>
      <c r="B131" s="4" t="str">
        <f>'Exit Capacity'!B131</f>
        <v>Salida Nacional / National exit</v>
      </c>
      <c r="C131" s="52">
        <f>'Exit Capacity'!C131</f>
        <v>859.96269842492154</v>
      </c>
      <c r="D131" s="53">
        <f>'Exit Capacity'!D131</f>
        <v>876.65437794823049</v>
      </c>
      <c r="E131" s="53">
        <f>'Exit Capacity'!E131</f>
        <v>896.63704548236547</v>
      </c>
      <c r="F131" s="53">
        <f>'Exit Capacity'!F131</f>
        <v>913.29290945071034</v>
      </c>
      <c r="G131" s="53">
        <f>'Exit Capacity'!G131</f>
        <v>926.40173146133611</v>
      </c>
      <c r="H131" s="53">
        <f>'Exit Capacity'!H131</f>
        <v>935.77353135977489</v>
      </c>
      <c r="I131" s="65">
        <f>'Exit Capacity'!I131</f>
        <v>941.28577662567182</v>
      </c>
    </row>
    <row r="132" spans="1:9" s="5" customFormat="1" ht="15" customHeight="1" x14ac:dyDescent="0.25">
      <c r="A132" s="46" t="str">
        <f>'Exit Capacity'!A132</f>
        <v>D04_Reinosa</v>
      </c>
      <c r="B132" s="4" t="str">
        <f>'Exit Capacity'!B132</f>
        <v>Salida Nacional / National exit</v>
      </c>
      <c r="C132" s="52">
        <f>'Exit Capacity'!C132</f>
        <v>1622.6258151555351</v>
      </c>
      <c r="D132" s="53">
        <f>'Exit Capacity'!D132</f>
        <v>1652.340514427586</v>
      </c>
      <c r="E132" s="53">
        <f>'Exit Capacity'!E132</f>
        <v>1687.9518428981839</v>
      </c>
      <c r="F132" s="53">
        <f>'Exit Capacity'!F132</f>
        <v>1717.6319488712948</v>
      </c>
      <c r="G132" s="53">
        <f>'Exit Capacity'!G132</f>
        <v>1741.0131914496556</v>
      </c>
      <c r="H132" s="53">
        <f>'Exit Capacity'!H132</f>
        <v>1757.7698852377241</v>
      </c>
      <c r="I132" s="65">
        <f>'Exit Capacity'!I132</f>
        <v>1767.6885193028629</v>
      </c>
    </row>
    <row r="133" spans="1:9" s="5" customFormat="1" ht="15" customHeight="1" x14ac:dyDescent="0.25">
      <c r="A133" s="46" t="str">
        <f>'Exit Capacity'!A133</f>
        <v>D06_Corrales</v>
      </c>
      <c r="B133" s="4" t="str">
        <f>'Exit Capacity'!B133</f>
        <v>Salida Nacional / National exit</v>
      </c>
      <c r="C133" s="52">
        <f>'Exit Capacity'!C133</f>
        <v>0</v>
      </c>
      <c r="D133" s="53">
        <f>'Exit Capacity'!D133</f>
        <v>0</v>
      </c>
      <c r="E133" s="53">
        <f>'Exit Capacity'!E133</f>
        <v>0</v>
      </c>
      <c r="F133" s="53">
        <f>'Exit Capacity'!F133</f>
        <v>0</v>
      </c>
      <c r="G133" s="53">
        <f>'Exit Capacity'!G133</f>
        <v>0</v>
      </c>
      <c r="H133" s="53">
        <f>'Exit Capacity'!H133</f>
        <v>0</v>
      </c>
      <c r="I133" s="65">
        <f>'Exit Capacity'!I133</f>
        <v>0</v>
      </c>
    </row>
    <row r="134" spans="1:9" s="5" customFormat="1" ht="15" customHeight="1" x14ac:dyDescent="0.25">
      <c r="A134" s="46" t="str">
        <f>'Exit Capacity'!A134</f>
        <v>D06A_Reocin</v>
      </c>
      <c r="B134" s="4" t="str">
        <f>'Exit Capacity'!B134</f>
        <v>Salida Nacional / National exit</v>
      </c>
      <c r="C134" s="52">
        <f>'Exit Capacity'!C134</f>
        <v>45.014968137412616</v>
      </c>
      <c r="D134" s="53">
        <f>'Exit Capacity'!D134</f>
        <v>45.561531426762727</v>
      </c>
      <c r="E134" s="53">
        <f>'Exit Capacity'!E134</f>
        <v>46.222837123458845</v>
      </c>
      <c r="F134" s="53">
        <f>'Exit Capacity'!F134</f>
        <v>46.773588096864728</v>
      </c>
      <c r="G134" s="53">
        <f>'Exit Capacity'!G134</f>
        <v>47.211062700352954</v>
      </c>
      <c r="H134" s="53">
        <f>'Exit Capacity'!H134</f>
        <v>47.531341028307779</v>
      </c>
      <c r="I134" s="65">
        <f>'Exit Capacity'!I134</f>
        <v>47.731260412545211</v>
      </c>
    </row>
    <row r="135" spans="1:9" s="5" customFormat="1" ht="15" customHeight="1" x14ac:dyDescent="0.25">
      <c r="A135" s="46" t="str">
        <f>'Exit Capacity'!A135</f>
        <v>D07.14_Cicero</v>
      </c>
      <c r="B135" s="4" t="str">
        <f>'Exit Capacity'!B135</f>
        <v>Salida Nacional / National exit</v>
      </c>
      <c r="C135" s="52">
        <f>'Exit Capacity'!C135</f>
        <v>1108.2731533101633</v>
      </c>
      <c r="D135" s="53">
        <f>'Exit Capacity'!D135</f>
        <v>1119.0576301156148</v>
      </c>
      <c r="E135" s="53">
        <f>'Exit Capacity'!E135</f>
        <v>1132.1972693203979</v>
      </c>
      <c r="F135" s="53">
        <f>'Exit Capacity'!F135</f>
        <v>1143.1343593469662</v>
      </c>
      <c r="G135" s="53">
        <f>'Exit Capacity'!G135</f>
        <v>1151.8738178858534</v>
      </c>
      <c r="H135" s="53">
        <f>'Exit Capacity'!H135</f>
        <v>1158.3683397192465</v>
      </c>
      <c r="I135" s="65">
        <f>'Exit Capacity'!I135</f>
        <v>1162.5666131783787</v>
      </c>
    </row>
    <row r="136" spans="1:9" s="5" customFormat="1" ht="15" customHeight="1" x14ac:dyDescent="0.25">
      <c r="A136" s="46" t="str">
        <f>'Exit Capacity'!A136</f>
        <v>D07_Villapresente</v>
      </c>
      <c r="B136" s="4" t="str">
        <f>'Exit Capacity'!B136</f>
        <v>Salida Nacional / National exit</v>
      </c>
      <c r="C136" s="52">
        <f>'Exit Capacity'!C136</f>
        <v>25368.533794426781</v>
      </c>
      <c r="D136" s="53">
        <f>'Exit Capacity'!D136</f>
        <v>25651.819880736952</v>
      </c>
      <c r="E136" s="53">
        <f>'Exit Capacity'!E136</f>
        <v>25983.299861975447</v>
      </c>
      <c r="F136" s="53">
        <f>'Exit Capacity'!F136</f>
        <v>26257.544980245541</v>
      </c>
      <c r="G136" s="53">
        <f>'Exit Capacity'!G136</f>
        <v>26476.169363909015</v>
      </c>
      <c r="H136" s="53">
        <f>'Exit Capacity'!H136</f>
        <v>26637.393935783664</v>
      </c>
      <c r="I136" s="65">
        <f>'Exit Capacity'!I136</f>
        <v>26750.428547632058</v>
      </c>
    </row>
    <row r="137" spans="1:9" s="5" customFormat="1" ht="15" customHeight="1" x14ac:dyDescent="0.25">
      <c r="A137" s="46" t="str">
        <f>'Exit Capacity'!A137</f>
        <v>D07A_Ruiloba</v>
      </c>
      <c r="B137" s="4" t="str">
        <f>'Exit Capacity'!B137</f>
        <v>Salida Nacional / National exit</v>
      </c>
      <c r="C137" s="52">
        <f>'Exit Capacity'!C137</f>
        <v>57.330163008105785</v>
      </c>
      <c r="D137" s="53">
        <f>'Exit Capacity'!D137</f>
        <v>57.486228371967812</v>
      </c>
      <c r="E137" s="53">
        <f>'Exit Capacity'!E137</f>
        <v>57.69347540168701</v>
      </c>
      <c r="F137" s="53">
        <f>'Exit Capacity'!F137</f>
        <v>57.864880901442483</v>
      </c>
      <c r="G137" s="53">
        <f>'Exit Capacity'!G137</f>
        <v>58.011515254271529</v>
      </c>
      <c r="H137" s="53">
        <f>'Exit Capacity'!H137</f>
        <v>58.138330531938124</v>
      </c>
      <c r="I137" s="65">
        <f>'Exit Capacity'!I137</f>
        <v>58.246665514525397</v>
      </c>
    </row>
    <row r="138" spans="1:9" s="5" customFormat="1" ht="15" customHeight="1" x14ac:dyDescent="0.25">
      <c r="A138" s="46" t="str">
        <f>'Exit Capacity'!A138</f>
        <v>D08A_San Vicente Barquera</v>
      </c>
      <c r="B138" s="4" t="str">
        <f>'Exit Capacity'!B138</f>
        <v>Salida Nacional / National exit</v>
      </c>
      <c r="C138" s="52">
        <f>'Exit Capacity'!C138</f>
        <v>45.351469968826301</v>
      </c>
      <c r="D138" s="53">
        <f>'Exit Capacity'!D138</f>
        <v>45.474926684994401</v>
      </c>
      <c r="E138" s="53">
        <f>'Exit Capacity'!E138</f>
        <v>45.638871054786442</v>
      </c>
      <c r="F138" s="53">
        <f>'Exit Capacity'!F138</f>
        <v>45.774462704395958</v>
      </c>
      <c r="G138" s="53">
        <f>'Exit Capacity'!G138</f>
        <v>45.890458946161139</v>
      </c>
      <c r="H138" s="53">
        <f>'Exit Capacity'!H138</f>
        <v>45.990777154847748</v>
      </c>
      <c r="I138" s="65">
        <f>'Exit Capacity'!I138</f>
        <v>46.076476382821085</v>
      </c>
    </row>
    <row r="139" spans="1:9" s="5" customFormat="1" ht="15" customHeight="1" x14ac:dyDescent="0.25">
      <c r="A139" s="46" t="str">
        <f>'Exit Capacity'!A139</f>
        <v>D10A_Llanes</v>
      </c>
      <c r="B139" s="4" t="str">
        <f>'Exit Capacity'!B139</f>
        <v>Salida Nacional / National exit</v>
      </c>
      <c r="C139" s="52">
        <f>'Exit Capacity'!C139</f>
        <v>94.240105203748016</v>
      </c>
      <c r="D139" s="53">
        <f>'Exit Capacity'!D139</f>
        <v>94.496647581046673</v>
      </c>
      <c r="E139" s="53">
        <f>'Exit Capacity'!E139</f>
        <v>94.837323079930925</v>
      </c>
      <c r="F139" s="53">
        <f>'Exit Capacity'!F139</f>
        <v>95.119081782189838</v>
      </c>
      <c r="G139" s="53">
        <f>'Exit Capacity'!G139</f>
        <v>95.360121334704985</v>
      </c>
      <c r="H139" s="53">
        <f>'Exit Capacity'!H139</f>
        <v>95.568582020697662</v>
      </c>
      <c r="I139" s="65">
        <f>'Exit Capacity'!I139</f>
        <v>95.746664545159121</v>
      </c>
    </row>
    <row r="140" spans="1:9" s="5" customFormat="1" ht="15" customHeight="1" x14ac:dyDescent="0.25">
      <c r="A140" s="46" t="str">
        <f>'Exit Capacity'!A140</f>
        <v>D12A_Ribadesella</v>
      </c>
      <c r="B140" s="4" t="str">
        <f>'Exit Capacity'!B140</f>
        <v>Salida Nacional / National exit</v>
      </c>
      <c r="C140" s="52">
        <f>'Exit Capacity'!C140</f>
        <v>380.17064102461296</v>
      </c>
      <c r="D140" s="53">
        <f>'Exit Capacity'!D140</f>
        <v>387.62917895195403</v>
      </c>
      <c r="E140" s="53">
        <f>'Exit Capacity'!E140</f>
        <v>396.55657104287923</v>
      </c>
      <c r="F140" s="53">
        <f>'Exit Capacity'!F140</f>
        <v>403.99780231679597</v>
      </c>
      <c r="G140" s="53">
        <f>'Exit Capacity'!G140</f>
        <v>409.85336986538522</v>
      </c>
      <c r="H140" s="53">
        <f>'Exit Capacity'!H140</f>
        <v>414.03782343590535</v>
      </c>
      <c r="I140" s="65">
        <f>'Exit Capacity'!I140</f>
        <v>416.49620390688085</v>
      </c>
    </row>
    <row r="141" spans="1:9" s="5" customFormat="1" ht="15" customHeight="1" x14ac:dyDescent="0.25">
      <c r="A141" s="46" t="str">
        <f>'Exit Capacity'!A141</f>
        <v>D13_Huerges</v>
      </c>
      <c r="B141" s="4" t="str">
        <f>'Exit Capacity'!B141</f>
        <v>Salida Nacional / National exit</v>
      </c>
      <c r="C141" s="52">
        <f>'Exit Capacity'!C141</f>
        <v>159.8758231324006</v>
      </c>
      <c r="D141" s="53">
        <f>'Exit Capacity'!D141</f>
        <v>160.31104042816114</v>
      </c>
      <c r="E141" s="53">
        <f>'Exit Capacity'!E141</f>
        <v>160.88898731910959</v>
      </c>
      <c r="F141" s="53">
        <f>'Exit Capacity'!F141</f>
        <v>161.36698343712081</v>
      </c>
      <c r="G141" s="53">
        <f>'Exit Capacity'!G141</f>
        <v>161.77590060441926</v>
      </c>
      <c r="H141" s="53">
        <f>'Exit Capacity'!H141</f>
        <v>162.12954859421905</v>
      </c>
      <c r="I141" s="65">
        <f>'Exit Capacity'!I141</f>
        <v>162.43166084379916</v>
      </c>
    </row>
    <row r="142" spans="1:9" s="5" customFormat="1" ht="15" customHeight="1" x14ac:dyDescent="0.25">
      <c r="A142" s="46" t="str">
        <f>'Exit Capacity'!A142</f>
        <v>D13A_Piloña</v>
      </c>
      <c r="B142" s="4" t="str">
        <f>'Exit Capacity'!B142</f>
        <v>Salida Nacional / National exit</v>
      </c>
      <c r="C142" s="52">
        <f>'Exit Capacity'!C142</f>
        <v>518.27164334725012</v>
      </c>
      <c r="D142" s="53">
        <f>'Exit Capacity'!D142</f>
        <v>529.40300650689892</v>
      </c>
      <c r="E142" s="53">
        <f>'Exit Capacity'!E142</f>
        <v>542.70619931139061</v>
      </c>
      <c r="F142" s="53">
        <f>'Exit Capacity'!F142</f>
        <v>553.79611642711563</v>
      </c>
      <c r="G142" s="53">
        <f>'Exit Capacity'!G142</f>
        <v>562.51117546734486</v>
      </c>
      <c r="H142" s="53">
        <f>'Exit Capacity'!H142</f>
        <v>568.71714423100912</v>
      </c>
      <c r="I142" s="65">
        <f>'Exit Capacity'!I142</f>
        <v>572.32952469108125</v>
      </c>
    </row>
    <row r="143" spans="1:9" s="5" customFormat="1" ht="15" customHeight="1" x14ac:dyDescent="0.25">
      <c r="A143" s="46" t="str">
        <f>'Exit Capacity'!A143</f>
        <v>D14_Villarriba</v>
      </c>
      <c r="B143" s="4" t="str">
        <f>'Exit Capacity'!B143</f>
        <v>Salida Nacional / National exit</v>
      </c>
      <c r="C143" s="52">
        <f>'Exit Capacity'!C143</f>
        <v>31.766135972101374</v>
      </c>
      <c r="D143" s="53">
        <f>'Exit Capacity'!D143</f>
        <v>31.852610409096705</v>
      </c>
      <c r="E143" s="53">
        <f>'Exit Capacity'!E143</f>
        <v>31.967444154204728</v>
      </c>
      <c r="F143" s="53">
        <f>'Exit Capacity'!F143</f>
        <v>32.062418424744102</v>
      </c>
      <c r="G143" s="53">
        <f>'Exit Capacity'!G143</f>
        <v>32.143667221987016</v>
      </c>
      <c r="H143" s="53">
        <f>'Exit Capacity'!H143</f>
        <v>32.213934445073882</v>
      </c>
      <c r="I143" s="65">
        <f>'Exit Capacity'!I143</f>
        <v>32.273961900201051</v>
      </c>
    </row>
    <row r="144" spans="1:9" s="5" customFormat="1" ht="15" customHeight="1" x14ac:dyDescent="0.25">
      <c r="A144" s="46" t="str">
        <f>'Exit Capacity'!A144</f>
        <v>D15_Careses</v>
      </c>
      <c r="B144" s="4" t="str">
        <f>'Exit Capacity'!B144</f>
        <v>Salida Nacional / National exit</v>
      </c>
      <c r="C144" s="52">
        <f>'Exit Capacity'!C144</f>
        <v>105.92851611329139</v>
      </c>
      <c r="D144" s="53">
        <f>'Exit Capacity'!D144</f>
        <v>106.21687692622417</v>
      </c>
      <c r="E144" s="53">
        <f>'Exit Capacity'!E144</f>
        <v>106.59980572277998</v>
      </c>
      <c r="F144" s="53">
        <f>'Exit Capacity'!F144</f>
        <v>106.91651039079542</v>
      </c>
      <c r="G144" s="53">
        <f>'Exit Capacity'!G144</f>
        <v>107.18744559473367</v>
      </c>
      <c r="H144" s="53">
        <f>'Exit Capacity'!H144</f>
        <v>107.42176124078928</v>
      </c>
      <c r="I144" s="65">
        <f>'Exit Capacity'!I144</f>
        <v>107.62193098297205</v>
      </c>
    </row>
    <row r="145" spans="1:9" s="5" customFormat="1" ht="15" customHeight="1" x14ac:dyDescent="0.25">
      <c r="A145" s="46" t="str">
        <f>'Exit Capacity'!A145</f>
        <v>D16_Llanera</v>
      </c>
      <c r="B145" s="4" t="str">
        <f>'Exit Capacity'!B145</f>
        <v>Salida Nacional / National exit</v>
      </c>
      <c r="C145" s="52">
        <f>'Exit Capacity'!C145</f>
        <v>0</v>
      </c>
      <c r="D145" s="53">
        <f>'Exit Capacity'!D145</f>
        <v>0</v>
      </c>
      <c r="E145" s="53">
        <f>'Exit Capacity'!E145</f>
        <v>0</v>
      </c>
      <c r="F145" s="53">
        <f>'Exit Capacity'!F145</f>
        <v>0</v>
      </c>
      <c r="G145" s="53">
        <f>'Exit Capacity'!G145</f>
        <v>0</v>
      </c>
      <c r="H145" s="53">
        <f>'Exit Capacity'!H145</f>
        <v>0</v>
      </c>
      <c r="I145" s="65">
        <f>'Exit Capacity'!I145</f>
        <v>0</v>
      </c>
    </row>
    <row r="146" spans="1:9" s="5" customFormat="1" ht="15" customHeight="1" x14ac:dyDescent="0.25">
      <c r="A146" s="46" t="str">
        <f>'Exit Capacity'!A146</f>
        <v>E01_Calahorra</v>
      </c>
      <c r="B146" s="4" t="str">
        <f>'Exit Capacity'!B146</f>
        <v>Salida Nacional / National exit</v>
      </c>
      <c r="C146" s="52">
        <f>'Exit Capacity'!C146</f>
        <v>901.47500584660838</v>
      </c>
      <c r="D146" s="53">
        <f>'Exit Capacity'!D146</f>
        <v>912.25646830725941</v>
      </c>
      <c r="E146" s="53">
        <f>'Exit Capacity'!E146</f>
        <v>925.30692609805396</v>
      </c>
      <c r="F146" s="53">
        <f>'Exit Capacity'!F146</f>
        <v>936.17529199678484</v>
      </c>
      <c r="G146" s="53">
        <f>'Exit Capacity'!G146</f>
        <v>944.81147869001097</v>
      </c>
      <c r="H146" s="53">
        <f>'Exit Capacity'!H146</f>
        <v>951.14000711958329</v>
      </c>
      <c r="I146" s="65">
        <f>'Exit Capacity'!I146</f>
        <v>955.09917189945293</v>
      </c>
    </row>
    <row r="147" spans="1:9" s="5" customFormat="1" ht="15" customHeight="1" x14ac:dyDescent="0.25">
      <c r="A147" s="46" t="str">
        <f>'Exit Capacity'!A147</f>
        <v>E02_San Adrian</v>
      </c>
      <c r="B147" s="4" t="str">
        <f>'Exit Capacity'!B147</f>
        <v>Salida Nacional / National exit</v>
      </c>
      <c r="C147" s="52">
        <f>'Exit Capacity'!C147</f>
        <v>4250.260374471075</v>
      </c>
      <c r="D147" s="53">
        <f>'Exit Capacity'!D147</f>
        <v>4318.3616699050581</v>
      </c>
      <c r="E147" s="53">
        <f>'Exit Capacity'!E147</f>
        <v>4400.1971720709571</v>
      </c>
      <c r="F147" s="53">
        <f>'Exit Capacity'!F147</f>
        <v>4468.3882005935366</v>
      </c>
      <c r="G147" s="53">
        <f>'Exit Capacity'!G147</f>
        <v>4522.2337512933236</v>
      </c>
      <c r="H147" s="53">
        <f>'Exit Capacity'!H147</f>
        <v>4561.0599542204363</v>
      </c>
      <c r="I147" s="65">
        <f>'Exit Capacity'!I147</f>
        <v>4584.4042652418175</v>
      </c>
    </row>
    <row r="148" spans="1:9" s="5" customFormat="1" ht="15" customHeight="1" x14ac:dyDescent="0.25">
      <c r="A148" s="46" t="str">
        <f>'Exit Capacity'!A148</f>
        <v>E15_Aibar</v>
      </c>
      <c r="B148" s="4" t="str">
        <f>'Exit Capacity'!B148</f>
        <v>Salida Nacional / National exit</v>
      </c>
      <c r="C148" s="52">
        <f>'Exit Capacity'!C148</f>
        <v>4225.8198538038969</v>
      </c>
      <c r="D148" s="53">
        <f>'Exit Capacity'!D148</f>
        <v>4318.1715382543734</v>
      </c>
      <c r="E148" s="53">
        <f>'Exit Capacity'!E148</f>
        <v>4428.5112126504209</v>
      </c>
      <c r="F148" s="53">
        <f>'Exit Capacity'!F148</f>
        <v>4520.495493886644</v>
      </c>
      <c r="G148" s="53">
        <f>'Exit Capacity'!G148</f>
        <v>4592.7640874053159</v>
      </c>
      <c r="H148" s="53">
        <f>'Exit Capacity'!H148</f>
        <v>4644.1932253279529</v>
      </c>
      <c r="I148" s="65">
        <f>'Exit Capacity'!I148</f>
        <v>4674.0781354691344</v>
      </c>
    </row>
    <row r="149" spans="1:9" s="5" customFormat="1" ht="15" customHeight="1" x14ac:dyDescent="0.25">
      <c r="A149" s="46" t="str">
        <f>'Exit Capacity'!A149</f>
        <v>EC Arbós</v>
      </c>
      <c r="B149" s="4" t="str">
        <f>'Exit Capacity'!B149</f>
        <v>Salida Nacional / National exit</v>
      </c>
      <c r="C149" s="52">
        <f>'Exit Capacity'!C149</f>
        <v>5024.1826905644266</v>
      </c>
      <c r="D149" s="53">
        <f>'Exit Capacity'!D149</f>
        <v>5068.0638242609766</v>
      </c>
      <c r="E149" s="53">
        <f>'Exit Capacity'!E149</f>
        <v>5121.7231906465831</v>
      </c>
      <c r="F149" s="53">
        <f>'Exit Capacity'!F149</f>
        <v>5166.61857292074</v>
      </c>
      <c r="G149" s="53">
        <f>'Exit Capacity'!G149</f>
        <v>5202.716965869713</v>
      </c>
      <c r="H149" s="53">
        <f>'Exit Capacity'!H149</f>
        <v>5229.7887412047075</v>
      </c>
      <c r="I149" s="65">
        <f>'Exit Capacity'!I149</f>
        <v>5247.6146586757623</v>
      </c>
    </row>
    <row r="150" spans="1:9" s="5" customFormat="1" ht="15" customHeight="1" x14ac:dyDescent="0.25">
      <c r="A150" s="46" t="str">
        <f>'Exit Capacity'!A150</f>
        <v>Esquedas</v>
      </c>
      <c r="B150" s="4" t="str">
        <f>'Exit Capacity'!B150</f>
        <v>Salida Nacional / National exit</v>
      </c>
      <c r="C150" s="52">
        <f>'Exit Capacity'!C150</f>
        <v>8211.9577744242451</v>
      </c>
      <c r="D150" s="53">
        <f>'Exit Capacity'!D150</f>
        <v>8316.4339292170826</v>
      </c>
      <c r="E150" s="53">
        <f>'Exit Capacity'!E150</f>
        <v>8440.283032667503</v>
      </c>
      <c r="F150" s="53">
        <f>'Exit Capacity'!F150</f>
        <v>8543.089015372123</v>
      </c>
      <c r="G150" s="53">
        <f>'Exit Capacity'!G150</f>
        <v>8624.7179918675065</v>
      </c>
      <c r="H150" s="53">
        <f>'Exit Capacity'!H150</f>
        <v>8684.362027805284</v>
      </c>
      <c r="I150" s="65">
        <f>'Exit Capacity'!I150</f>
        <v>8723.5224170874535</v>
      </c>
    </row>
    <row r="151" spans="1:9" s="5" customFormat="1" ht="15" customHeight="1" x14ac:dyDescent="0.25">
      <c r="A151" s="46" t="str">
        <f>'Exit Capacity'!A151</f>
        <v>F_00</v>
      </c>
      <c r="B151" s="4" t="str">
        <f>'Exit Capacity'!B151</f>
        <v>Salida Nacional / National exit</v>
      </c>
      <c r="C151" s="52">
        <f>'Exit Capacity'!C151</f>
        <v>9840.9708745527569</v>
      </c>
      <c r="D151" s="53">
        <f>'Exit Capacity'!D151</f>
        <v>10056.080067310206</v>
      </c>
      <c r="E151" s="53">
        <f>'Exit Capacity'!E151</f>
        <v>10418.052621210532</v>
      </c>
      <c r="F151" s="53">
        <f>'Exit Capacity'!F151</f>
        <v>11049.784558122656</v>
      </c>
      <c r="G151" s="53">
        <f>'Exit Capacity'!G151</f>
        <v>11356.593557457949</v>
      </c>
      <c r="H151" s="53">
        <f>'Exit Capacity'!H151</f>
        <v>11524.442850349935</v>
      </c>
      <c r="I151" s="65">
        <f>'Exit Capacity'!I151</f>
        <v>11315.737247724021</v>
      </c>
    </row>
    <row r="152" spans="1:9" s="5" customFormat="1" ht="15" customHeight="1" x14ac:dyDescent="0.25">
      <c r="A152" s="46" t="str">
        <f>'Exit Capacity'!A152</f>
        <v>F02_Palos de la Frontera</v>
      </c>
      <c r="B152" s="4" t="str">
        <f>'Exit Capacity'!B152</f>
        <v>Salida Nacional / National exit</v>
      </c>
      <c r="C152" s="52">
        <f>'Exit Capacity'!C152</f>
        <v>22923.038769658477</v>
      </c>
      <c r="D152" s="53">
        <f>'Exit Capacity'!D152</f>
        <v>23150.466550470941</v>
      </c>
      <c r="E152" s="53">
        <f>'Exit Capacity'!E152</f>
        <v>23409.228762224891</v>
      </c>
      <c r="F152" s="53">
        <f>'Exit Capacity'!F152</f>
        <v>23624.805416990905</v>
      </c>
      <c r="G152" s="53">
        <f>'Exit Capacity'!G152</f>
        <v>23795.776318594537</v>
      </c>
      <c r="H152" s="53">
        <f>'Exit Capacity'!H152</f>
        <v>23922.736525915367</v>
      </c>
      <c r="I152" s="65">
        <f>'Exit Capacity'!I152</f>
        <v>24019.386072501322</v>
      </c>
    </row>
    <row r="153" spans="1:9" s="5" customFormat="1" ht="15" customHeight="1" x14ac:dyDescent="0.25">
      <c r="A153" s="46" t="str">
        <f>'Exit Capacity'!A153</f>
        <v>F06.2_Palomares del Rio</v>
      </c>
      <c r="B153" s="4" t="str">
        <f>'Exit Capacity'!B153</f>
        <v>Salida Nacional / National exit</v>
      </c>
      <c r="C153" s="52">
        <f>'Exit Capacity'!C153</f>
        <v>0</v>
      </c>
      <c r="D153" s="53">
        <f>'Exit Capacity'!D153</f>
        <v>0</v>
      </c>
      <c r="E153" s="53">
        <f>'Exit Capacity'!E153</f>
        <v>0</v>
      </c>
      <c r="F153" s="53">
        <f>'Exit Capacity'!F153</f>
        <v>0</v>
      </c>
      <c r="G153" s="53">
        <f>'Exit Capacity'!G153</f>
        <v>0</v>
      </c>
      <c r="H153" s="53">
        <f>'Exit Capacity'!H153</f>
        <v>0</v>
      </c>
      <c r="I153" s="65">
        <f>'Exit Capacity'!I153</f>
        <v>0</v>
      </c>
    </row>
    <row r="154" spans="1:9" s="5" customFormat="1" ht="15" customHeight="1" x14ac:dyDescent="0.25">
      <c r="A154" s="46" t="str">
        <f>'Exit Capacity'!A154</f>
        <v>F07.01_Alcala de Guadaira</v>
      </c>
      <c r="B154" s="4" t="str">
        <f>'Exit Capacity'!B154</f>
        <v>Salida Nacional / National exit</v>
      </c>
      <c r="C154" s="52">
        <f>'Exit Capacity'!C154</f>
        <v>50.595022090424258</v>
      </c>
      <c r="D154" s="53">
        <f>'Exit Capacity'!D154</f>
        <v>51.361584053043387</v>
      </c>
      <c r="E154" s="53">
        <f>'Exit Capacity'!E154</f>
        <v>52.283881164937611</v>
      </c>
      <c r="F154" s="53">
        <f>'Exit Capacity'!F154</f>
        <v>53.052328759858582</v>
      </c>
      <c r="G154" s="53">
        <f>'Exit Capacity'!G154</f>
        <v>53.659769588712237</v>
      </c>
      <c r="H154" s="53">
        <f>'Exit Capacity'!H154</f>
        <v>54.098994269692454</v>
      </c>
      <c r="I154" s="65">
        <f>'Exit Capacity'!I154</f>
        <v>54.364935089224041</v>
      </c>
    </row>
    <row r="155" spans="1:9" s="5" customFormat="1" ht="15" customHeight="1" x14ac:dyDescent="0.25">
      <c r="A155" s="46" t="str">
        <f>'Exit Capacity'!A155</f>
        <v>F07.04_Ecija</v>
      </c>
      <c r="B155" s="4" t="str">
        <f>'Exit Capacity'!B155</f>
        <v>Salida Nacional / National exit</v>
      </c>
      <c r="C155" s="52">
        <f>'Exit Capacity'!C155</f>
        <v>17.671570845203007</v>
      </c>
      <c r="D155" s="53">
        <f>'Exit Capacity'!D155</f>
        <v>17.719676763436318</v>
      </c>
      <c r="E155" s="53">
        <f>'Exit Capacity'!E155</f>
        <v>17.783559026733265</v>
      </c>
      <c r="F155" s="53">
        <f>'Exit Capacity'!F155</f>
        <v>17.836393420937899</v>
      </c>
      <c r="G155" s="53">
        <f>'Exit Capacity'!G155</f>
        <v>17.881592304359749</v>
      </c>
      <c r="H155" s="53">
        <f>'Exit Capacity'!H155</f>
        <v>17.920682114085608</v>
      </c>
      <c r="I155" s="65">
        <f>'Exit Capacity'!I155</f>
        <v>17.954075518523236</v>
      </c>
    </row>
    <row r="156" spans="1:9" s="5" customFormat="1" ht="15" customHeight="1" x14ac:dyDescent="0.25">
      <c r="A156" s="46" t="str">
        <f>'Exit Capacity'!A156</f>
        <v>F07_Sevilla</v>
      </c>
      <c r="B156" s="4" t="str">
        <f>'Exit Capacity'!B156</f>
        <v>Salida Nacional / National exit</v>
      </c>
      <c r="C156" s="52">
        <f>'Exit Capacity'!C156</f>
        <v>9945.3185684786567</v>
      </c>
      <c r="D156" s="53">
        <f>'Exit Capacity'!D156</f>
        <v>10088.01237550774</v>
      </c>
      <c r="E156" s="53">
        <f>'Exit Capacity'!E156</f>
        <v>10259.914239788608</v>
      </c>
      <c r="F156" s="53">
        <f>'Exit Capacity'!F156</f>
        <v>10403.126702127814</v>
      </c>
      <c r="G156" s="53">
        <f>'Exit Capacity'!G156</f>
        <v>10516.457881495971</v>
      </c>
      <c r="H156" s="53">
        <f>'Exit Capacity'!H156</f>
        <v>10598.637729424176</v>
      </c>
      <c r="I156" s="65">
        <f>'Exit Capacity'!I156</f>
        <v>10648.749474197699</v>
      </c>
    </row>
    <row r="157" spans="1:9" s="5" customFormat="1" ht="15" customHeight="1" x14ac:dyDescent="0.25">
      <c r="A157" s="46" t="str">
        <f>'Exit Capacity'!A157</f>
        <v>F08_Alcala de Guadaira</v>
      </c>
      <c r="B157" s="4" t="str">
        <f>'Exit Capacity'!B157</f>
        <v>Salida Nacional / National exit</v>
      </c>
      <c r="C157" s="52">
        <f>'Exit Capacity'!C157</f>
        <v>0</v>
      </c>
      <c r="D157" s="53">
        <f>'Exit Capacity'!D157</f>
        <v>0</v>
      </c>
      <c r="E157" s="53">
        <f>'Exit Capacity'!E157</f>
        <v>0</v>
      </c>
      <c r="F157" s="53">
        <f>'Exit Capacity'!F157</f>
        <v>0</v>
      </c>
      <c r="G157" s="53">
        <f>'Exit Capacity'!G157</f>
        <v>0</v>
      </c>
      <c r="H157" s="53">
        <f>'Exit Capacity'!H157</f>
        <v>0</v>
      </c>
      <c r="I157" s="65">
        <f>'Exit Capacity'!I157</f>
        <v>0</v>
      </c>
    </row>
    <row r="158" spans="1:9" s="5" customFormat="1" ht="15" customHeight="1" x14ac:dyDescent="0.25">
      <c r="A158" s="46" t="str">
        <f>'Exit Capacity'!A158</f>
        <v>F09_Carmona</v>
      </c>
      <c r="B158" s="4" t="str">
        <f>'Exit Capacity'!B158</f>
        <v>Salida Nacional / National exit</v>
      </c>
      <c r="C158" s="52">
        <f>'Exit Capacity'!C158</f>
        <v>7.7694647352174107</v>
      </c>
      <c r="D158" s="53">
        <f>'Exit Capacity'!D158</f>
        <v>7.7906149339486346</v>
      </c>
      <c r="E158" s="53">
        <f>'Exit Capacity'!E158</f>
        <v>7.818701344389404</v>
      </c>
      <c r="F158" s="53">
        <f>'Exit Capacity'!F158</f>
        <v>7.8419304600223763</v>
      </c>
      <c r="G158" s="53">
        <f>'Exit Capacity'!G158</f>
        <v>7.8618025548063324</v>
      </c>
      <c r="H158" s="53">
        <f>'Exit Capacity'!H158</f>
        <v>7.8789887405071841</v>
      </c>
      <c r="I158" s="65">
        <f>'Exit Capacity'!I158</f>
        <v>7.893670450494354</v>
      </c>
    </row>
    <row r="159" spans="1:9" s="5" customFormat="1" ht="15" customHeight="1" x14ac:dyDescent="0.25">
      <c r="A159" s="46" t="str">
        <f>'Exit Capacity'!A159</f>
        <v>F11_Palma del Rio</v>
      </c>
      <c r="B159" s="4" t="str">
        <f>'Exit Capacity'!B159</f>
        <v>Salida Nacional / National exit</v>
      </c>
      <c r="C159" s="52">
        <f>'Exit Capacity'!C159</f>
        <v>206.5469547152147</v>
      </c>
      <c r="D159" s="53">
        <f>'Exit Capacity'!D159</f>
        <v>205.08013885835535</v>
      </c>
      <c r="E159" s="53">
        <f>'Exit Capacity'!E159</f>
        <v>203.42713761433151</v>
      </c>
      <c r="F159" s="53">
        <f>'Exit Capacity'!F159</f>
        <v>202.23059424331052</v>
      </c>
      <c r="G159" s="53">
        <f>'Exit Capacity'!G159</f>
        <v>201.43810326271128</v>
      </c>
      <c r="H159" s="53">
        <f>'Exit Capacity'!H159</f>
        <v>201.02187471135969</v>
      </c>
      <c r="I159" s="65">
        <f>'Exit Capacity'!I159</f>
        <v>200.97876883760154</v>
      </c>
    </row>
    <row r="160" spans="1:9" s="5" customFormat="1" ht="15" customHeight="1" x14ac:dyDescent="0.25">
      <c r="A160" s="46" t="str">
        <f>'Exit Capacity'!A160</f>
        <v>F13_Cordoba</v>
      </c>
      <c r="B160" s="4" t="str">
        <f>'Exit Capacity'!B160</f>
        <v>Salida Nacional / National exit</v>
      </c>
      <c r="C160" s="52">
        <f>'Exit Capacity'!C160</f>
        <v>0</v>
      </c>
      <c r="D160" s="53">
        <f>'Exit Capacity'!D160</f>
        <v>0</v>
      </c>
      <c r="E160" s="53">
        <f>'Exit Capacity'!E160</f>
        <v>0</v>
      </c>
      <c r="F160" s="53">
        <f>'Exit Capacity'!F160</f>
        <v>0</v>
      </c>
      <c r="G160" s="53">
        <f>'Exit Capacity'!G160</f>
        <v>0</v>
      </c>
      <c r="H160" s="53">
        <f>'Exit Capacity'!H160</f>
        <v>0</v>
      </c>
      <c r="I160" s="65">
        <f>'Exit Capacity'!I160</f>
        <v>0</v>
      </c>
    </row>
    <row r="161" spans="1:9" s="5" customFormat="1" ht="15" customHeight="1" x14ac:dyDescent="0.25">
      <c r="A161" s="46" t="str">
        <f>'Exit Capacity'!A161</f>
        <v>F14_Villafranca de Cordoba</v>
      </c>
      <c r="B161" s="4" t="str">
        <f>'Exit Capacity'!B161</f>
        <v>Salida Nacional / National exit</v>
      </c>
      <c r="C161" s="52">
        <f>'Exit Capacity'!C161</f>
        <v>2252.0963894065358</v>
      </c>
      <c r="D161" s="53">
        <f>'Exit Capacity'!D161</f>
        <v>2277.6532413942346</v>
      </c>
      <c r="E161" s="53">
        <f>'Exit Capacity'!E161</f>
        <v>2308.6363251294688</v>
      </c>
      <c r="F161" s="53">
        <f>'Exit Capacity'!F161</f>
        <v>2334.4358127198939</v>
      </c>
      <c r="G161" s="53">
        <f>'Exit Capacity'!G161</f>
        <v>2354.963661680652</v>
      </c>
      <c r="H161" s="53">
        <f>'Exit Capacity'!H161</f>
        <v>2370.0566787810512</v>
      </c>
      <c r="I161" s="65">
        <f>'Exit Capacity'!I161</f>
        <v>2379.574401550788</v>
      </c>
    </row>
    <row r="162" spans="1:9" s="5" customFormat="1" ht="15" customHeight="1" x14ac:dyDescent="0.25">
      <c r="A162" s="46" t="str">
        <f>'Exit Capacity'!A162</f>
        <v>F19.01_Puertollano</v>
      </c>
      <c r="B162" s="4" t="str">
        <f>'Exit Capacity'!B162</f>
        <v>Salida Nacional / National exit</v>
      </c>
      <c r="C162" s="52">
        <f>'Exit Capacity'!C162</f>
        <v>813.68649682772309</v>
      </c>
      <c r="D162" s="53">
        <f>'Exit Capacity'!D162</f>
        <v>818.99269019477606</v>
      </c>
      <c r="E162" s="53">
        <f>'Exit Capacity'!E162</f>
        <v>825.56881767903747</v>
      </c>
      <c r="F162" s="53">
        <f>'Exit Capacity'!F162</f>
        <v>831.03545376521879</v>
      </c>
      <c r="G162" s="53">
        <f>'Exit Capacity'!G162</f>
        <v>835.46651145951932</v>
      </c>
      <c r="H162" s="53">
        <f>'Exit Capacity'!H162</f>
        <v>838.87535296218073</v>
      </c>
      <c r="I162" s="65">
        <f>'Exit Capacity'!I162</f>
        <v>841.25026016899585</v>
      </c>
    </row>
    <row r="163" spans="1:9" s="5" customFormat="1" ht="15" customHeight="1" x14ac:dyDescent="0.25">
      <c r="A163" s="46" t="str">
        <f>'Exit Capacity'!A163</f>
        <v>F19_Almodovar</v>
      </c>
      <c r="B163" s="4" t="str">
        <f>'Exit Capacity'!B163</f>
        <v>Salida Nacional / National exit</v>
      </c>
      <c r="C163" s="52">
        <f>'Exit Capacity'!C163</f>
        <v>24232.550387061961</v>
      </c>
      <c r="D163" s="53">
        <f>'Exit Capacity'!D163</f>
        <v>24471.948773015301</v>
      </c>
      <c r="E163" s="53">
        <f>'Exit Capacity'!E163</f>
        <v>24743.231172355696</v>
      </c>
      <c r="F163" s="53">
        <f>'Exit Capacity'!F163</f>
        <v>24966.093297165338</v>
      </c>
      <c r="G163" s="53">
        <f>'Exit Capacity'!G163</f>
        <v>25144.691417360918</v>
      </c>
      <c r="H163" s="53">
        <f>'Exit Capacity'!H163</f>
        <v>25277.882507320497</v>
      </c>
      <c r="I163" s="65">
        <f>'Exit Capacity'!I163</f>
        <v>25382.4567978247</v>
      </c>
    </row>
    <row r="164" spans="1:9" s="5" customFormat="1" ht="15" customHeight="1" x14ac:dyDescent="0.25">
      <c r="A164" s="46" t="str">
        <f>'Exit Capacity'!A164</f>
        <v>F21_Ciudad Real</v>
      </c>
      <c r="B164" s="4" t="str">
        <f>'Exit Capacity'!B164</f>
        <v>Salida Nacional / National exit</v>
      </c>
      <c r="C164" s="52">
        <f>'Exit Capacity'!C164</f>
        <v>2863.7519602489533</v>
      </c>
      <c r="D164" s="53">
        <f>'Exit Capacity'!D164</f>
        <v>2889.4006380282453</v>
      </c>
      <c r="E164" s="53">
        <f>'Exit Capacity'!E164</f>
        <v>2920.7449854636207</v>
      </c>
      <c r="F164" s="53">
        <f>'Exit Capacity'!F164</f>
        <v>2946.8291150934774</v>
      </c>
      <c r="G164" s="53">
        <f>'Exit Capacity'!G164</f>
        <v>2967.7254432421123</v>
      </c>
      <c r="H164" s="53">
        <f>'Exit Capacity'!H164</f>
        <v>2983.3525808718769</v>
      </c>
      <c r="I164" s="65">
        <f>'Exit Capacity'!I164</f>
        <v>2993.5999835003877</v>
      </c>
    </row>
    <row r="165" spans="1:9" s="5" customFormat="1" ht="15" customHeight="1" x14ac:dyDescent="0.25">
      <c r="A165" s="46" t="str">
        <f>'Exit Capacity'!A165</f>
        <v>F25_Mascaraque</v>
      </c>
      <c r="B165" s="4" t="str">
        <f>'Exit Capacity'!B165</f>
        <v>Salida Nacional / National exit</v>
      </c>
      <c r="C165" s="52">
        <f>'Exit Capacity'!C165</f>
        <v>704.09078139246196</v>
      </c>
      <c r="D165" s="53">
        <f>'Exit Capacity'!D165</f>
        <v>715.67479286965909</v>
      </c>
      <c r="E165" s="53">
        <f>'Exit Capacity'!E165</f>
        <v>729.58717182476312</v>
      </c>
      <c r="F165" s="53">
        <f>'Exit Capacity'!F165</f>
        <v>741.18044353496896</v>
      </c>
      <c r="G165" s="53">
        <f>'Exit Capacity'!G165</f>
        <v>750.33033890846855</v>
      </c>
      <c r="H165" s="53">
        <f>'Exit Capacity'!H165</f>
        <v>756.9196559700838</v>
      </c>
      <c r="I165" s="65">
        <f>'Exit Capacity'!I165</f>
        <v>760.86876457799917</v>
      </c>
    </row>
    <row r="166" spans="1:9" s="5" customFormat="1" ht="15" customHeight="1" x14ac:dyDescent="0.25">
      <c r="A166" s="46" t="str">
        <f>'Exit Capacity'!A166</f>
        <v>F26.02_Aranjuez Oeste</v>
      </c>
      <c r="B166" s="4" t="str">
        <f>'Exit Capacity'!B166</f>
        <v>Salida Nacional / National exit</v>
      </c>
      <c r="C166" s="52">
        <f>'Exit Capacity'!C166</f>
        <v>0</v>
      </c>
      <c r="D166" s="53">
        <f>'Exit Capacity'!D166</f>
        <v>0</v>
      </c>
      <c r="E166" s="53">
        <f>'Exit Capacity'!E166</f>
        <v>0</v>
      </c>
      <c r="F166" s="53">
        <f>'Exit Capacity'!F166</f>
        <v>0</v>
      </c>
      <c r="G166" s="53">
        <f>'Exit Capacity'!G166</f>
        <v>0</v>
      </c>
      <c r="H166" s="53">
        <f>'Exit Capacity'!H166</f>
        <v>0</v>
      </c>
      <c r="I166" s="65">
        <f>'Exit Capacity'!I166</f>
        <v>0</v>
      </c>
    </row>
    <row r="167" spans="1:9" s="5" customFormat="1" ht="15" customHeight="1" x14ac:dyDescent="0.25">
      <c r="A167" s="46" t="str">
        <f>'Exit Capacity'!A167</f>
        <v>F26_Aranjuez</v>
      </c>
      <c r="B167" s="4" t="str">
        <f>'Exit Capacity'!B167</f>
        <v>Salida Nacional / National exit</v>
      </c>
      <c r="C167" s="52">
        <f>'Exit Capacity'!C167</f>
        <v>30687.004159934004</v>
      </c>
      <c r="D167" s="53">
        <f>'Exit Capacity'!D167</f>
        <v>31323.255938186277</v>
      </c>
      <c r="E167" s="53">
        <f>'Exit Capacity'!E167</f>
        <v>32426.275623142014</v>
      </c>
      <c r="F167" s="53">
        <f>'Exit Capacity'!F167</f>
        <v>34415.691699135212</v>
      </c>
      <c r="G167" s="53">
        <f>'Exit Capacity'!G167</f>
        <v>35364.697939434969</v>
      </c>
      <c r="H167" s="53">
        <f>'Exit Capacity'!H167</f>
        <v>35877.078093541975</v>
      </c>
      <c r="I167" s="65">
        <f>'Exit Capacity'!I167</f>
        <v>35181.474284488118</v>
      </c>
    </row>
    <row r="168" spans="1:9" s="5" customFormat="1" ht="15" customHeight="1" x14ac:dyDescent="0.25">
      <c r="A168" s="46" t="str">
        <f>'Exit Capacity'!A168</f>
        <v>F26A_Ceramicas Toledo</v>
      </c>
      <c r="B168" s="4" t="str">
        <f>'Exit Capacity'!B168</f>
        <v>Salida Nacional / National exit</v>
      </c>
      <c r="C168" s="52">
        <f>'Exit Capacity'!C168</f>
        <v>4841.3543053642416</v>
      </c>
      <c r="D168" s="53">
        <f>'Exit Capacity'!D168</f>
        <v>4919.6188427464167</v>
      </c>
      <c r="E168" s="53">
        <f>'Exit Capacity'!E168</f>
        <v>5012.8694840163307</v>
      </c>
      <c r="F168" s="53">
        <f>'Exit Capacity'!F168</f>
        <v>5090.4603892678333</v>
      </c>
      <c r="G168" s="53">
        <f>'Exit Capacity'!G168</f>
        <v>5151.7341290906752</v>
      </c>
      <c r="H168" s="53">
        <f>'Exit Capacity'!H168</f>
        <v>5195.9087322773375</v>
      </c>
      <c r="I168" s="65">
        <f>'Exit Capacity'!I168</f>
        <v>5223.1418629148102</v>
      </c>
    </row>
    <row r="169" spans="1:9" s="5" customFormat="1" ht="15" customHeight="1" x14ac:dyDescent="0.25">
      <c r="A169" s="46" t="str">
        <f>'Exit Capacity'!A169</f>
        <v>F27_Yeles</v>
      </c>
      <c r="B169" s="4" t="str">
        <f>'Exit Capacity'!B169</f>
        <v>Salida Nacional / National exit</v>
      </c>
      <c r="C169" s="52">
        <f>'Exit Capacity'!C169</f>
        <v>0</v>
      </c>
      <c r="D169" s="53">
        <f>'Exit Capacity'!D169</f>
        <v>0</v>
      </c>
      <c r="E169" s="53">
        <f>'Exit Capacity'!E169</f>
        <v>0</v>
      </c>
      <c r="F169" s="53">
        <f>'Exit Capacity'!F169</f>
        <v>0</v>
      </c>
      <c r="G169" s="53">
        <f>'Exit Capacity'!G169</f>
        <v>0</v>
      </c>
      <c r="H169" s="53">
        <f>'Exit Capacity'!H169</f>
        <v>0</v>
      </c>
      <c r="I169" s="65">
        <f>'Exit Capacity'!I169</f>
        <v>0</v>
      </c>
    </row>
    <row r="170" spans="1:9" s="5" customFormat="1" ht="15" customHeight="1" x14ac:dyDescent="0.25">
      <c r="A170" s="46" t="str">
        <f>'Exit Capacity'!A170</f>
        <v>F28_ Pinto</v>
      </c>
      <c r="B170" s="4" t="str">
        <f>'Exit Capacity'!B170</f>
        <v>Salida Nacional / National exit</v>
      </c>
      <c r="C170" s="52">
        <f>'Exit Capacity'!C170</f>
        <v>69882.300995093552</v>
      </c>
      <c r="D170" s="53">
        <f>'Exit Capacity'!D170</f>
        <v>70256.571660503803</v>
      </c>
      <c r="E170" s="53">
        <f>'Exit Capacity'!E170</f>
        <v>70723.299565744703</v>
      </c>
      <c r="F170" s="53">
        <f>'Exit Capacity'!F170</f>
        <v>71110.619203302223</v>
      </c>
      <c r="G170" s="53">
        <f>'Exit Capacity'!G170</f>
        <v>71427.539572040216</v>
      </c>
      <c r="H170" s="53">
        <f>'Exit Capacity'!H170</f>
        <v>71676.703222507465</v>
      </c>
      <c r="I170" s="65">
        <f>'Exit Capacity'!I170</f>
        <v>71859.942567810605</v>
      </c>
    </row>
    <row r="171" spans="1:9" s="5" customFormat="1" ht="15" customHeight="1" x14ac:dyDescent="0.25">
      <c r="A171" s="46" t="str">
        <f>'Exit Capacity'!A171</f>
        <v>G04_Lumbier</v>
      </c>
      <c r="B171" s="4" t="str">
        <f>'Exit Capacity'!B171</f>
        <v>Salida Nacional / National exit</v>
      </c>
      <c r="C171" s="52">
        <f>'Exit Capacity'!C171</f>
        <v>0</v>
      </c>
      <c r="D171" s="53">
        <f>'Exit Capacity'!D171</f>
        <v>0</v>
      </c>
      <c r="E171" s="53">
        <f>'Exit Capacity'!E171</f>
        <v>0</v>
      </c>
      <c r="F171" s="53">
        <f>'Exit Capacity'!F171</f>
        <v>0</v>
      </c>
      <c r="G171" s="53">
        <f>'Exit Capacity'!G171</f>
        <v>0</v>
      </c>
      <c r="H171" s="53">
        <f>'Exit Capacity'!H171</f>
        <v>0</v>
      </c>
      <c r="I171" s="65">
        <f>'Exit Capacity'!I171</f>
        <v>0</v>
      </c>
    </row>
    <row r="172" spans="1:9" s="5" customFormat="1" ht="15" customHeight="1" x14ac:dyDescent="0.25">
      <c r="A172" s="46" t="str">
        <f>'Exit Capacity'!A172</f>
        <v>H1_Red Cartagena</v>
      </c>
      <c r="B172" s="4" t="str">
        <f>'Exit Capacity'!B172</f>
        <v>Salida Nacional / National exit</v>
      </c>
      <c r="C172" s="52">
        <f>'Exit Capacity'!C172</f>
        <v>35549.810267783505</v>
      </c>
      <c r="D172" s="53">
        <f>'Exit Capacity'!D172</f>
        <v>36174.753506514804</v>
      </c>
      <c r="E172" s="53">
        <f>'Exit Capacity'!E172</f>
        <v>37178.268620518393</v>
      </c>
      <c r="F172" s="53">
        <f>'Exit Capacity'!F172</f>
        <v>38850.148888021969</v>
      </c>
      <c r="G172" s="53">
        <f>'Exit Capacity'!G172</f>
        <v>39684.659022313346</v>
      </c>
      <c r="H172" s="53">
        <f>'Exit Capacity'!H172</f>
        <v>40153.626601124961</v>
      </c>
      <c r="I172" s="65">
        <f>'Exit Capacity'!I172</f>
        <v>39664.891334215536</v>
      </c>
    </row>
    <row r="173" spans="1:9" s="5" customFormat="1" ht="15" customHeight="1" x14ac:dyDescent="0.25">
      <c r="A173" s="46" t="str">
        <f>'Exit Capacity'!A173</f>
        <v>I001_Corvera</v>
      </c>
      <c r="B173" s="4" t="str">
        <f>'Exit Capacity'!B173</f>
        <v>Salida Nacional / National exit</v>
      </c>
      <c r="C173" s="52">
        <f>'Exit Capacity'!C173</f>
        <v>2956.3162017092768</v>
      </c>
      <c r="D173" s="53">
        <f>'Exit Capacity'!D173</f>
        <v>3009.2650069619099</v>
      </c>
      <c r="E173" s="53">
        <f>'Exit Capacity'!E173</f>
        <v>3086.3617559542599</v>
      </c>
      <c r="F173" s="53">
        <f>'Exit Capacity'!F173</f>
        <v>3192.9275989849666</v>
      </c>
      <c r="G173" s="53">
        <f>'Exit Capacity'!G173</f>
        <v>3252.8207820133002</v>
      </c>
      <c r="H173" s="53">
        <f>'Exit Capacity'!H173</f>
        <v>3289.2375510945139</v>
      </c>
      <c r="I173" s="65">
        <f>'Exit Capacity'!I173</f>
        <v>3272.3660780117307</v>
      </c>
    </row>
    <row r="174" spans="1:9" s="5" customFormat="1" ht="15" customHeight="1" x14ac:dyDescent="0.25">
      <c r="A174" s="46" t="str">
        <f>'Exit Capacity'!A174</f>
        <v>I003_Cudillero</v>
      </c>
      <c r="B174" s="4" t="str">
        <f>'Exit Capacity'!B174</f>
        <v>Salida Nacional / National exit</v>
      </c>
      <c r="C174" s="52">
        <f>'Exit Capacity'!C174</f>
        <v>63.478988761339153</v>
      </c>
      <c r="D174" s="53">
        <f>'Exit Capacity'!D174</f>
        <v>64.46675506415778</v>
      </c>
      <c r="E174" s="53">
        <f>'Exit Capacity'!E174</f>
        <v>65.654485867629162</v>
      </c>
      <c r="F174" s="53">
        <f>'Exit Capacity'!F174</f>
        <v>66.644136189247561</v>
      </c>
      <c r="G174" s="53">
        <f>'Exit Capacity'!G174</f>
        <v>67.426026312853097</v>
      </c>
      <c r="H174" s="53">
        <f>'Exit Capacity'!H174</f>
        <v>67.990632212129782</v>
      </c>
      <c r="I174" s="65">
        <f>'Exit Capacity'!I174</f>
        <v>68.331337300572784</v>
      </c>
    </row>
    <row r="175" spans="1:9" s="5" customFormat="1" ht="15" customHeight="1" x14ac:dyDescent="0.25">
      <c r="A175" s="46" t="str">
        <f>'Exit Capacity'!A175</f>
        <v>I005_Luarca</v>
      </c>
      <c r="B175" s="4" t="str">
        <f>'Exit Capacity'!B175</f>
        <v>Salida Nacional / National exit</v>
      </c>
      <c r="C175" s="52">
        <f>'Exit Capacity'!C175</f>
        <v>47.643367694820995</v>
      </c>
      <c r="D175" s="53">
        <f>'Exit Capacity'!D175</f>
        <v>47.773063462716394</v>
      </c>
      <c r="E175" s="53">
        <f>'Exit Capacity'!E175</f>
        <v>47.945292982440158</v>
      </c>
      <c r="F175" s="53">
        <f>'Exit Capacity'!F175</f>
        <v>48.08773693901167</v>
      </c>
      <c r="G175" s="53">
        <f>'Exit Capacity'!G175</f>
        <v>48.209595207364039</v>
      </c>
      <c r="H175" s="53">
        <f>'Exit Capacity'!H175</f>
        <v>48.314983132082411</v>
      </c>
      <c r="I175" s="65">
        <f>'Exit Capacity'!I175</f>
        <v>48.405013286172284</v>
      </c>
    </row>
    <row r="176" spans="1:9" s="5" customFormat="1" ht="15" customHeight="1" x14ac:dyDescent="0.25">
      <c r="A176" s="46" t="str">
        <f>'Exit Capacity'!A176</f>
        <v>I006_Navia</v>
      </c>
      <c r="B176" s="4" t="str">
        <f>'Exit Capacity'!B176</f>
        <v>Salida Nacional / National exit</v>
      </c>
      <c r="C176" s="52">
        <f>'Exit Capacity'!C176</f>
        <v>845.99618114059433</v>
      </c>
      <c r="D176" s="53">
        <f>'Exit Capacity'!D176</f>
        <v>864.14343708145543</v>
      </c>
      <c r="E176" s="53">
        <f>'Exit Capacity'!E176</f>
        <v>885.83182886900875</v>
      </c>
      <c r="F176" s="53">
        <f>'Exit Capacity'!F176</f>
        <v>903.91185556935727</v>
      </c>
      <c r="G176" s="53">
        <f>'Exit Capacity'!G176</f>
        <v>918.12037675211491</v>
      </c>
      <c r="H176" s="53">
        <f>'Exit Capacity'!H176</f>
        <v>928.23870185596229</v>
      </c>
      <c r="I176" s="65">
        <f>'Exit Capacity'!I176</f>
        <v>934.12912911342016</v>
      </c>
    </row>
    <row r="177" spans="1:9" s="5" customFormat="1" ht="15" customHeight="1" x14ac:dyDescent="0.25">
      <c r="A177" s="46" t="str">
        <f>'Exit Capacity'!A177</f>
        <v>I007_Castropol</v>
      </c>
      <c r="B177" s="4" t="str">
        <f>'Exit Capacity'!B177</f>
        <v>Salida Nacional / National exit</v>
      </c>
      <c r="C177" s="52">
        <f>'Exit Capacity'!C177</f>
        <v>19.214142462511649</v>
      </c>
      <c r="D177" s="53">
        <f>'Exit Capacity'!D177</f>
        <v>19.266447601331588</v>
      </c>
      <c r="E177" s="53">
        <f>'Exit Capacity'!E177</f>
        <v>19.3359062204078</v>
      </c>
      <c r="F177" s="53">
        <f>'Exit Capacity'!F177</f>
        <v>19.393352589271149</v>
      </c>
      <c r="G177" s="53">
        <f>'Exit Capacity'!G177</f>
        <v>19.442496934888258</v>
      </c>
      <c r="H177" s="53">
        <f>'Exit Capacity'!H177</f>
        <v>19.48499893878391</v>
      </c>
      <c r="I177" s="65">
        <f>'Exit Capacity'!I177</f>
        <v>19.521307291662851</v>
      </c>
    </row>
    <row r="178" spans="1:9" s="5" customFormat="1" ht="15" customHeight="1" x14ac:dyDescent="0.25">
      <c r="A178" s="46" t="str">
        <f>'Exit Capacity'!A178</f>
        <v>I012_Villalba</v>
      </c>
      <c r="B178" s="4" t="str">
        <f>'Exit Capacity'!B178</f>
        <v>Salida Nacional / National exit</v>
      </c>
      <c r="C178" s="52">
        <f>'Exit Capacity'!C178</f>
        <v>4038.7201858336202</v>
      </c>
      <c r="D178" s="53">
        <f>'Exit Capacity'!D178</f>
        <v>4095.9843767612547</v>
      </c>
      <c r="E178" s="53">
        <f>'Exit Capacity'!E178</f>
        <v>4164.9897041563463</v>
      </c>
      <c r="F178" s="53">
        <f>'Exit Capacity'!F178</f>
        <v>4222.4771678355555</v>
      </c>
      <c r="G178" s="53">
        <f>'Exit Capacity'!G178</f>
        <v>4267.9811310735622</v>
      </c>
      <c r="H178" s="53">
        <f>'Exit Capacity'!H178</f>
        <v>4300.9984083829831</v>
      </c>
      <c r="I178" s="65">
        <f>'Exit Capacity'!I178</f>
        <v>4321.1634901845355</v>
      </c>
    </row>
    <row r="179" spans="1:9" s="5" customFormat="1" ht="15" customHeight="1" x14ac:dyDescent="0.25">
      <c r="A179" s="46" t="str">
        <f>'Exit Capacity'!A179</f>
        <v>I014 Irixoa</v>
      </c>
      <c r="B179" s="4" t="str">
        <f>'Exit Capacity'!B179</f>
        <v>Salida Nacional / National exit</v>
      </c>
      <c r="C179" s="52">
        <f>'Exit Capacity'!C179</f>
        <v>2127.7113119826827</v>
      </c>
      <c r="D179" s="53">
        <f>'Exit Capacity'!D179</f>
        <v>2158.6948542074924</v>
      </c>
      <c r="E179" s="53">
        <f>'Exit Capacity'!E179</f>
        <v>2196.0072847737774</v>
      </c>
      <c r="F179" s="53">
        <f>'Exit Capacity'!F179</f>
        <v>2227.0933483661397</v>
      </c>
      <c r="G179" s="53">
        <f>'Exit Capacity'!G179</f>
        <v>2251.6857918066576</v>
      </c>
      <c r="H179" s="53">
        <f>'Exit Capacity'!H179</f>
        <v>2269.5045120351142</v>
      </c>
      <c r="I179" s="65">
        <f>'Exit Capacity'!I179</f>
        <v>2280.3488474448991</v>
      </c>
    </row>
    <row r="180" spans="1:9" s="5" customFormat="1" ht="15" customHeight="1" x14ac:dyDescent="0.25">
      <c r="A180" s="46" t="str">
        <f>'Exit Capacity'!A180</f>
        <v>I015ERM_Abegondo</v>
      </c>
      <c r="B180" s="4" t="str">
        <f>'Exit Capacity'!B180</f>
        <v>Salida Nacional / National exit</v>
      </c>
      <c r="C180" s="52">
        <f>'Exit Capacity'!C180</f>
        <v>91.313578106225066</v>
      </c>
      <c r="D180" s="53">
        <f>'Exit Capacity'!D180</f>
        <v>91.756950770744837</v>
      </c>
      <c r="E180" s="53">
        <f>'Exit Capacity'!E180</f>
        <v>92.316094703014571</v>
      </c>
      <c r="F180" s="53">
        <f>'Exit Capacity'!F180</f>
        <v>92.780291006225681</v>
      </c>
      <c r="G180" s="53">
        <f>'Exit Capacity'!G180</f>
        <v>93.161928609992358</v>
      </c>
      <c r="H180" s="53">
        <f>'Exit Capacity'!H180</f>
        <v>93.465307898527669</v>
      </c>
      <c r="I180" s="65">
        <f>'Exit Capacity'!I180</f>
        <v>93.69062537831347</v>
      </c>
    </row>
    <row r="181" spans="1:9" s="5" customFormat="1" ht="15" customHeight="1" x14ac:dyDescent="0.25">
      <c r="A181" s="46" t="str">
        <f>'Exit Capacity'!A181</f>
        <v>I016_Abegondo II</v>
      </c>
      <c r="B181" s="4" t="str">
        <f>'Exit Capacity'!B181</f>
        <v>Salida Nacional / National exit</v>
      </c>
      <c r="C181" s="52">
        <f>'Exit Capacity'!C181</f>
        <v>6290.524962837465</v>
      </c>
      <c r="D181" s="53">
        <f>'Exit Capacity'!D181</f>
        <v>6306.5422514700185</v>
      </c>
      <c r="E181" s="53">
        <f>'Exit Capacity'!E181</f>
        <v>6327.6849952656767</v>
      </c>
      <c r="F181" s="53">
        <f>'Exit Capacity'!F181</f>
        <v>6349.2057039261172</v>
      </c>
      <c r="G181" s="53">
        <f>'Exit Capacity'!G181</f>
        <v>6369.2023441510173</v>
      </c>
      <c r="H181" s="53">
        <f>'Exit Capacity'!H181</f>
        <v>6386.4610423543609</v>
      </c>
      <c r="I181" s="65">
        <f>'Exit Capacity'!I181</f>
        <v>6400.5372533671762</v>
      </c>
    </row>
    <row r="182" spans="1:9" s="5" customFormat="1" ht="15" customHeight="1" x14ac:dyDescent="0.25">
      <c r="A182" s="46" t="str">
        <f>'Exit Capacity'!A182</f>
        <v>I018_Santiago de Compostela</v>
      </c>
      <c r="B182" s="4" t="str">
        <f>'Exit Capacity'!B182</f>
        <v>Salida Nacional / National exit</v>
      </c>
      <c r="C182" s="52">
        <f>'Exit Capacity'!C182</f>
        <v>3806.438416055923</v>
      </c>
      <c r="D182" s="53">
        <f>'Exit Capacity'!D182</f>
        <v>3853.554713436477</v>
      </c>
      <c r="E182" s="53">
        <f>'Exit Capacity'!E182</f>
        <v>3910.5316705153873</v>
      </c>
      <c r="F182" s="53">
        <f>'Exit Capacity'!F182</f>
        <v>3957.9854129093455</v>
      </c>
      <c r="G182" s="53">
        <f>'Exit Capacity'!G182</f>
        <v>3995.6615938707732</v>
      </c>
      <c r="H182" s="53">
        <f>'Exit Capacity'!H182</f>
        <v>4023.2121894524025</v>
      </c>
      <c r="I182" s="65">
        <f>'Exit Capacity'!I182</f>
        <v>4040.3608298900326</v>
      </c>
    </row>
    <row r="183" spans="1:9" s="5" customFormat="1" ht="15" customHeight="1" x14ac:dyDescent="0.25">
      <c r="A183" s="46" t="str">
        <f>'Exit Capacity'!A183</f>
        <v>I019_Rois</v>
      </c>
      <c r="B183" s="4" t="str">
        <f>'Exit Capacity'!B183</f>
        <v>Salida Nacional / National exit</v>
      </c>
      <c r="C183" s="52">
        <f>'Exit Capacity'!C183</f>
        <v>0</v>
      </c>
      <c r="D183" s="53">
        <f>'Exit Capacity'!D183</f>
        <v>0</v>
      </c>
      <c r="E183" s="53">
        <f>'Exit Capacity'!E183</f>
        <v>0</v>
      </c>
      <c r="F183" s="53">
        <f>'Exit Capacity'!F183</f>
        <v>0</v>
      </c>
      <c r="G183" s="53">
        <f>'Exit Capacity'!G183</f>
        <v>0</v>
      </c>
      <c r="H183" s="53">
        <f>'Exit Capacity'!H183</f>
        <v>0</v>
      </c>
      <c r="I183" s="65">
        <f>'Exit Capacity'!I183</f>
        <v>0</v>
      </c>
    </row>
    <row r="184" spans="1:9" s="5" customFormat="1" ht="15" customHeight="1" x14ac:dyDescent="0.25">
      <c r="A184" s="46" t="str">
        <f>'Exit Capacity'!A184</f>
        <v>I020_Valga</v>
      </c>
      <c r="B184" s="4" t="str">
        <f>'Exit Capacity'!B184</f>
        <v>Salida Nacional / National exit</v>
      </c>
      <c r="C184" s="52">
        <f>'Exit Capacity'!C184</f>
        <v>1112.0176318246204</v>
      </c>
      <c r="D184" s="53">
        <f>'Exit Capacity'!D184</f>
        <v>1137.1114953185822</v>
      </c>
      <c r="E184" s="53">
        <f>'Exit Capacity'!E184</f>
        <v>1167.0780667284102</v>
      </c>
      <c r="F184" s="53">
        <f>'Exit Capacity'!F184</f>
        <v>1192.0605789281262</v>
      </c>
      <c r="G184" s="53">
        <f>'Exit Capacity'!G184</f>
        <v>1211.6797622404647</v>
      </c>
      <c r="H184" s="53">
        <f>'Exit Capacity'!H184</f>
        <v>1225.625320715337</v>
      </c>
      <c r="I184" s="65">
        <f>'Exit Capacity'!I184</f>
        <v>1233.7039272414049</v>
      </c>
    </row>
    <row r="185" spans="1:9" s="5" customFormat="1" ht="15" customHeight="1" x14ac:dyDescent="0.25">
      <c r="A185" s="46" t="str">
        <f>'Exit Capacity'!A185</f>
        <v>I020A_Caldas de Reyes</v>
      </c>
      <c r="B185" s="4" t="str">
        <f>'Exit Capacity'!B185</f>
        <v>Salida Nacional / National exit</v>
      </c>
      <c r="C185" s="52">
        <f>'Exit Capacity'!C185</f>
        <v>637.95627398881311</v>
      </c>
      <c r="D185" s="53">
        <f>'Exit Capacity'!D185</f>
        <v>645.03056364862414</v>
      </c>
      <c r="E185" s="53">
        <f>'Exit Capacity'!E185</f>
        <v>653.61289721934645</v>
      </c>
      <c r="F185" s="53">
        <f>'Exit Capacity'!F185</f>
        <v>660.75898101407472</v>
      </c>
      <c r="G185" s="53">
        <f>'Exit Capacity'!G185</f>
        <v>666.44832345428074</v>
      </c>
      <c r="H185" s="53">
        <f>'Exit Capacity'!H185</f>
        <v>670.63773955759007</v>
      </c>
      <c r="I185" s="65">
        <f>'Exit Capacity'!I185</f>
        <v>673.28908249528251</v>
      </c>
    </row>
    <row r="186" spans="1:9" s="5" customFormat="1" ht="15" customHeight="1" x14ac:dyDescent="0.25">
      <c r="A186" s="46" t="str">
        <f>'Exit Capacity'!A186</f>
        <v>I022_Pontevedra</v>
      </c>
      <c r="B186" s="4" t="str">
        <f>'Exit Capacity'!B186</f>
        <v>Salida Nacional / National exit</v>
      </c>
      <c r="C186" s="52">
        <f>'Exit Capacity'!C186</f>
        <v>3496.8791268720411</v>
      </c>
      <c r="D186" s="53">
        <f>'Exit Capacity'!D186</f>
        <v>3531.056105706024</v>
      </c>
      <c r="E186" s="53">
        <f>'Exit Capacity'!E186</f>
        <v>3572.690454655195</v>
      </c>
      <c r="F186" s="53">
        <f>'Exit Capacity'!F186</f>
        <v>3607.3462006547579</v>
      </c>
      <c r="G186" s="53">
        <f>'Exit Capacity'!G186</f>
        <v>3635.034842530144</v>
      </c>
      <c r="H186" s="53">
        <f>'Exit Capacity'!H186</f>
        <v>3655.6043719921363</v>
      </c>
      <c r="I186" s="65">
        <f>'Exit Capacity'!I186</f>
        <v>3668.8914046071368</v>
      </c>
    </row>
    <row r="187" spans="1:9" s="5" customFormat="1" ht="15" customHeight="1" x14ac:dyDescent="0.25">
      <c r="A187" s="46" t="str">
        <f>'Exit Capacity'!A187</f>
        <v>I023_Pazos de Borben</v>
      </c>
      <c r="B187" s="4" t="str">
        <f>'Exit Capacity'!B187</f>
        <v>Salida Nacional / National exit</v>
      </c>
      <c r="C187" s="52">
        <f>'Exit Capacity'!C187</f>
        <v>132.84718419600861</v>
      </c>
      <c r="D187" s="53">
        <f>'Exit Capacity'!D187</f>
        <v>133.20882356788104</v>
      </c>
      <c r="E187" s="53">
        <f>'Exit Capacity'!E187</f>
        <v>133.68906264076296</v>
      </c>
      <c r="F187" s="53">
        <f>'Exit Capacity'!F187</f>
        <v>134.08624863855971</v>
      </c>
      <c r="G187" s="53">
        <f>'Exit Capacity'!G187</f>
        <v>134.42603418699761</v>
      </c>
      <c r="H187" s="53">
        <f>'Exit Capacity'!H187</f>
        <v>134.71989437624319</v>
      </c>
      <c r="I187" s="65">
        <f>'Exit Capacity'!I187</f>
        <v>134.97093146791528</v>
      </c>
    </row>
    <row r="188" spans="1:9" s="5" customFormat="1" ht="15" customHeight="1" x14ac:dyDescent="0.25">
      <c r="A188" s="46" t="str">
        <f>'Exit Capacity'!A188</f>
        <v>I024_Porriño</v>
      </c>
      <c r="B188" s="4" t="str">
        <f>'Exit Capacity'!B188</f>
        <v>Salida Nacional / National exit</v>
      </c>
      <c r="C188" s="52">
        <f>'Exit Capacity'!C188</f>
        <v>4990.1712381711104</v>
      </c>
      <c r="D188" s="53">
        <f>'Exit Capacity'!D188</f>
        <v>5047.7881209688894</v>
      </c>
      <c r="E188" s="53">
        <f>'Exit Capacity'!E188</f>
        <v>5117.6021582891208</v>
      </c>
      <c r="F188" s="53">
        <f>'Exit Capacity'!F188</f>
        <v>5175.7383574479963</v>
      </c>
      <c r="G188" s="53">
        <f>'Exit Capacity'!G188</f>
        <v>5221.9750319454288</v>
      </c>
      <c r="H188" s="53">
        <f>'Exit Capacity'!H188</f>
        <v>5255.9323811236791</v>
      </c>
      <c r="I188" s="65">
        <f>'Exit Capacity'!I188</f>
        <v>5277.2893483620019</v>
      </c>
    </row>
    <row r="189" spans="1:9" s="5" customFormat="1" ht="15" customHeight="1" x14ac:dyDescent="0.25">
      <c r="A189" s="46" t="str">
        <f>'Exit Capacity'!A189</f>
        <v>I025_Tuy</v>
      </c>
      <c r="B189" s="4" t="str">
        <f>'Exit Capacity'!B189</f>
        <v>Salida Nacional / National exit</v>
      </c>
      <c r="C189" s="52">
        <f>'Exit Capacity'!C189</f>
        <v>89.657035102318417</v>
      </c>
      <c r="D189" s="53">
        <f>'Exit Capacity'!D189</f>
        <v>89.90110135072689</v>
      </c>
      <c r="E189" s="53">
        <f>'Exit Capacity'!E189</f>
        <v>90.225209171870844</v>
      </c>
      <c r="F189" s="53">
        <f>'Exit Capacity'!F189</f>
        <v>90.493265428856091</v>
      </c>
      <c r="G189" s="53">
        <f>'Exit Capacity'!G189</f>
        <v>90.722582783438554</v>
      </c>
      <c r="H189" s="53">
        <f>'Exit Capacity'!H189</f>
        <v>90.920905641855271</v>
      </c>
      <c r="I189" s="65">
        <f>'Exit Capacity'!I189</f>
        <v>91.090327684755479</v>
      </c>
    </row>
    <row r="190" spans="1:9" s="5" customFormat="1" ht="15" customHeight="1" x14ac:dyDescent="0.25">
      <c r="A190" s="46" t="str">
        <f>'Exit Capacity'!A190</f>
        <v>J01A_Quer</v>
      </c>
      <c r="B190" s="4" t="str">
        <f>'Exit Capacity'!B190</f>
        <v>Salida Nacional / National exit</v>
      </c>
      <c r="C190" s="52">
        <f>'Exit Capacity'!C190</f>
        <v>59.499367704605248</v>
      </c>
      <c r="D190" s="53">
        <f>'Exit Capacity'!D190</f>
        <v>59.661338122674131</v>
      </c>
      <c r="E190" s="53">
        <f>'Exit Capacity'!E190</f>
        <v>59.876426770254049</v>
      </c>
      <c r="F190" s="53">
        <f>'Exit Capacity'!F190</f>
        <v>60.05431774982619</v>
      </c>
      <c r="G190" s="53">
        <f>'Exit Capacity'!G190</f>
        <v>60.206500315151686</v>
      </c>
      <c r="H190" s="53">
        <f>'Exit Capacity'!H190</f>
        <v>60.338113909820507</v>
      </c>
      <c r="I190" s="65">
        <f>'Exit Capacity'!I190</f>
        <v>60.45054796941529</v>
      </c>
    </row>
    <row r="191" spans="1:9" s="5" customFormat="1" ht="15" customHeight="1" x14ac:dyDescent="0.25">
      <c r="A191" s="46" t="str">
        <f>'Exit Capacity'!A191</f>
        <v>K02_Tarifa Oeste</v>
      </c>
      <c r="B191" s="4" t="str">
        <f>'Exit Capacity'!B191</f>
        <v>Salida Nacional / National exit</v>
      </c>
      <c r="C191" s="52">
        <f>'Exit Capacity'!C191</f>
        <v>88411.271286176052</v>
      </c>
      <c r="D191" s="53">
        <f>'Exit Capacity'!D191</f>
        <v>89902.174838201317</v>
      </c>
      <c r="E191" s="53">
        <f>'Exit Capacity'!E191</f>
        <v>92258.833133722816</v>
      </c>
      <c r="F191" s="53">
        <f>'Exit Capacity'!F191</f>
        <v>96110.199296920284</v>
      </c>
      <c r="G191" s="53">
        <f>'Exit Capacity'!G191</f>
        <v>98054.609312293192</v>
      </c>
      <c r="H191" s="53">
        <f>'Exit Capacity'!H191</f>
        <v>99158.088483194559</v>
      </c>
      <c r="I191" s="65">
        <f>'Exit Capacity'!I191</f>
        <v>98088.116558148249</v>
      </c>
    </row>
    <row r="192" spans="1:9" s="5" customFormat="1" ht="15" customHeight="1" x14ac:dyDescent="0.25">
      <c r="A192" s="46" t="str">
        <f>'Exit Capacity'!A192</f>
        <v>K05_Benalup</v>
      </c>
      <c r="B192" s="4" t="str">
        <f>'Exit Capacity'!B192</f>
        <v>Salida Nacional / National exit</v>
      </c>
      <c r="C192" s="52">
        <f>'Exit Capacity'!C192</f>
        <v>1.2453967655620204</v>
      </c>
      <c r="D192" s="53">
        <f>'Exit Capacity'!D192</f>
        <v>1.2487870105774157</v>
      </c>
      <c r="E192" s="53">
        <f>'Exit Capacity'!E192</f>
        <v>1.2532890870924978</v>
      </c>
      <c r="F192" s="53">
        <f>'Exit Capacity'!F192</f>
        <v>1.2570125695281718</v>
      </c>
      <c r="G192" s="53">
        <f>'Exit Capacity'!G192</f>
        <v>1.260197942447969</v>
      </c>
      <c r="H192" s="53">
        <f>'Exit Capacity'!H192</f>
        <v>1.2629527808845438</v>
      </c>
      <c r="I192" s="65">
        <f>'Exit Capacity'!I192</f>
        <v>1.2653061674760371</v>
      </c>
    </row>
    <row r="193" spans="1:9" s="5" customFormat="1" ht="15" customHeight="1" x14ac:dyDescent="0.25">
      <c r="A193" s="46" t="str">
        <f>'Exit Capacity'!A193</f>
        <v>K07_Medina Sidonia</v>
      </c>
      <c r="B193" s="4" t="str">
        <f>'Exit Capacity'!B193</f>
        <v>Salida Nacional / National exit</v>
      </c>
      <c r="C193" s="52">
        <f>'Exit Capacity'!C193</f>
        <v>4.0454703538349488</v>
      </c>
      <c r="D193" s="53">
        <f>'Exit Capacity'!D193</f>
        <v>4.0564830174946538</v>
      </c>
      <c r="E193" s="53">
        <f>'Exit Capacity'!E193</f>
        <v>4.071107286302869</v>
      </c>
      <c r="F193" s="53">
        <f>'Exit Capacity'!F193</f>
        <v>4.0832024179292521</v>
      </c>
      <c r="G193" s="53">
        <f>'Exit Capacity'!G193</f>
        <v>4.0935495876580354</v>
      </c>
      <c r="H193" s="53">
        <f>'Exit Capacity'!H193</f>
        <v>4.1024982356174178</v>
      </c>
      <c r="I193" s="65">
        <f>'Exit Capacity'!I193</f>
        <v>4.1101428320627145</v>
      </c>
    </row>
    <row r="194" spans="1:9" s="5" customFormat="1" ht="15" customHeight="1" x14ac:dyDescent="0.25">
      <c r="A194" s="46" t="str">
        <f>'Exit Capacity'!A194</f>
        <v>K11.01_Arcos</v>
      </c>
      <c r="B194" s="4" t="str">
        <f>'Exit Capacity'!B194</f>
        <v>Salida Nacional / National exit</v>
      </c>
      <c r="C194" s="52">
        <f>'Exit Capacity'!C194</f>
        <v>27824.23955744856</v>
      </c>
      <c r="D194" s="53">
        <f>'Exit Capacity'!D194</f>
        <v>28490.756198074352</v>
      </c>
      <c r="E194" s="53">
        <f>'Exit Capacity'!E194</f>
        <v>29652.860524221182</v>
      </c>
      <c r="F194" s="53">
        <f>'Exit Capacity'!F194</f>
        <v>31768.592118697237</v>
      </c>
      <c r="G194" s="53">
        <f>'Exit Capacity'!G194</f>
        <v>32771.648966048524</v>
      </c>
      <c r="H194" s="53">
        <f>'Exit Capacity'!H194</f>
        <v>33308.822918949198</v>
      </c>
      <c r="I194" s="65">
        <f>'Exit Capacity'!I194</f>
        <v>32553.120373525806</v>
      </c>
    </row>
    <row r="195" spans="1:9" s="5" customFormat="1" ht="15" customHeight="1" x14ac:dyDescent="0.25">
      <c r="A195" s="46" t="str">
        <f>'Exit Capacity'!A195</f>
        <v>K19_Moron de la Frontera</v>
      </c>
      <c r="B195" s="4" t="str">
        <f>'Exit Capacity'!B195</f>
        <v>Salida Nacional / National exit</v>
      </c>
      <c r="C195" s="52">
        <f>'Exit Capacity'!C195</f>
        <v>1281.5862011812942</v>
      </c>
      <c r="D195" s="53">
        <f>'Exit Capacity'!D195</f>
        <v>1310.0983954411354</v>
      </c>
      <c r="E195" s="53">
        <f>'Exit Capacity'!E195</f>
        <v>1344.1545567891462</v>
      </c>
      <c r="F195" s="53">
        <f>'Exit Capacity'!F195</f>
        <v>1372.54598345815</v>
      </c>
      <c r="G195" s="53">
        <f>'Exit Capacity'!G195</f>
        <v>1394.8465590758583</v>
      </c>
      <c r="H195" s="53">
        <f>'Exit Capacity'!H195</f>
        <v>1410.7061876981631</v>
      </c>
      <c r="I195" s="65">
        <f>'Exit Capacity'!I195</f>
        <v>1419.9061185543358</v>
      </c>
    </row>
    <row r="196" spans="1:9" s="5" customFormat="1" ht="15" customHeight="1" x14ac:dyDescent="0.25">
      <c r="A196" s="46" t="str">
        <f>'Exit Capacity'!A196</f>
        <v>K25_Osuna</v>
      </c>
      <c r="B196" s="4" t="str">
        <f>'Exit Capacity'!B196</f>
        <v>Salida Nacional / National exit</v>
      </c>
      <c r="C196" s="52">
        <f>'Exit Capacity'!C196</f>
        <v>218.74042829263271</v>
      </c>
      <c r="D196" s="53">
        <f>'Exit Capacity'!D196</f>
        <v>223.32072181456113</v>
      </c>
      <c r="E196" s="53">
        <f>'Exit Capacity'!E196</f>
        <v>228.79694295540966</v>
      </c>
      <c r="F196" s="53">
        <f>'Exit Capacity'!F196</f>
        <v>233.36192637797805</v>
      </c>
      <c r="G196" s="53">
        <f>'Exit Capacity'!G196</f>
        <v>236.95064551160877</v>
      </c>
      <c r="H196" s="53">
        <f>'Exit Capacity'!H196</f>
        <v>239.50861555479145</v>
      </c>
      <c r="I196" s="65">
        <f>'Exit Capacity'!I196</f>
        <v>241.00134397597679</v>
      </c>
    </row>
    <row r="197" spans="1:9" s="5" customFormat="1" ht="15" customHeight="1" x14ac:dyDescent="0.25">
      <c r="A197" s="46" t="str">
        <f>'Exit Capacity'!A197</f>
        <v>K29_Santaella_GN</v>
      </c>
      <c r="B197" s="4" t="str">
        <f>'Exit Capacity'!B197</f>
        <v>Salida Nacional / National exit</v>
      </c>
      <c r="C197" s="52">
        <f>'Exit Capacity'!C197</f>
        <v>35589.639388891715</v>
      </c>
      <c r="D197" s="53">
        <f>'Exit Capacity'!D197</f>
        <v>36255.418116454552</v>
      </c>
      <c r="E197" s="53">
        <f>'Exit Capacity'!E197</f>
        <v>37408.820848178002</v>
      </c>
      <c r="F197" s="53">
        <f>'Exit Capacity'!F197</f>
        <v>39487.585483050862</v>
      </c>
      <c r="G197" s="53">
        <f>'Exit Capacity'!G197</f>
        <v>40484.543100704614</v>
      </c>
      <c r="H197" s="53">
        <f>'Exit Capacity'!H197</f>
        <v>41026.556524336032</v>
      </c>
      <c r="I197" s="65">
        <f>'Exit Capacity'!I197</f>
        <v>40310.498517169886</v>
      </c>
    </row>
    <row r="198" spans="1:9" s="5" customFormat="1" ht="15" customHeight="1" x14ac:dyDescent="0.25">
      <c r="A198" s="46" t="str">
        <f>'Exit Capacity'!A198</f>
        <v>K31_Santaella</v>
      </c>
      <c r="B198" s="4" t="str">
        <f>'Exit Capacity'!B198</f>
        <v>Salida Nacional / National exit</v>
      </c>
      <c r="C198" s="52">
        <f>'Exit Capacity'!C198</f>
        <v>319.54067182600528</v>
      </c>
      <c r="D198" s="53">
        <f>'Exit Capacity'!D198</f>
        <v>322.64414132392142</v>
      </c>
      <c r="E198" s="53">
        <f>'Exit Capacity'!E198</f>
        <v>326.42561333925232</v>
      </c>
      <c r="F198" s="53">
        <f>'Exit Capacity'!F198</f>
        <v>329.5731948775599</v>
      </c>
      <c r="G198" s="53">
        <f>'Exit Capacity'!G198</f>
        <v>332.08846381175033</v>
      </c>
      <c r="H198" s="53">
        <f>'Exit Capacity'!H198</f>
        <v>333.95789040570224</v>
      </c>
      <c r="I198" s="65">
        <f>'Exit Capacity'!I198</f>
        <v>335.16673938928932</v>
      </c>
    </row>
    <row r="199" spans="1:9" s="5" customFormat="1" ht="15" customHeight="1" x14ac:dyDescent="0.25">
      <c r="A199" s="46" t="str">
        <f>'Exit Capacity'!A199</f>
        <v>K37_Azucarera</v>
      </c>
      <c r="B199" s="4" t="str">
        <f>'Exit Capacity'!B199</f>
        <v>Salida Nacional / National exit</v>
      </c>
      <c r="C199" s="52">
        <f>'Exit Capacity'!C199</f>
        <v>18875.767957814423</v>
      </c>
      <c r="D199" s="53">
        <f>'Exit Capacity'!D199</f>
        <v>19047.025862695649</v>
      </c>
      <c r="E199" s="53">
        <f>'Exit Capacity'!E199</f>
        <v>19250.436639305775</v>
      </c>
      <c r="F199" s="53">
        <f>'Exit Capacity'!F199</f>
        <v>19421.537484906716</v>
      </c>
      <c r="G199" s="53">
        <f>'Exit Capacity'!G199</f>
        <v>19559.839462738128</v>
      </c>
      <c r="H199" s="53">
        <f>'Exit Capacity'!H199</f>
        <v>19663.595565556152</v>
      </c>
      <c r="I199" s="65">
        <f>'Exit Capacity'!I199</f>
        <v>19736.612525134791</v>
      </c>
    </row>
    <row r="200" spans="1:9" s="5" customFormat="1" ht="15" customHeight="1" x14ac:dyDescent="0.25">
      <c r="A200" s="46" t="str">
        <f>'Exit Capacity'!A200</f>
        <v>K41_La Carolina</v>
      </c>
      <c r="B200" s="4" t="str">
        <f>'Exit Capacity'!B200</f>
        <v>Salida Nacional / National exit</v>
      </c>
      <c r="C200" s="52">
        <f>'Exit Capacity'!C200</f>
        <v>29.32505767170845</v>
      </c>
      <c r="D200" s="53">
        <f>'Exit Capacity'!D200</f>
        <v>29.4048869545096</v>
      </c>
      <c r="E200" s="53">
        <f>'Exit Capacity'!E200</f>
        <v>29.510896265837502</v>
      </c>
      <c r="F200" s="53">
        <f>'Exit Capacity'!F200</f>
        <v>29.598572209910198</v>
      </c>
      <c r="G200" s="53">
        <f>'Exit Capacity'!G200</f>
        <v>29.673577418821914</v>
      </c>
      <c r="H200" s="53">
        <f>'Exit Capacity'!H200</f>
        <v>29.738444935955968</v>
      </c>
      <c r="I200" s="65">
        <f>'Exit Capacity'!I200</f>
        <v>29.793859563187816</v>
      </c>
    </row>
    <row r="201" spans="1:9" s="5" customFormat="1" ht="15" customHeight="1" x14ac:dyDescent="0.25">
      <c r="A201" s="46" t="str">
        <f>'Exit Capacity'!A201</f>
        <v>K44_Torrenueva</v>
      </c>
      <c r="B201" s="4" t="str">
        <f>'Exit Capacity'!B201</f>
        <v>Salida Nacional / National exit</v>
      </c>
      <c r="C201" s="52">
        <f>'Exit Capacity'!C201</f>
        <v>110.79577808776506</v>
      </c>
      <c r="D201" s="53">
        <f>'Exit Capacity'!D201</f>
        <v>112.63393506469835</v>
      </c>
      <c r="E201" s="53">
        <f>'Exit Capacity'!E201</f>
        <v>114.84117360288275</v>
      </c>
      <c r="F201" s="53">
        <f>'Exit Capacity'!F201</f>
        <v>116.6805043321628</v>
      </c>
      <c r="G201" s="53">
        <f>'Exit Capacity'!G201</f>
        <v>118.13196051444699</v>
      </c>
      <c r="H201" s="53">
        <f>'Exit Capacity'!H201</f>
        <v>119.1768175669917</v>
      </c>
      <c r="I201" s="65">
        <f>'Exit Capacity'!I201</f>
        <v>119.80239287511384</v>
      </c>
    </row>
    <row r="202" spans="1:9" s="5" customFormat="1" ht="15" customHeight="1" x14ac:dyDescent="0.25">
      <c r="A202" s="46" t="str">
        <f>'Exit Capacity'!A202</f>
        <v>K45_Valdepeñas</v>
      </c>
      <c r="B202" s="4" t="str">
        <f>'Exit Capacity'!B202</f>
        <v>Salida Nacional / National exit</v>
      </c>
      <c r="C202" s="52">
        <f>'Exit Capacity'!C202</f>
        <v>974.15402107668149</v>
      </c>
      <c r="D202" s="53">
        <f>'Exit Capacity'!D202</f>
        <v>989.58860177525196</v>
      </c>
      <c r="E202" s="53">
        <f>'Exit Capacity'!E202</f>
        <v>1008.1404246597556</v>
      </c>
      <c r="F202" s="53">
        <f>'Exit Capacity'!F202</f>
        <v>1023.5987990094868</v>
      </c>
      <c r="G202" s="53">
        <f>'Exit Capacity'!G202</f>
        <v>1035.8077433078047</v>
      </c>
      <c r="H202" s="53">
        <f>'Exit Capacity'!H202</f>
        <v>1044.61601428322</v>
      </c>
      <c r="I202" s="65">
        <f>'Exit Capacity'!I202</f>
        <v>1049.9193280643492</v>
      </c>
    </row>
    <row r="203" spans="1:9" s="5" customFormat="1" ht="15" customHeight="1" x14ac:dyDescent="0.25">
      <c r="A203" s="46" t="str">
        <f>'Exit Capacity'!A203</f>
        <v>K46_Manzanares</v>
      </c>
      <c r="B203" s="4" t="str">
        <f>'Exit Capacity'!B203</f>
        <v>Salida Nacional / National exit</v>
      </c>
      <c r="C203" s="52">
        <f>'Exit Capacity'!C203</f>
        <v>473.78918501643705</v>
      </c>
      <c r="D203" s="53">
        <f>'Exit Capacity'!D203</f>
        <v>479.24926984356324</v>
      </c>
      <c r="E203" s="53">
        <f>'Exit Capacity'!E203</f>
        <v>485.86559257844573</v>
      </c>
      <c r="F203" s="53">
        <f>'Exit Capacity'!F203</f>
        <v>491.3751748525242</v>
      </c>
      <c r="G203" s="53">
        <f>'Exit Capacity'!G203</f>
        <v>495.75724654998237</v>
      </c>
      <c r="H203" s="53">
        <f>'Exit Capacity'!H203</f>
        <v>498.97593773260411</v>
      </c>
      <c r="I203" s="65">
        <f>'Exit Capacity'!I203</f>
        <v>501.00086840489507</v>
      </c>
    </row>
    <row r="204" spans="1:9" s="5" customFormat="1" ht="15" customHeight="1" x14ac:dyDescent="0.25">
      <c r="A204" s="46" t="str">
        <f>'Exit Capacity'!A204</f>
        <v>K47_Tomelloso</v>
      </c>
      <c r="B204" s="4" t="str">
        <f>'Exit Capacity'!B204</f>
        <v>Salida Nacional / National exit</v>
      </c>
      <c r="C204" s="52">
        <f>'Exit Capacity'!C204</f>
        <v>1625.1365373407289</v>
      </c>
      <c r="D204" s="53">
        <f>'Exit Capacity'!D204</f>
        <v>1651.3923453277289</v>
      </c>
      <c r="E204" s="53">
        <f>'Exit Capacity'!E204</f>
        <v>1682.9376513111524</v>
      </c>
      <c r="F204" s="53">
        <f>'Exit Capacity'!F204</f>
        <v>1709.2237582894245</v>
      </c>
      <c r="G204" s="53">
        <f>'Exit Capacity'!G204</f>
        <v>1729.9768017432023</v>
      </c>
      <c r="H204" s="53">
        <f>'Exit Capacity'!H204</f>
        <v>1744.9351331666608</v>
      </c>
      <c r="I204" s="65">
        <f>'Exit Capacity'!I204</f>
        <v>1753.9197420371511</v>
      </c>
    </row>
    <row r="205" spans="1:9" s="5" customFormat="1" ht="15" customHeight="1" x14ac:dyDescent="0.25">
      <c r="A205" s="46" t="str">
        <f>'Exit Capacity'!A205</f>
        <v>K48.02_Socuellamos</v>
      </c>
      <c r="B205" s="4" t="str">
        <f>'Exit Capacity'!B205</f>
        <v>Salida Nacional / National exit</v>
      </c>
      <c r="C205" s="52">
        <f>'Exit Capacity'!C205</f>
        <v>115.61449824966999</v>
      </c>
      <c r="D205" s="53">
        <f>'Exit Capacity'!D205</f>
        <v>116.28788030942225</v>
      </c>
      <c r="E205" s="53">
        <f>'Exit Capacity'!E205</f>
        <v>117.12753903405826</v>
      </c>
      <c r="F205" s="53">
        <f>'Exit Capacity'!F205</f>
        <v>117.82521076242367</v>
      </c>
      <c r="G205" s="53">
        <f>'Exit Capacity'!G205</f>
        <v>118.39356614659326</v>
      </c>
      <c r="H205" s="53">
        <f>'Exit Capacity'!H205</f>
        <v>118.83598727605931</v>
      </c>
      <c r="I205" s="65">
        <f>'Exit Capacity'!I205</f>
        <v>119.15160975351698</v>
      </c>
    </row>
    <row r="206" spans="1:9" s="5" customFormat="1" ht="15" customHeight="1" x14ac:dyDescent="0.25">
      <c r="A206" s="46" t="str">
        <f>'Exit Capacity'!A206</f>
        <v>K48.03_Villarrobledo</v>
      </c>
      <c r="B206" s="4" t="str">
        <f>'Exit Capacity'!B206</f>
        <v>Salida Nacional / National exit</v>
      </c>
      <c r="C206" s="52">
        <f>'Exit Capacity'!C206</f>
        <v>541.50293643021007</v>
      </c>
      <c r="D206" s="53">
        <f>'Exit Capacity'!D206</f>
        <v>548.68519082194393</v>
      </c>
      <c r="E206" s="53">
        <f>'Exit Capacity'!E206</f>
        <v>557.35453014179132</v>
      </c>
      <c r="F206" s="53">
        <f>'Exit Capacity'!F206</f>
        <v>564.57590411691535</v>
      </c>
      <c r="G206" s="53">
        <f>'Exit Capacity'!G206</f>
        <v>570.30022204600073</v>
      </c>
      <c r="H206" s="53">
        <f>'Exit Capacity'!H206</f>
        <v>574.46914428333741</v>
      </c>
      <c r="I206" s="65">
        <f>'Exit Capacity'!I206</f>
        <v>577.03858932917569</v>
      </c>
    </row>
    <row r="207" spans="1:9" s="5" customFormat="1" ht="15" customHeight="1" x14ac:dyDescent="0.25">
      <c r="A207" s="46" t="str">
        <f>'Exit Capacity'!A207</f>
        <v>K48.05_La Roda</v>
      </c>
      <c r="B207" s="4" t="str">
        <f>'Exit Capacity'!B207</f>
        <v>Salida Nacional / National exit</v>
      </c>
      <c r="C207" s="52">
        <f>'Exit Capacity'!C207</f>
        <v>340.29044471252303</v>
      </c>
      <c r="D207" s="53">
        <f>'Exit Capacity'!D207</f>
        <v>343.60476754899673</v>
      </c>
      <c r="E207" s="53">
        <f>'Exit Capacity'!E207</f>
        <v>347.64275955991241</v>
      </c>
      <c r="F207" s="53">
        <f>'Exit Capacity'!F207</f>
        <v>351.00388610106364</v>
      </c>
      <c r="G207" s="53">
        <f>'Exit Capacity'!G207</f>
        <v>353.68957647508705</v>
      </c>
      <c r="H207" s="53">
        <f>'Exit Capacity'!H207</f>
        <v>355.68525064692977</v>
      </c>
      <c r="I207" s="65">
        <f>'Exit Capacity'!I207</f>
        <v>356.97512381642576</v>
      </c>
    </row>
    <row r="208" spans="1:9" s="5" customFormat="1" ht="15" customHeight="1" x14ac:dyDescent="0.25">
      <c r="A208" s="46" t="str">
        <f>'Exit Capacity'!A208</f>
        <v>K48.07_Albacete</v>
      </c>
      <c r="B208" s="4" t="str">
        <f>'Exit Capacity'!B208</f>
        <v>Salida Nacional / National exit</v>
      </c>
      <c r="C208" s="52">
        <f>'Exit Capacity'!C208</f>
        <v>3511.6267647900013</v>
      </c>
      <c r="D208" s="53">
        <f>'Exit Capacity'!D208</f>
        <v>3529.2134202869142</v>
      </c>
      <c r="E208" s="53">
        <f>'Exit Capacity'!E208</f>
        <v>3551.3465049675779</v>
      </c>
      <c r="F208" s="53">
        <f>'Exit Capacity'!F208</f>
        <v>3569.7240391184314</v>
      </c>
      <c r="G208" s="53">
        <f>'Exit Capacity'!G208</f>
        <v>3584.8080338039113</v>
      </c>
      <c r="H208" s="53">
        <f>'Exit Capacity'!H208</f>
        <v>3596.7539983416236</v>
      </c>
      <c r="I208" s="65">
        <f>'Exit Capacity'!I208</f>
        <v>3605.564163386452</v>
      </c>
    </row>
    <row r="209" spans="1:9" s="5" customFormat="1" ht="15" customHeight="1" x14ac:dyDescent="0.25">
      <c r="A209" s="46" t="str">
        <f>'Exit Capacity'!A209</f>
        <v>K48.08_Chinchilla</v>
      </c>
      <c r="B209" s="4" t="str">
        <f>'Exit Capacity'!B209</f>
        <v>Salida Nacional / National exit</v>
      </c>
      <c r="C209" s="52">
        <f>'Exit Capacity'!C209</f>
        <v>8.0515443057149803</v>
      </c>
      <c r="D209" s="53">
        <f>'Exit Capacity'!D209</f>
        <v>8.2348144782203097</v>
      </c>
      <c r="E209" s="53">
        <f>'Exit Capacity'!E209</f>
        <v>8.4536429508781161</v>
      </c>
      <c r="F209" s="53">
        <f>'Exit Capacity'!F209</f>
        <v>8.6360776365791043</v>
      </c>
      <c r="G209" s="53">
        <f>'Exit Capacity'!G209</f>
        <v>8.7793299494919133</v>
      </c>
      <c r="H209" s="53">
        <f>'Exit Capacity'!H209</f>
        <v>8.8811241298893417</v>
      </c>
      <c r="I209" s="65">
        <f>'Exit Capacity'!I209</f>
        <v>8.9400447094224802</v>
      </c>
    </row>
    <row r="210" spans="1:9" s="5" customFormat="1" ht="15" customHeight="1" x14ac:dyDescent="0.25">
      <c r="A210" s="46" t="str">
        <f>'Exit Capacity'!A210</f>
        <v>K48.10_Almansa</v>
      </c>
      <c r="B210" s="4" t="str">
        <f>'Exit Capacity'!B210</f>
        <v>Salida Nacional / National exit</v>
      </c>
      <c r="C210" s="52">
        <f>'Exit Capacity'!C210</f>
        <v>474.89752359207398</v>
      </c>
      <c r="D210" s="53">
        <f>'Exit Capacity'!D210</f>
        <v>480.45427785595325</v>
      </c>
      <c r="E210" s="53">
        <f>'Exit Capacity'!E210</f>
        <v>487.18472622212602</v>
      </c>
      <c r="F210" s="53">
        <f>'Exit Capacity'!F210</f>
        <v>492.78953910431051</v>
      </c>
      <c r="G210" s="53">
        <f>'Exit Capacity'!G210</f>
        <v>497.24563944202094</v>
      </c>
      <c r="H210" s="53">
        <f>'Exit Capacity'!H210</f>
        <v>500.5155284620887</v>
      </c>
      <c r="I210" s="65">
        <f>'Exit Capacity'!I210</f>
        <v>502.56792135093167</v>
      </c>
    </row>
    <row r="211" spans="1:9" s="5" customFormat="1" ht="15" customHeight="1" x14ac:dyDescent="0.25">
      <c r="A211" s="46" t="str">
        <f>'Exit Capacity'!A211</f>
        <v>K48_Alcazar de San Juan</v>
      </c>
      <c r="B211" s="4" t="str">
        <f>'Exit Capacity'!B211</f>
        <v>Salida Nacional / National exit</v>
      </c>
      <c r="C211" s="52">
        <f>'Exit Capacity'!C211</f>
        <v>2795.749820356813</v>
      </c>
      <c r="D211" s="53">
        <f>'Exit Capacity'!D211</f>
        <v>2846.0632579057169</v>
      </c>
      <c r="E211" s="53">
        <f>'Exit Capacity'!E211</f>
        <v>2906.3809671452905</v>
      </c>
      <c r="F211" s="53">
        <f>'Exit Capacity'!F211</f>
        <v>2956.6511884811721</v>
      </c>
      <c r="G211" s="53">
        <f>'Exit Capacity'!G211</f>
        <v>2996.2642899031707</v>
      </c>
      <c r="H211" s="53">
        <f>'Exit Capacity'!H211</f>
        <v>3024.6754075100312</v>
      </c>
      <c r="I211" s="65">
        <f>'Exit Capacity'!I211</f>
        <v>3041.5254550968139</v>
      </c>
    </row>
    <row r="212" spans="1:9" s="5" customFormat="1" ht="15" customHeight="1" x14ac:dyDescent="0.25">
      <c r="A212" s="46" t="str">
        <f>'Exit Capacity'!A212</f>
        <v>K50_Villacañas</v>
      </c>
      <c r="B212" s="4" t="str">
        <f>'Exit Capacity'!B212</f>
        <v>Salida Nacional / National exit</v>
      </c>
      <c r="C212" s="52">
        <f>'Exit Capacity'!C212</f>
        <v>838.3245271123568</v>
      </c>
      <c r="D212" s="53">
        <f>'Exit Capacity'!D212</f>
        <v>852.73302374570392</v>
      </c>
      <c r="E212" s="53">
        <f>'Exit Capacity'!E212</f>
        <v>870.02209969178716</v>
      </c>
      <c r="F212" s="53">
        <f>'Exit Capacity'!F212</f>
        <v>884.43020719196136</v>
      </c>
      <c r="G212" s="53">
        <f>'Exit Capacity'!G212</f>
        <v>895.79280342917639</v>
      </c>
      <c r="H212" s="53">
        <f>'Exit Capacity'!H212</f>
        <v>903.95899843099744</v>
      </c>
      <c r="I212" s="65">
        <f>'Exit Capacity'!I212</f>
        <v>908.82785887611522</v>
      </c>
    </row>
    <row r="213" spans="1:9" s="5" customFormat="1" ht="15" customHeight="1" x14ac:dyDescent="0.25">
      <c r="A213" s="46" t="str">
        <f>'Exit Capacity'!A213</f>
        <v>K54_Belmonte de Tajo</v>
      </c>
      <c r="B213" s="4" t="str">
        <f>'Exit Capacity'!B213</f>
        <v>Salida Nacional / National exit</v>
      </c>
      <c r="C213" s="52">
        <f>'Exit Capacity'!C213</f>
        <v>258.18234031520279</v>
      </c>
      <c r="D213" s="53">
        <f>'Exit Capacity'!D213</f>
        <v>263.44656690983879</v>
      </c>
      <c r="E213" s="53">
        <f>'Exit Capacity'!E213</f>
        <v>269.74330916882104</v>
      </c>
      <c r="F213" s="53">
        <f>'Exit Capacity'!F213</f>
        <v>274.99209552807088</v>
      </c>
      <c r="G213" s="53">
        <f>'Exit Capacity'!G213</f>
        <v>279.11999547439456</v>
      </c>
      <c r="H213" s="53">
        <f>'Exit Capacity'!H213</f>
        <v>282.06531392876212</v>
      </c>
      <c r="I213" s="65">
        <f>'Exit Capacity'!I213</f>
        <v>283.78874962431388</v>
      </c>
    </row>
    <row r="214" spans="1:9" s="5" customFormat="1" ht="15" customHeight="1" x14ac:dyDescent="0.25">
      <c r="A214" s="46" t="str">
        <f>'Exit Capacity'!A214</f>
        <v>M01_Almeria</v>
      </c>
      <c r="B214" s="4" t="str">
        <f>'Exit Capacity'!B214</f>
        <v>Salida Nacional / National exit</v>
      </c>
      <c r="C214" s="52">
        <f>'Exit Capacity'!C214</f>
        <v>499.00892287441093</v>
      </c>
      <c r="D214" s="53">
        <f>'Exit Capacity'!D214</f>
        <v>500.3673353580416</v>
      </c>
      <c r="E214" s="53">
        <f>'Exit Capacity'!E214</f>
        <v>502.17123947487585</v>
      </c>
      <c r="F214" s="53">
        <f>'Exit Capacity'!F214</f>
        <v>503.66317442359792</v>
      </c>
      <c r="G214" s="53">
        <f>'Exit Capacity'!G214</f>
        <v>504.93949820539609</v>
      </c>
      <c r="H214" s="53">
        <f>'Exit Capacity'!H214</f>
        <v>506.04331427344874</v>
      </c>
      <c r="I214" s="65">
        <f>'Exit Capacity'!I214</f>
        <v>506.98627553736225</v>
      </c>
    </row>
    <row r="215" spans="1:9" s="5" customFormat="1" ht="15" customHeight="1" x14ac:dyDescent="0.25">
      <c r="A215" s="46" t="str">
        <f>'Exit Capacity'!A215</f>
        <v>M05_Huercal-Overa</v>
      </c>
      <c r="B215" s="4" t="str">
        <f>'Exit Capacity'!B215</f>
        <v>Salida Nacional / National exit</v>
      </c>
      <c r="C215" s="52">
        <f>'Exit Capacity'!C215</f>
        <v>906.35313314351413</v>
      </c>
      <c r="D215" s="53">
        <f>'Exit Capacity'!D215</f>
        <v>924.24876510919421</v>
      </c>
      <c r="E215" s="53">
        <f>'Exit Capacity'!E215</f>
        <v>945.66628469278214</v>
      </c>
      <c r="F215" s="53">
        <f>'Exit Capacity'!F215</f>
        <v>963.51854468042461</v>
      </c>
      <c r="G215" s="53">
        <f>'Exit Capacity'!G215</f>
        <v>977.5652556065229</v>
      </c>
      <c r="H215" s="53">
        <f>'Exit Capacity'!H215</f>
        <v>987.60059960186391</v>
      </c>
      <c r="I215" s="65">
        <f>'Exit Capacity'!I215</f>
        <v>993.49241778991291</v>
      </c>
    </row>
    <row r="216" spans="1:9" s="5" customFormat="1" ht="15" customHeight="1" x14ac:dyDescent="0.25">
      <c r="A216" s="46" t="str">
        <f>'Exit Capacity'!A216</f>
        <v>M09_Moratalla</v>
      </c>
      <c r="B216" s="4" t="str">
        <f>'Exit Capacity'!B216</f>
        <v>Salida Nacional / National exit</v>
      </c>
      <c r="C216" s="52">
        <f>'Exit Capacity'!C216</f>
        <v>475.22415654440209</v>
      </c>
      <c r="D216" s="53">
        <f>'Exit Capacity'!D216</f>
        <v>476.51782164171993</v>
      </c>
      <c r="E216" s="53">
        <f>'Exit Capacity'!E216</f>
        <v>478.23574445454557</v>
      </c>
      <c r="F216" s="53">
        <f>'Exit Capacity'!F216</f>
        <v>479.6565678008327</v>
      </c>
      <c r="G216" s="53">
        <f>'Exit Capacity'!G216</f>
        <v>480.87205687302963</v>
      </c>
      <c r="H216" s="53">
        <f>'Exit Capacity'!H216</f>
        <v>481.92326064088792</v>
      </c>
      <c r="I216" s="65">
        <f>'Exit Capacity'!I216</f>
        <v>482.82127658961298</v>
      </c>
    </row>
    <row r="217" spans="1:9" s="5" customFormat="1" ht="15" customHeight="1" x14ac:dyDescent="0.25">
      <c r="A217" s="46" t="str">
        <f>'Exit Capacity'!A217</f>
        <v>Manzaneque (Yebenes Norte)</v>
      </c>
      <c r="B217" s="4" t="str">
        <f>'Exit Capacity'!B217</f>
        <v>Salida Nacional / National exit</v>
      </c>
      <c r="C217" s="52">
        <f>'Exit Capacity'!C217</f>
        <v>368.98578037051601</v>
      </c>
      <c r="D217" s="53">
        <f>'Exit Capacity'!D217</f>
        <v>376.92300331464668</v>
      </c>
      <c r="E217" s="53">
        <f>'Exit Capacity'!E217</f>
        <v>386.40861503075303</v>
      </c>
      <c r="F217" s="53">
        <f>'Exit Capacity'!F217</f>
        <v>394.3161042152758</v>
      </c>
      <c r="G217" s="53">
        <f>'Exit Capacity'!G217</f>
        <v>400.5301031752644</v>
      </c>
      <c r="H217" s="53">
        <f>'Exit Capacity'!H217</f>
        <v>404.95482004734419</v>
      </c>
      <c r="I217" s="65">
        <f>'Exit Capacity'!I217</f>
        <v>407.52997484844229</v>
      </c>
    </row>
    <row r="218" spans="1:9" s="5" customFormat="1" ht="15" customHeight="1" x14ac:dyDescent="0.25">
      <c r="A218" s="46" t="str">
        <f>'Exit Capacity'!A218</f>
        <v>N07_Almendralejo</v>
      </c>
      <c r="B218" s="4" t="str">
        <f>'Exit Capacity'!B218</f>
        <v>Salida Nacional / National exit</v>
      </c>
      <c r="C218" s="52">
        <f>'Exit Capacity'!C218</f>
        <v>3628.5711210128452</v>
      </c>
      <c r="D218" s="53">
        <f>'Exit Capacity'!D218</f>
        <v>3696.4663840900243</v>
      </c>
      <c r="E218" s="53">
        <f>'Exit Capacity'!E218</f>
        <v>3777.8021802037524</v>
      </c>
      <c r="F218" s="53">
        <f>'Exit Capacity'!F218</f>
        <v>3845.59328549162</v>
      </c>
      <c r="G218" s="53">
        <f>'Exit Capacity'!G218</f>
        <v>3898.9786384789263</v>
      </c>
      <c r="H218" s="53">
        <f>'Exit Capacity'!H218</f>
        <v>3937.203298427271</v>
      </c>
      <c r="I218" s="65">
        <f>'Exit Capacity'!I218</f>
        <v>3959.7754324321641</v>
      </c>
    </row>
    <row r="219" spans="1:9" s="5" customFormat="1" ht="15" customHeight="1" x14ac:dyDescent="0.25">
      <c r="A219" s="46" t="str">
        <f>'Exit Capacity'!A219</f>
        <v>N08_Badajoz Montijo</v>
      </c>
      <c r="B219" s="4" t="str">
        <f>'Exit Capacity'!B219</f>
        <v>Salida Nacional / National exit</v>
      </c>
      <c r="C219" s="52">
        <f>'Exit Capacity'!C219</f>
        <v>153.72252391093144</v>
      </c>
      <c r="D219" s="53">
        <f>'Exit Capacity'!D219</f>
        <v>156.4214714598138</v>
      </c>
      <c r="E219" s="53">
        <f>'Exit Capacity'!E219</f>
        <v>159.65862826833094</v>
      </c>
      <c r="F219" s="53">
        <f>'Exit Capacity'!F219</f>
        <v>162.35645047615364</v>
      </c>
      <c r="G219" s="53">
        <f>'Exit Capacity'!G219</f>
        <v>164.48323497140149</v>
      </c>
      <c r="H219" s="53">
        <f>'Exit Capacity'!H219</f>
        <v>166.01026583408097</v>
      </c>
      <c r="I219" s="65">
        <f>'Exit Capacity'!I219</f>
        <v>166.91846978855216</v>
      </c>
    </row>
    <row r="220" spans="1:9" s="5" customFormat="1" ht="15" customHeight="1" x14ac:dyDescent="0.25">
      <c r="A220" s="46" t="str">
        <f>'Exit Capacity'!A220</f>
        <v>N09_Agraz</v>
      </c>
      <c r="B220" s="4" t="str">
        <f>'Exit Capacity'!B220</f>
        <v>Salida Nacional / National exit</v>
      </c>
      <c r="C220" s="52">
        <f>'Exit Capacity'!C220</f>
        <v>469.57886110783886</v>
      </c>
      <c r="D220" s="53">
        <f>'Exit Capacity'!D220</f>
        <v>476.60506722677553</v>
      </c>
      <c r="E220" s="53">
        <f>'Exit Capacity'!E220</f>
        <v>485.06113613641139</v>
      </c>
      <c r="F220" s="53">
        <f>'Exit Capacity'!F220</f>
        <v>492.10648025185111</v>
      </c>
      <c r="G220" s="53">
        <f>'Exit Capacity'!G220</f>
        <v>497.67705055492166</v>
      </c>
      <c r="H220" s="53">
        <f>'Exit Capacity'!H220</f>
        <v>501.70756284550771</v>
      </c>
      <c r="I220" s="65">
        <f>'Exit Capacity'!I220</f>
        <v>504.15186106688287</v>
      </c>
    </row>
    <row r="221" spans="1:9" s="5" customFormat="1" ht="15" customHeight="1" x14ac:dyDescent="0.25">
      <c r="A221" s="46" t="str">
        <f>'Exit Capacity'!A221</f>
        <v>N10.1_Badajoz</v>
      </c>
      <c r="B221" s="4" t="str">
        <f>'Exit Capacity'!B221</f>
        <v>Salida Nacional / National exit</v>
      </c>
      <c r="C221" s="52">
        <f>'Exit Capacity'!C221</f>
        <v>1486.4479342111113</v>
      </c>
      <c r="D221" s="53">
        <f>'Exit Capacity'!D221</f>
        <v>1508.6893305682534</v>
      </c>
      <c r="E221" s="53">
        <f>'Exit Capacity'!E221</f>
        <v>1535.4569455597393</v>
      </c>
      <c r="F221" s="53">
        <f>'Exit Capacity'!F221</f>
        <v>1557.7589230838016</v>
      </c>
      <c r="G221" s="53">
        <f>'Exit Capacity'!G221</f>
        <v>1575.392516512266</v>
      </c>
      <c r="H221" s="53">
        <f>'Exit Capacity'!H221</f>
        <v>1588.1510692589118</v>
      </c>
      <c r="I221" s="65">
        <f>'Exit Capacity'!I221</f>
        <v>1595.8884747144875</v>
      </c>
    </row>
    <row r="222" spans="1:9" s="5" customFormat="1" ht="15" customHeight="1" x14ac:dyDescent="0.25">
      <c r="A222" s="46" t="str">
        <f>'Exit Capacity'!A222</f>
        <v>O01_Oviedo</v>
      </c>
      <c r="B222" s="4" t="str">
        <f>'Exit Capacity'!B222</f>
        <v>Salida Nacional / National exit</v>
      </c>
      <c r="C222" s="52">
        <f>'Exit Capacity'!C222</f>
        <v>22787.29164308657</v>
      </c>
      <c r="D222" s="53">
        <f>'Exit Capacity'!D222</f>
        <v>23195.421147889585</v>
      </c>
      <c r="E222" s="53">
        <f>'Exit Capacity'!E222</f>
        <v>23789.683054990986</v>
      </c>
      <c r="F222" s="53">
        <f>'Exit Capacity'!F222</f>
        <v>24611.092802340772</v>
      </c>
      <c r="G222" s="53">
        <f>'Exit Capacity'!G222</f>
        <v>25072.74958597924</v>
      </c>
      <c r="H222" s="53">
        <f>'Exit Capacity'!H222</f>
        <v>25353.450120405414</v>
      </c>
      <c r="I222" s="65">
        <f>'Exit Capacity'!I222</f>
        <v>25223.404769585504</v>
      </c>
    </row>
    <row r="223" spans="1:9" s="5" customFormat="1" ht="15" customHeight="1" x14ac:dyDescent="0.25">
      <c r="A223" s="46" t="str">
        <f>'Exit Capacity'!A223</f>
        <v>O01A_Soto de Ribera</v>
      </c>
      <c r="B223" s="4" t="str">
        <f>'Exit Capacity'!B223</f>
        <v>Salida Nacional / National exit</v>
      </c>
      <c r="C223" s="52">
        <f>'Exit Capacity'!C223</f>
        <v>25202.743219526794</v>
      </c>
      <c r="D223" s="53">
        <f>'Exit Capacity'!D223</f>
        <v>25654.134427879704</v>
      </c>
      <c r="E223" s="53">
        <f>'Exit Capacity'!E223</f>
        <v>26311.388062247734</v>
      </c>
      <c r="F223" s="53">
        <f>'Exit Capacity'!F223</f>
        <v>27219.867194595776</v>
      </c>
      <c r="G223" s="53">
        <f>'Exit Capacity'!G223</f>
        <v>27730.459570198382</v>
      </c>
      <c r="H223" s="53">
        <f>'Exit Capacity'!H223</f>
        <v>28040.914344795212</v>
      </c>
      <c r="I223" s="65">
        <f>'Exit Capacity'!I223</f>
        <v>27897.084194422707</v>
      </c>
    </row>
    <row r="224" spans="1:9" s="5" customFormat="1" ht="15" customHeight="1" x14ac:dyDescent="0.25">
      <c r="A224" s="46" t="str">
        <f>'Exit Capacity'!A224</f>
        <v>O02_Mieres</v>
      </c>
      <c r="B224" s="4" t="str">
        <f>'Exit Capacity'!B224</f>
        <v>Salida Nacional / National exit</v>
      </c>
      <c r="C224" s="52">
        <f>'Exit Capacity'!C224</f>
        <v>0</v>
      </c>
      <c r="D224" s="53">
        <f>'Exit Capacity'!D224</f>
        <v>0</v>
      </c>
      <c r="E224" s="53">
        <f>'Exit Capacity'!E224</f>
        <v>0</v>
      </c>
      <c r="F224" s="53">
        <f>'Exit Capacity'!F224</f>
        <v>0</v>
      </c>
      <c r="G224" s="53">
        <f>'Exit Capacity'!G224</f>
        <v>0</v>
      </c>
      <c r="H224" s="53">
        <f>'Exit Capacity'!H224</f>
        <v>0</v>
      </c>
      <c r="I224" s="65">
        <f>'Exit Capacity'!I224</f>
        <v>0</v>
      </c>
    </row>
    <row r="225" spans="1:9" s="5" customFormat="1" ht="15" customHeight="1" x14ac:dyDescent="0.25">
      <c r="A225" s="46" t="str">
        <f>'Exit Capacity'!A225</f>
        <v>O03_Pola de Lena</v>
      </c>
      <c r="B225" s="4" t="str">
        <f>'Exit Capacity'!B225</f>
        <v>Salida Nacional / National exit</v>
      </c>
      <c r="C225" s="52">
        <f>'Exit Capacity'!C225</f>
        <v>117.14237446702049</v>
      </c>
      <c r="D225" s="53">
        <f>'Exit Capacity'!D225</f>
        <v>117.46126187873556</v>
      </c>
      <c r="E225" s="53">
        <f>'Exit Capacity'!E225</f>
        <v>117.88472847796905</v>
      </c>
      <c r="F225" s="53">
        <f>'Exit Capacity'!F225</f>
        <v>118.234960296344</v>
      </c>
      <c r="G225" s="53">
        <f>'Exit Capacity'!G225</f>
        <v>118.53457738039802</v>
      </c>
      <c r="H225" s="53">
        <f>'Exit Capacity'!H225</f>
        <v>118.79369826834071</v>
      </c>
      <c r="I225" s="65">
        <f>'Exit Capacity'!I225</f>
        <v>119.01505848139857</v>
      </c>
    </row>
    <row r="226" spans="1:9" s="5" customFormat="1" ht="15" customHeight="1" x14ac:dyDescent="0.25">
      <c r="A226" s="46" t="str">
        <f>'Exit Capacity'!A226</f>
        <v>O04A_Pola de Gordon</v>
      </c>
      <c r="B226" s="4" t="str">
        <f>'Exit Capacity'!B226</f>
        <v>Salida Nacional / National exit</v>
      </c>
      <c r="C226" s="52">
        <f>'Exit Capacity'!C226</f>
        <v>20.351644126051305</v>
      </c>
      <c r="D226" s="53">
        <f>'Exit Capacity'!D226</f>
        <v>20.407045795592584</v>
      </c>
      <c r="E226" s="53">
        <f>'Exit Capacity'!E226</f>
        <v>20.48061645323104</v>
      </c>
      <c r="F226" s="53">
        <f>'Exit Capacity'!F226</f>
        <v>20.541463720171098</v>
      </c>
      <c r="G226" s="53">
        <f>'Exit Capacity'!G226</f>
        <v>20.593517473533161</v>
      </c>
      <c r="H226" s="53">
        <f>'Exit Capacity'!H226</f>
        <v>20.638535650098472</v>
      </c>
      <c r="I226" s="65">
        <f>'Exit Capacity'!I226</f>
        <v>20.67699350363198</v>
      </c>
    </row>
    <row r="227" spans="1:9" s="5" customFormat="1" ht="15" customHeight="1" x14ac:dyDescent="0.25">
      <c r="A227" s="46" t="str">
        <f>'Exit Capacity'!A227</f>
        <v>O05_La Robla</v>
      </c>
      <c r="B227" s="4" t="str">
        <f>'Exit Capacity'!B227</f>
        <v>Salida Nacional / National exit</v>
      </c>
      <c r="C227" s="52">
        <f>'Exit Capacity'!C227</f>
        <v>781.82354345046485</v>
      </c>
      <c r="D227" s="53">
        <f>'Exit Capacity'!D227</f>
        <v>797.60495051640669</v>
      </c>
      <c r="E227" s="53">
        <f>'Exit Capacity'!E227</f>
        <v>816.48469968668746</v>
      </c>
      <c r="F227" s="53">
        <f>'Exit Capacity'!F227</f>
        <v>832.22534187141912</v>
      </c>
      <c r="G227" s="53">
        <f>'Exit Capacity'!G227</f>
        <v>844.60781576921522</v>
      </c>
      <c r="H227" s="53">
        <f>'Exit Capacity'!H227</f>
        <v>853.44681815517833</v>
      </c>
      <c r="I227" s="65">
        <f>'Exit Capacity'!I227</f>
        <v>858.62444316795654</v>
      </c>
    </row>
    <row r="228" spans="1:9" s="5" customFormat="1" ht="15" customHeight="1" x14ac:dyDescent="0.25">
      <c r="A228" s="46" t="str">
        <f>'Exit Capacity'!A228</f>
        <v>O06_ Leon</v>
      </c>
      <c r="B228" s="4" t="str">
        <f>'Exit Capacity'!B228</f>
        <v>Salida Nacional / National exit</v>
      </c>
      <c r="C228" s="52">
        <f>'Exit Capacity'!C228</f>
        <v>6668.4533802222613</v>
      </c>
      <c r="D228" s="53">
        <f>'Exit Capacity'!D228</f>
        <v>6723.1133610744946</v>
      </c>
      <c r="E228" s="53">
        <f>'Exit Capacity'!E228</f>
        <v>6789.9330040405803</v>
      </c>
      <c r="F228" s="53">
        <f>'Exit Capacity'!F228</f>
        <v>6845.4928326256777</v>
      </c>
      <c r="G228" s="53">
        <f>'Exit Capacity'!G228</f>
        <v>6890.1413410647838</v>
      </c>
      <c r="H228" s="53">
        <f>'Exit Capacity'!H228</f>
        <v>6923.7818294820863</v>
      </c>
      <c r="I228" s="65">
        <f>'Exit Capacity'!I228</f>
        <v>6946.3956879614962</v>
      </c>
    </row>
    <row r="229" spans="1:9" s="5" customFormat="1" ht="15" customHeight="1" x14ac:dyDescent="0.25">
      <c r="A229" s="46" t="str">
        <f>'Exit Capacity'!A229</f>
        <v>O07_Villamañan</v>
      </c>
      <c r="B229" s="4" t="str">
        <f>'Exit Capacity'!B229</f>
        <v>Salida Nacional / National exit</v>
      </c>
      <c r="C229" s="52">
        <f>'Exit Capacity'!C229</f>
        <v>4123.9711044574924</v>
      </c>
      <c r="D229" s="53">
        <f>'Exit Capacity'!D229</f>
        <v>4182.9195466879992</v>
      </c>
      <c r="E229" s="53">
        <f>'Exit Capacity'!E229</f>
        <v>4253.9405676097085</v>
      </c>
      <c r="F229" s="53">
        <f>'Exit Capacity'!F229</f>
        <v>4313.1081845037988</v>
      </c>
      <c r="G229" s="53">
        <f>'Exit Capacity'!G229</f>
        <v>4359.9341322431619</v>
      </c>
      <c r="H229" s="53">
        <f>'Exit Capacity'!H229</f>
        <v>4393.8958478253498</v>
      </c>
      <c r="I229" s="65">
        <f>'Exit Capacity'!I229</f>
        <v>4414.6153809538682</v>
      </c>
    </row>
    <row r="230" spans="1:9" s="5" customFormat="1" ht="15" customHeight="1" x14ac:dyDescent="0.25">
      <c r="A230" s="46" t="str">
        <f>'Exit Capacity'!A230</f>
        <v>O09_Benavente</v>
      </c>
      <c r="B230" s="4" t="str">
        <f>'Exit Capacity'!B230</f>
        <v>Salida Nacional / National exit</v>
      </c>
      <c r="C230" s="52">
        <f>'Exit Capacity'!C230</f>
        <v>705.89439628203627</v>
      </c>
      <c r="D230" s="53">
        <f>'Exit Capacity'!D230</f>
        <v>713.59195414419264</v>
      </c>
      <c r="E230" s="53">
        <f>'Exit Capacity'!E230</f>
        <v>722.93527791196504</v>
      </c>
      <c r="F230" s="53">
        <f>'Exit Capacity'!F230</f>
        <v>730.71468622562452</v>
      </c>
      <c r="G230" s="53">
        <f>'Exit Capacity'!G230</f>
        <v>736.91100727894798</v>
      </c>
      <c r="H230" s="53">
        <f>'Exit Capacity'!H230</f>
        <v>741.47885285819484</v>
      </c>
      <c r="I230" s="65">
        <f>'Exit Capacity'!I230</f>
        <v>744.37730662943807</v>
      </c>
    </row>
    <row r="231" spans="1:9" s="5" customFormat="1" ht="15" customHeight="1" x14ac:dyDescent="0.25">
      <c r="A231" s="46" t="str">
        <f>'Exit Capacity'!A231</f>
        <v>O11_Coreses</v>
      </c>
      <c r="B231" s="4" t="str">
        <f>'Exit Capacity'!B231</f>
        <v>Salida Nacional / National exit</v>
      </c>
      <c r="C231" s="52">
        <f>'Exit Capacity'!C231</f>
        <v>1897.4138580154918</v>
      </c>
      <c r="D231" s="53">
        <f>'Exit Capacity'!D231</f>
        <v>1902.57903754073</v>
      </c>
      <c r="E231" s="53">
        <f>'Exit Capacity'!E231</f>
        <v>1909.4381386768312</v>
      </c>
      <c r="F231" s="53">
        <f>'Exit Capacity'!F231</f>
        <v>1915.111019295191</v>
      </c>
      <c r="G231" s="53">
        <f>'Exit Capacity'!G231</f>
        <v>1919.964067647411</v>
      </c>
      <c r="H231" s="53">
        <f>'Exit Capacity'!H231</f>
        <v>1924.1611787775266</v>
      </c>
      <c r="I231" s="65">
        <f>'Exit Capacity'!I231</f>
        <v>1927.7466612963865</v>
      </c>
    </row>
    <row r="232" spans="1:9" s="5" customFormat="1" ht="15" customHeight="1" x14ac:dyDescent="0.25">
      <c r="A232" s="46" t="str">
        <f>'Exit Capacity'!A232</f>
        <v>O12_Santa Clara de Avedino</v>
      </c>
      <c r="B232" s="4" t="str">
        <f>'Exit Capacity'!B232</f>
        <v>Salida Nacional / National exit</v>
      </c>
      <c r="C232" s="52">
        <f>'Exit Capacity'!C232</f>
        <v>10.699534503337802</v>
      </c>
      <c r="D232" s="53">
        <f>'Exit Capacity'!D232</f>
        <v>10.730810383678039</v>
      </c>
      <c r="E232" s="53">
        <f>'Exit Capacity'!E232</f>
        <v>10.772016226449109</v>
      </c>
      <c r="F232" s="53">
        <f>'Exit Capacity'!F232</f>
        <v>10.806115209547853</v>
      </c>
      <c r="G232" s="53">
        <f>'Exit Capacity'!G232</f>
        <v>10.835115541906287</v>
      </c>
      <c r="H232" s="53">
        <f>'Exit Capacity'!H232</f>
        <v>10.859901849115866</v>
      </c>
      <c r="I232" s="65">
        <f>'Exit Capacity'!I232</f>
        <v>10.880702627638904</v>
      </c>
    </row>
    <row r="233" spans="1:9" s="5" customFormat="1" ht="15" customHeight="1" x14ac:dyDescent="0.25">
      <c r="A233" s="46" t="str">
        <f>'Exit Capacity'!A233</f>
        <v>O14_Doñinos de Salamanca</v>
      </c>
      <c r="B233" s="4" t="str">
        <f>'Exit Capacity'!B233</f>
        <v>Salida Nacional / National exit</v>
      </c>
      <c r="C233" s="52">
        <f>'Exit Capacity'!C233</f>
        <v>9035.6702055664173</v>
      </c>
      <c r="D233" s="53">
        <f>'Exit Capacity'!D233</f>
        <v>9088.5881089512695</v>
      </c>
      <c r="E233" s="53">
        <f>'Exit Capacity'!E233</f>
        <v>9154.4316944065322</v>
      </c>
      <c r="F233" s="53">
        <f>'Exit Capacity'!F233</f>
        <v>9210.7909118278112</v>
      </c>
      <c r="G233" s="53">
        <f>'Exit Capacity'!G233</f>
        <v>9257.3659854897378</v>
      </c>
      <c r="H233" s="53">
        <f>'Exit Capacity'!H233</f>
        <v>9293.6915048443934</v>
      </c>
      <c r="I233" s="65">
        <f>'Exit Capacity'!I233</f>
        <v>9319.4515292057913</v>
      </c>
    </row>
    <row r="234" spans="1:9" s="5" customFormat="1" ht="15" customHeight="1" x14ac:dyDescent="0.25">
      <c r="A234" s="46" t="str">
        <f>'Exit Capacity'!A234</f>
        <v>O14A_Barbadillo</v>
      </c>
      <c r="B234" s="4" t="str">
        <f>'Exit Capacity'!B234</f>
        <v>Salida Nacional / National exit</v>
      </c>
      <c r="C234" s="52">
        <f>'Exit Capacity'!C234</f>
        <v>290.28813655448124</v>
      </c>
      <c r="D234" s="53">
        <f>'Exit Capacity'!D234</f>
        <v>296.68930316170639</v>
      </c>
      <c r="E234" s="53">
        <f>'Exit Capacity'!E234</f>
        <v>304.33618695645004</v>
      </c>
      <c r="F234" s="53">
        <f>'Exit Capacity'!F234</f>
        <v>310.71105587726032</v>
      </c>
      <c r="G234" s="53">
        <f>'Exit Capacity'!G234</f>
        <v>315.71892710953733</v>
      </c>
      <c r="H234" s="53">
        <f>'Exit Capacity'!H234</f>
        <v>319.28155191780968</v>
      </c>
      <c r="I234" s="65">
        <f>'Exit Capacity'!I234</f>
        <v>321.3499486187701</v>
      </c>
    </row>
    <row r="235" spans="1:9" s="5" customFormat="1" ht="15" customHeight="1" x14ac:dyDescent="0.25">
      <c r="A235" s="46" t="str">
        <f>'Exit Capacity'!A235</f>
        <v>O16_Monleon</v>
      </c>
      <c r="B235" s="4" t="str">
        <f>'Exit Capacity'!B235</f>
        <v>Salida Nacional / National exit</v>
      </c>
      <c r="C235" s="52">
        <f>'Exit Capacity'!C235</f>
        <v>454.20299445098277</v>
      </c>
      <c r="D235" s="53">
        <f>'Exit Capacity'!D235</f>
        <v>455.77429510321622</v>
      </c>
      <c r="E235" s="53">
        <f>'Exit Capacity'!E235</f>
        <v>457.80996459252134</v>
      </c>
      <c r="F235" s="53">
        <f>'Exit Capacity'!F235</f>
        <v>459.49659374174098</v>
      </c>
      <c r="G235" s="53">
        <f>'Exit Capacity'!G235</f>
        <v>460.91287471614896</v>
      </c>
      <c r="H235" s="53">
        <f>'Exit Capacity'!H235</f>
        <v>462.09187440195797</v>
      </c>
      <c r="I235" s="65">
        <f>'Exit Capacity'!I235</f>
        <v>463.04087161780149</v>
      </c>
    </row>
    <row r="236" spans="1:9" s="5" customFormat="1" ht="15" customHeight="1" x14ac:dyDescent="0.25">
      <c r="A236" s="46" t="str">
        <f>'Exit Capacity'!A236</f>
        <v>O17_Valdehijaderos</v>
      </c>
      <c r="B236" s="4" t="str">
        <f>'Exit Capacity'!B236</f>
        <v>Salida Nacional / National exit</v>
      </c>
      <c r="C236" s="52">
        <f>'Exit Capacity'!C236</f>
        <v>386.27412570070294</v>
      </c>
      <c r="D236" s="53">
        <f>'Exit Capacity'!D236</f>
        <v>389.94294951689869</v>
      </c>
      <c r="E236" s="53">
        <f>'Exit Capacity'!E236</f>
        <v>394.41681608186764</v>
      </c>
      <c r="F236" s="53">
        <f>'Exit Capacity'!F236</f>
        <v>398.14049830214049</v>
      </c>
      <c r="G236" s="53">
        <f>'Exit Capacity'!G236</f>
        <v>401.11813187280279</v>
      </c>
      <c r="H236" s="53">
        <f>'Exit Capacity'!H236</f>
        <v>403.33488584297442</v>
      </c>
      <c r="I236" s="65">
        <f>'Exit Capacity'!I236</f>
        <v>404.77377025399107</v>
      </c>
    </row>
    <row r="237" spans="1:9" s="5" customFormat="1" ht="15" customHeight="1" x14ac:dyDescent="0.25">
      <c r="A237" s="46" t="str">
        <f>'Exit Capacity'!A237</f>
        <v>O19_Plasencia</v>
      </c>
      <c r="B237" s="4" t="str">
        <f>'Exit Capacity'!B237</f>
        <v>Salida Nacional / National exit</v>
      </c>
      <c r="C237" s="52">
        <f>'Exit Capacity'!C237</f>
        <v>289.63464364853019</v>
      </c>
      <c r="D237" s="53">
        <f>'Exit Capacity'!D237</f>
        <v>290.42309310822674</v>
      </c>
      <c r="E237" s="53">
        <f>'Exit Capacity'!E237</f>
        <v>291.47011471867376</v>
      </c>
      <c r="F237" s="53">
        <f>'Exit Capacity'!F237</f>
        <v>292.3360632566895</v>
      </c>
      <c r="G237" s="53">
        <f>'Exit Capacity'!G237</f>
        <v>293.07686681104656</v>
      </c>
      <c r="H237" s="53">
        <f>'Exit Capacity'!H237</f>
        <v>293.71754347807365</v>
      </c>
      <c r="I237" s="65">
        <f>'Exit Capacity'!I237</f>
        <v>294.26485683687042</v>
      </c>
    </row>
    <row r="238" spans="1:9" s="5" customFormat="1" ht="15" customHeight="1" x14ac:dyDescent="0.25">
      <c r="A238" s="46" t="str">
        <f>'Exit Capacity'!A238</f>
        <v>O22_Caceres</v>
      </c>
      <c r="B238" s="4" t="str">
        <f>'Exit Capacity'!B238</f>
        <v>Salida Nacional / National exit</v>
      </c>
      <c r="C238" s="52">
        <f>'Exit Capacity'!C238</f>
        <v>614.87613472373278</v>
      </c>
      <c r="D238" s="53">
        <f>'Exit Capacity'!D238</f>
        <v>616.54996334484042</v>
      </c>
      <c r="E238" s="53">
        <f>'Exit Capacity'!E238</f>
        <v>618.7727243816214</v>
      </c>
      <c r="F238" s="53">
        <f>'Exit Capacity'!F238</f>
        <v>620.61107867245312</v>
      </c>
      <c r="G238" s="53">
        <f>'Exit Capacity'!G238</f>
        <v>622.18375803274887</v>
      </c>
      <c r="H238" s="53">
        <f>'Exit Capacity'!H238</f>
        <v>623.5438743077458</v>
      </c>
      <c r="I238" s="65">
        <f>'Exit Capacity'!I238</f>
        <v>624.70578615054319</v>
      </c>
    </row>
    <row r="239" spans="1:9" s="5" customFormat="1" ht="15" customHeight="1" x14ac:dyDescent="0.25">
      <c r="A239" s="46" t="str">
        <f>'Exit Capacity'!A239</f>
        <v>O24_Merida</v>
      </c>
      <c r="B239" s="4" t="str">
        <f>'Exit Capacity'!B239</f>
        <v>Salida Nacional / National exit</v>
      </c>
      <c r="C239" s="52">
        <f>'Exit Capacity'!C239</f>
        <v>3647.9371587916658</v>
      </c>
      <c r="D239" s="53">
        <f>'Exit Capacity'!D239</f>
        <v>3710.120289139657</v>
      </c>
      <c r="E239" s="53">
        <f>'Exit Capacity'!E239</f>
        <v>3784.747617692758</v>
      </c>
      <c r="F239" s="53">
        <f>'Exit Capacity'!F239</f>
        <v>3846.9385957849086</v>
      </c>
      <c r="G239" s="53">
        <f>'Exit Capacity'!G239</f>
        <v>3895.9910816767456</v>
      </c>
      <c r="H239" s="53">
        <f>'Exit Capacity'!H239</f>
        <v>3931.2579649631389</v>
      </c>
      <c r="I239" s="65">
        <f>'Exit Capacity'!I239</f>
        <v>3952.3051550623495</v>
      </c>
    </row>
    <row r="240" spans="1:9" s="5" customFormat="1" ht="15" customHeight="1" x14ac:dyDescent="0.25">
      <c r="A240" s="46" t="str">
        <f>'Exit Capacity'!A240</f>
        <v>P01_Toro</v>
      </c>
      <c r="B240" s="4" t="str">
        <f>'Exit Capacity'!B240</f>
        <v>Salida Nacional / National exit</v>
      </c>
      <c r="C240" s="52">
        <f>'Exit Capacity'!C240</f>
        <v>1480.4875814001048</v>
      </c>
      <c r="D240" s="53">
        <f>'Exit Capacity'!D240</f>
        <v>1510.7756258327167</v>
      </c>
      <c r="E240" s="53">
        <f>'Exit Capacity'!E240</f>
        <v>1547.0022489766668</v>
      </c>
      <c r="F240" s="53">
        <f>'Exit Capacity'!F240</f>
        <v>1577.1998733388691</v>
      </c>
      <c r="G240" s="53">
        <f>'Exit Capacity'!G240</f>
        <v>1600.9475622568411</v>
      </c>
      <c r="H240" s="53">
        <f>'Exit Capacity'!H240</f>
        <v>1617.8896695713543</v>
      </c>
      <c r="I240" s="65">
        <f>'Exit Capacity'!I240</f>
        <v>1627.7998220594068</v>
      </c>
    </row>
    <row r="241" spans="1:9" s="5" customFormat="1" ht="15" customHeight="1" x14ac:dyDescent="0.25">
      <c r="A241" s="46" t="str">
        <f>'Exit Capacity'!A241</f>
        <v>P03_Tordesillas</v>
      </c>
      <c r="B241" s="4" t="str">
        <f>'Exit Capacity'!B241</f>
        <v>Salida Nacional / National exit</v>
      </c>
      <c r="C241" s="52">
        <f>'Exit Capacity'!C241</f>
        <v>23722.571901447271</v>
      </c>
      <c r="D241" s="53">
        <f>'Exit Capacity'!D241</f>
        <v>23878.871918722612</v>
      </c>
      <c r="E241" s="53">
        <f>'Exit Capacity'!E241</f>
        <v>24069.903901545164</v>
      </c>
      <c r="F241" s="53">
        <f>'Exit Capacity'!F241</f>
        <v>24231.382445253919</v>
      </c>
      <c r="G241" s="53">
        <f>'Exit Capacity'!G241</f>
        <v>24363.555295136437</v>
      </c>
      <c r="H241" s="53">
        <f>'Exit Capacity'!H241</f>
        <v>24465.452267121334</v>
      </c>
      <c r="I241" s="65">
        <f>'Exit Capacity'!I241</f>
        <v>24538.352959723561</v>
      </c>
    </row>
    <row r="242" spans="1:9" s="5" customFormat="1" ht="15" customHeight="1" x14ac:dyDescent="0.25">
      <c r="A242" s="46" t="str">
        <f>'Exit Capacity'!A242</f>
        <v>P04_Boecillo</v>
      </c>
      <c r="B242" s="4" t="str">
        <f>'Exit Capacity'!B242</f>
        <v>Salida Nacional / National exit</v>
      </c>
      <c r="C242" s="52">
        <f>'Exit Capacity'!C242</f>
        <v>5347.3596469190843</v>
      </c>
      <c r="D242" s="53">
        <f>'Exit Capacity'!D242</f>
        <v>5415.2258337880385</v>
      </c>
      <c r="E242" s="53">
        <f>'Exit Capacity'!E242</f>
        <v>5495.4684788331797</v>
      </c>
      <c r="F242" s="53">
        <f>'Exit Capacity'!F242</f>
        <v>5562.045179390052</v>
      </c>
      <c r="G242" s="53">
        <f>'Exit Capacity'!G242</f>
        <v>5614.916106453089</v>
      </c>
      <c r="H242" s="53">
        <f>'Exit Capacity'!H242</f>
        <v>5653.5577632420664</v>
      </c>
      <c r="I242" s="65">
        <f>'Exit Capacity'!I242</f>
        <v>5679.1351370628254</v>
      </c>
    </row>
    <row r="243" spans="1:9" s="5" customFormat="1" ht="15" customHeight="1" x14ac:dyDescent="0.25">
      <c r="A243" s="46" t="str">
        <f>'Exit Capacity'!A243</f>
        <v>P04A_La Parrilla</v>
      </c>
      <c r="B243" s="4" t="str">
        <f>'Exit Capacity'!B243</f>
        <v>Salida Nacional / National exit</v>
      </c>
      <c r="C243" s="52">
        <f>'Exit Capacity'!C243</f>
        <v>207.80053034368967</v>
      </c>
      <c r="D243" s="53">
        <f>'Exit Capacity'!D243</f>
        <v>209.36375660614243</v>
      </c>
      <c r="E243" s="53">
        <f>'Exit Capacity'!E243</f>
        <v>211.28789441663005</v>
      </c>
      <c r="F243" s="53">
        <f>'Exit Capacity'!F243</f>
        <v>212.88823825062391</v>
      </c>
      <c r="G243" s="53">
        <f>'Exit Capacity'!G243</f>
        <v>214.17806182227727</v>
      </c>
      <c r="H243" s="53">
        <f>'Exit Capacity'!H243</f>
        <v>215.15694509868723</v>
      </c>
      <c r="I243" s="65">
        <f>'Exit Capacity'!I243</f>
        <v>215.8198272090365</v>
      </c>
    </row>
    <row r="244" spans="1:9" s="5" customFormat="1" ht="15" customHeight="1" x14ac:dyDescent="0.25">
      <c r="A244" s="46" t="str">
        <f>'Exit Capacity'!A244</f>
        <v>P06_Peñafiel</v>
      </c>
      <c r="B244" s="4" t="str">
        <f>'Exit Capacity'!B244</f>
        <v>Salida Nacional / National exit</v>
      </c>
      <c r="C244" s="52">
        <f>'Exit Capacity'!C244</f>
        <v>190.85629990523628</v>
      </c>
      <c r="D244" s="53">
        <f>'Exit Capacity'!D244</f>
        <v>192.70473574989558</v>
      </c>
      <c r="E244" s="53">
        <f>'Exit Capacity'!E244</f>
        <v>194.95721428819468</v>
      </c>
      <c r="F244" s="53">
        <f>'Exit Capacity'!F244</f>
        <v>196.83209414416194</v>
      </c>
      <c r="G244" s="53">
        <f>'Exit Capacity'!G244</f>
        <v>198.33045812296052</v>
      </c>
      <c r="H244" s="53">
        <f>'Exit Capacity'!H244</f>
        <v>199.44432116413026</v>
      </c>
      <c r="I244" s="65">
        <f>'Exit Capacity'!I244</f>
        <v>200.16493395891308</v>
      </c>
    </row>
    <row r="245" spans="1:9" s="5" customFormat="1" ht="15" customHeight="1" x14ac:dyDescent="0.25">
      <c r="A245" s="46" t="str">
        <f>'Exit Capacity'!A245</f>
        <v>Q03B_Brihuega</v>
      </c>
      <c r="B245" s="4" t="str">
        <f>'Exit Capacity'!B245</f>
        <v>Salida Nacional / National exit</v>
      </c>
      <c r="C245" s="52">
        <f>'Exit Capacity'!C245</f>
        <v>19.139178212153652</v>
      </c>
      <c r="D245" s="53">
        <f>'Exit Capacity'!D245</f>
        <v>19.191279281729848</v>
      </c>
      <c r="E245" s="53">
        <f>'Exit Capacity'!E245</f>
        <v>19.260466907014891</v>
      </c>
      <c r="F245" s="53">
        <f>'Exit Capacity'!F245</f>
        <v>19.317689148052288</v>
      </c>
      <c r="G245" s="53">
        <f>'Exit Capacity'!G245</f>
        <v>19.366641756305334</v>
      </c>
      <c r="H245" s="53">
        <f>'Exit Capacity'!H245</f>
        <v>19.408977938027711</v>
      </c>
      <c r="I245" s="65">
        <f>'Exit Capacity'!I245</f>
        <v>19.445144633350996</v>
      </c>
    </row>
    <row r="246" spans="1:9" s="5" customFormat="1" ht="15" customHeight="1" x14ac:dyDescent="0.25">
      <c r="A246" s="46" t="str">
        <f>'Exit Capacity'!A246</f>
        <v>Ribadeo</v>
      </c>
      <c r="B246" s="4" t="str">
        <f>'Exit Capacity'!B246</f>
        <v>Salida Nacional / National exit</v>
      </c>
      <c r="C246" s="52">
        <f>'Exit Capacity'!C246</f>
        <v>11434.3134977797</v>
      </c>
      <c r="D246" s="53">
        <f>'Exit Capacity'!D246</f>
        <v>11545.559090236218</v>
      </c>
      <c r="E246" s="53">
        <f>'Exit Capacity'!E246</f>
        <v>11671.747955470881</v>
      </c>
      <c r="F246" s="53">
        <f>'Exit Capacity'!F246</f>
        <v>11775.418606078869</v>
      </c>
      <c r="G246" s="53">
        <f>'Exit Capacity'!G246</f>
        <v>11858.537385572843</v>
      </c>
      <c r="H246" s="53">
        <f>'Exit Capacity'!H246</f>
        <v>11920.596975342823</v>
      </c>
      <c r="I246" s="65">
        <f>'Exit Capacity'!I246</f>
        <v>11969.359410389965</v>
      </c>
    </row>
    <row r="247" spans="1:9" s="5" customFormat="1" ht="15" customHeight="1" x14ac:dyDescent="0.25">
      <c r="A247" s="46" t="str">
        <f>'Exit Capacity'!A247</f>
        <v>RibaRojaTuria</v>
      </c>
      <c r="B247" s="4" t="str">
        <f>'Exit Capacity'!B247</f>
        <v>Salida Nacional / National exit</v>
      </c>
      <c r="C247" s="52">
        <f>'Exit Capacity'!C247</f>
        <v>20326.245735572666</v>
      </c>
      <c r="D247" s="53">
        <f>'Exit Capacity'!D247</f>
        <v>20550.488628926236</v>
      </c>
      <c r="E247" s="53">
        <f>'Exit Capacity'!E247</f>
        <v>20822.577055152076</v>
      </c>
      <c r="F247" s="53">
        <f>'Exit Capacity'!F247</f>
        <v>21049.128812626943</v>
      </c>
      <c r="G247" s="53">
        <f>'Exit Capacity'!G247</f>
        <v>21229.522088976344</v>
      </c>
      <c r="H247" s="53">
        <f>'Exit Capacity'!H247</f>
        <v>21362.402207416446</v>
      </c>
      <c r="I247" s="65">
        <f>'Exit Capacity'!I247</f>
        <v>21446.565226940547</v>
      </c>
    </row>
    <row r="248" spans="1:9" s="5" customFormat="1" ht="15" customHeight="1" x14ac:dyDescent="0.25">
      <c r="A248" s="46" t="str">
        <f>'Exit Capacity'!A248</f>
        <v>Sant Adria del Besos</v>
      </c>
      <c r="B248" s="4" t="str">
        <f>'Exit Capacity'!B248</f>
        <v>Salida Nacional / National exit</v>
      </c>
      <c r="C248" s="52">
        <f>'Exit Capacity'!C248</f>
        <v>53916.051349299145</v>
      </c>
      <c r="D248" s="53">
        <f>'Exit Capacity'!D248</f>
        <v>55239.171511603388</v>
      </c>
      <c r="E248" s="53">
        <f>'Exit Capacity'!E248</f>
        <v>57593.096689663165</v>
      </c>
      <c r="F248" s="53">
        <f>'Exit Capacity'!F248</f>
        <v>61980.944718776336</v>
      </c>
      <c r="G248" s="53">
        <f>'Exit Capacity'!G248</f>
        <v>64034.065276880327</v>
      </c>
      <c r="H248" s="53">
        <f>'Exit Capacity'!H248</f>
        <v>65121.164685738055</v>
      </c>
      <c r="I248" s="65">
        <f>'Exit Capacity'!I248</f>
        <v>63493.987820123555</v>
      </c>
    </row>
    <row r="249" spans="1:9" s="5" customFormat="1" ht="15" customHeight="1" x14ac:dyDescent="0.25">
      <c r="A249" s="46" t="str">
        <f>'Exit Capacity'!A249</f>
        <v>Sto.Tome</v>
      </c>
      <c r="B249" s="4" t="str">
        <f>'Exit Capacity'!B249</f>
        <v>Salida Nacional / National exit</v>
      </c>
      <c r="C249" s="52">
        <f>'Exit Capacity'!C249</f>
        <v>5697.1656681754521</v>
      </c>
      <c r="D249" s="53">
        <f>'Exit Capacity'!D249</f>
        <v>5752.521218687305</v>
      </c>
      <c r="E249" s="53">
        <f>'Exit Capacity'!E249</f>
        <v>5819.9690906059186</v>
      </c>
      <c r="F249" s="53">
        <f>'Exit Capacity'!F249</f>
        <v>5876.1106976617166</v>
      </c>
      <c r="G249" s="53">
        <f>'Exit Capacity'!G249</f>
        <v>5920.9735512736424</v>
      </c>
      <c r="H249" s="53">
        <f>'Exit Capacity'!H249</f>
        <v>5954.3160018825965</v>
      </c>
      <c r="I249" s="65">
        <f>'Exit Capacity'!I249</f>
        <v>5975.8751016903789</v>
      </c>
    </row>
    <row r="250" spans="1:9" s="5" customFormat="1" ht="15" customHeight="1" x14ac:dyDescent="0.25">
      <c r="A250" s="46" t="str">
        <f>'Exit Capacity'!A250</f>
        <v>Torrejón de Velasco</v>
      </c>
      <c r="B250" s="4" t="str">
        <f>'Exit Capacity'!B250</f>
        <v>Salida Nacional / National exit</v>
      </c>
      <c r="C250" s="52">
        <f>'Exit Capacity'!C250</f>
        <v>19732.592634729925</v>
      </c>
      <c r="D250" s="53">
        <f>'Exit Capacity'!D250</f>
        <v>19837.87569688815</v>
      </c>
      <c r="E250" s="53">
        <f>'Exit Capacity'!E250</f>
        <v>19969.200562767895</v>
      </c>
      <c r="F250" s="53">
        <f>'Exit Capacity'!F250</f>
        <v>20078.180509665253</v>
      </c>
      <c r="G250" s="53">
        <f>'Exit Capacity'!G250</f>
        <v>20167.369132047912</v>
      </c>
      <c r="H250" s="53">
        <f>'Exit Capacity'!H250</f>
        <v>20237.519968587469</v>
      </c>
      <c r="I250" s="65">
        <f>'Exit Capacity'!I250</f>
        <v>20289.150000751968</v>
      </c>
    </row>
    <row r="251" spans="1:9" s="5" customFormat="1" ht="15" customHeight="1" x14ac:dyDescent="0.25">
      <c r="A251" s="46" t="str">
        <f>'Exit Capacity'!A251</f>
        <v>Totana15.31.3A</v>
      </c>
      <c r="B251" s="4" t="str">
        <f>'Exit Capacity'!B251</f>
        <v>Salida Nacional / National exit</v>
      </c>
      <c r="C251" s="52">
        <f>'Exit Capacity'!C251</f>
        <v>8147.2002608265557</v>
      </c>
      <c r="D251" s="53">
        <f>'Exit Capacity'!D251</f>
        <v>8291.2227980322441</v>
      </c>
      <c r="E251" s="53">
        <f>'Exit Capacity'!E251</f>
        <v>8463.9424030952468</v>
      </c>
      <c r="F251" s="53">
        <f>'Exit Capacity'!F251</f>
        <v>8607.8871391082066</v>
      </c>
      <c r="G251" s="53">
        <f>'Exit Capacity'!G251</f>
        <v>8721.3503815695422</v>
      </c>
      <c r="H251" s="53">
        <f>'Exit Capacity'!H251</f>
        <v>8802.7921586201155</v>
      </c>
      <c r="I251" s="65">
        <f>'Exit Capacity'!I251</f>
        <v>8851.1918595933585</v>
      </c>
    </row>
    <row r="252" spans="1:9" s="5" customFormat="1" ht="15" customHeight="1" x14ac:dyDescent="0.25">
      <c r="A252" s="46" t="str">
        <f>'Exit Capacity'!A252</f>
        <v>ValvulaSansoain</v>
      </c>
      <c r="B252" s="4" t="str">
        <f>'Exit Capacity'!B252</f>
        <v>Salida Nacional / National exit</v>
      </c>
      <c r="C252" s="52">
        <f>'Exit Capacity'!C252</f>
        <v>342.23022836895581</v>
      </c>
      <c r="D252" s="53">
        <f>'Exit Capacity'!D252</f>
        <v>347.77667411424216</v>
      </c>
      <c r="E252" s="53">
        <f>'Exit Capacity'!E252</f>
        <v>354.44006265524024</v>
      </c>
      <c r="F252" s="53">
        <f>'Exit Capacity'!F252</f>
        <v>359.99256738145323</v>
      </c>
      <c r="G252" s="53">
        <f>'Exit Capacity'!G252</f>
        <v>364.37604928461656</v>
      </c>
      <c r="H252" s="53">
        <f>'Exit Capacity'!H252</f>
        <v>367.53508943426732</v>
      </c>
      <c r="I252" s="65">
        <f>'Exit Capacity'!I252</f>
        <v>369.43181835792149</v>
      </c>
    </row>
    <row r="253" spans="1:9" s="5" customFormat="1" ht="15" customHeight="1" x14ac:dyDescent="0.25">
      <c r="A253" s="46" t="str">
        <f>'Exit Capacity'!A253</f>
        <v>Villamayor</v>
      </c>
      <c r="B253" s="4" t="str">
        <f>'Exit Capacity'!B253</f>
        <v>Salida Nacional / National exit</v>
      </c>
      <c r="C253" s="52">
        <f>'Exit Capacity'!C253</f>
        <v>5589.754500469784</v>
      </c>
      <c r="D253" s="53">
        <f>'Exit Capacity'!D253</f>
        <v>5653.0121643451694</v>
      </c>
      <c r="E253" s="53">
        <f>'Exit Capacity'!E253</f>
        <v>5729.7070846753613</v>
      </c>
      <c r="F253" s="53">
        <f>'Exit Capacity'!F253</f>
        <v>5793.5702188724536</v>
      </c>
      <c r="G253" s="53">
        <f>'Exit Capacity'!G253</f>
        <v>5844.3877548519231</v>
      </c>
      <c r="H253" s="53">
        <f>'Exit Capacity'!H253</f>
        <v>5881.7578663094246</v>
      </c>
      <c r="I253" s="65">
        <f>'Exit Capacity'!I253</f>
        <v>5905.3336615591561</v>
      </c>
    </row>
    <row r="254" spans="1:9" s="5" customFormat="1" ht="15" customHeight="1" x14ac:dyDescent="0.25">
      <c r="A254" s="46" t="str">
        <f>'Exit Capacity'!A254</f>
        <v>Villareal Norte</v>
      </c>
      <c r="B254" s="4" t="str">
        <f>'Exit Capacity'!B254</f>
        <v>Salida Nacional / National exit</v>
      </c>
      <c r="C254" s="52">
        <f>'Exit Capacity'!C254</f>
        <v>0</v>
      </c>
      <c r="D254" s="53">
        <f>'Exit Capacity'!D254</f>
        <v>0</v>
      </c>
      <c r="E254" s="53">
        <f>'Exit Capacity'!E254</f>
        <v>0</v>
      </c>
      <c r="F254" s="53">
        <f>'Exit Capacity'!F254</f>
        <v>0</v>
      </c>
      <c r="G254" s="53">
        <f>'Exit Capacity'!G254</f>
        <v>0</v>
      </c>
      <c r="H254" s="53">
        <f>'Exit Capacity'!H254</f>
        <v>0</v>
      </c>
      <c r="I254" s="65">
        <f>'Exit Capacity'!I254</f>
        <v>0</v>
      </c>
    </row>
    <row r="255" spans="1:9" s="5" customFormat="1" ht="15" customHeight="1" x14ac:dyDescent="0.25">
      <c r="A255" s="46" t="str">
        <f>'Exit Capacity'!A255</f>
        <v>Villareal2</v>
      </c>
      <c r="B255" s="4" t="str">
        <f>'Exit Capacity'!B255</f>
        <v>Salida Nacional / National exit</v>
      </c>
      <c r="C255" s="52">
        <f>'Exit Capacity'!C255</f>
        <v>28841.196717617269</v>
      </c>
      <c r="D255" s="53">
        <f>'Exit Capacity'!D255</f>
        <v>29432.530387903415</v>
      </c>
      <c r="E255" s="53">
        <f>'Exit Capacity'!E255</f>
        <v>30433.877929962648</v>
      </c>
      <c r="F255" s="53">
        <f>'Exit Capacity'!F255</f>
        <v>32207.751955483996</v>
      </c>
      <c r="G255" s="53">
        <f>'Exit Capacity'!G255</f>
        <v>33062.123876102109</v>
      </c>
      <c r="H255" s="53">
        <f>'Exit Capacity'!H255</f>
        <v>33527.161572864592</v>
      </c>
      <c r="I255" s="65">
        <f>'Exit Capacity'!I255</f>
        <v>32930.703474410147</v>
      </c>
    </row>
    <row r="256" spans="1:9" s="5" customFormat="1" ht="15" customHeight="1" x14ac:dyDescent="0.25">
      <c r="A256" s="46" t="str">
        <f>'Exit Capacity'!A256</f>
        <v>Zarza del Tajo</v>
      </c>
      <c r="B256" s="4" t="str">
        <f>'Exit Capacity'!B256</f>
        <v>Salida Nacional / National exit</v>
      </c>
      <c r="C256" s="52">
        <f>'Exit Capacity'!C256</f>
        <v>3550.7547528502146</v>
      </c>
      <c r="D256" s="53">
        <f>'Exit Capacity'!D256</f>
        <v>3577.6594151475765</v>
      </c>
      <c r="E256" s="53">
        <f>'Exit Capacity'!E256</f>
        <v>3609.4601453584437</v>
      </c>
      <c r="F256" s="53">
        <f>'Exit Capacity'!F256</f>
        <v>3635.7187238129727</v>
      </c>
      <c r="G256" s="53">
        <f>'Exit Capacity'!G256</f>
        <v>3656.9239799481848</v>
      </c>
      <c r="H256" s="53">
        <f>'Exit Capacity'!H256</f>
        <v>3673.0624370039022</v>
      </c>
      <c r="I256" s="65">
        <f>'Exit Capacity'!I256</f>
        <v>3685.2026272673047</v>
      </c>
    </row>
    <row r="257" spans="1:9" s="5" customFormat="1" ht="15" customHeight="1" x14ac:dyDescent="0.25">
      <c r="A257" s="46" t="str">
        <f>'Exit Capacity'!A257</f>
        <v>PR Barcelona</v>
      </c>
      <c r="B257" s="4" t="str">
        <f>'Exit Capacity'!B257</f>
        <v>Planta GNL / LNG Plant</v>
      </c>
      <c r="C257" s="52">
        <f>IF('Exit Tariff_2'!C$24=0,1,'Exit Capacity'!C257)</f>
        <v>1</v>
      </c>
      <c r="D257" s="53">
        <f>IF('Exit Tariff_2'!D$24=0,1,'Exit Capacity'!D257)</f>
        <v>1</v>
      </c>
      <c r="E257" s="53">
        <f>IF('Exit Tariff_2'!E$24=0,1,'Exit Capacity'!E257)</f>
        <v>1</v>
      </c>
      <c r="F257" s="53">
        <f>IF('Exit Tariff_2'!F$24=0,1,'Exit Capacity'!F257)</f>
        <v>1</v>
      </c>
      <c r="G257" s="53">
        <f>IF('Exit Tariff_2'!G$24=0,1,'Exit Capacity'!G257)</f>
        <v>1</v>
      </c>
      <c r="H257" s="53">
        <f>IF('Exit Tariff_2'!H$24=0,1,'Exit Capacity'!H257)</f>
        <v>1</v>
      </c>
      <c r="I257" s="65">
        <f>IF('Exit Tariff_2'!I$24=0,1,'Exit Capacity'!I257)</f>
        <v>1</v>
      </c>
    </row>
    <row r="258" spans="1:9" s="5" customFormat="1" ht="15" customHeight="1" x14ac:dyDescent="0.25">
      <c r="A258" s="46" t="str">
        <f>'Exit Capacity'!A258</f>
        <v>PR Cartagena</v>
      </c>
      <c r="B258" s="4" t="str">
        <f>'Exit Capacity'!B258</f>
        <v>Planta GNL / LNG Plant</v>
      </c>
      <c r="C258" s="52">
        <f>IF('Exit Tariff_2'!C$24=0,1,'Exit Capacity'!C258)</f>
        <v>1</v>
      </c>
      <c r="D258" s="53">
        <f>IF('Exit Tariff_2'!D$24=0,1,'Exit Capacity'!D258)</f>
        <v>1</v>
      </c>
      <c r="E258" s="53">
        <f>IF('Exit Tariff_2'!E$24=0,1,'Exit Capacity'!E258)</f>
        <v>1</v>
      </c>
      <c r="F258" s="53">
        <f>IF('Exit Tariff_2'!F$24=0,1,'Exit Capacity'!F258)</f>
        <v>1</v>
      </c>
      <c r="G258" s="53">
        <f>IF('Exit Tariff_2'!G$24=0,1,'Exit Capacity'!G258)</f>
        <v>1</v>
      </c>
      <c r="H258" s="53">
        <f>IF('Exit Tariff_2'!H$24=0,1,'Exit Capacity'!H258)</f>
        <v>1</v>
      </c>
      <c r="I258" s="65">
        <f>IF('Exit Tariff_2'!I$24=0,1,'Exit Capacity'!I258)</f>
        <v>1</v>
      </c>
    </row>
    <row r="259" spans="1:9" s="5" customFormat="1" ht="15" customHeight="1" x14ac:dyDescent="0.25">
      <c r="A259" s="46" t="str">
        <f>'Exit Capacity'!A259</f>
        <v>PR Huelva</v>
      </c>
      <c r="B259" s="4" t="str">
        <f>'Exit Capacity'!B259</f>
        <v>Planta GNL / LNG Plant</v>
      </c>
      <c r="C259" s="52">
        <f>IF('Exit Tariff_2'!C$24=0,1,'Exit Capacity'!C259)</f>
        <v>1</v>
      </c>
      <c r="D259" s="53">
        <f>IF('Exit Tariff_2'!D$24=0,1,'Exit Capacity'!D259)</f>
        <v>1</v>
      </c>
      <c r="E259" s="53">
        <f>IF('Exit Tariff_2'!E$24=0,1,'Exit Capacity'!E259)</f>
        <v>1</v>
      </c>
      <c r="F259" s="53">
        <f>IF('Exit Tariff_2'!F$24=0,1,'Exit Capacity'!F259)</f>
        <v>1</v>
      </c>
      <c r="G259" s="53">
        <f>IF('Exit Tariff_2'!G$24=0,1,'Exit Capacity'!G259)</f>
        <v>1</v>
      </c>
      <c r="H259" s="53">
        <f>IF('Exit Tariff_2'!H$24=0,1,'Exit Capacity'!H259)</f>
        <v>1</v>
      </c>
      <c r="I259" s="65">
        <f>IF('Exit Tariff_2'!I$24=0,1,'Exit Capacity'!I259)</f>
        <v>1</v>
      </c>
    </row>
    <row r="260" spans="1:9" s="5" customFormat="1" ht="15" customHeight="1" x14ac:dyDescent="0.25">
      <c r="A260" s="46" t="str">
        <f>'Exit Capacity'!A260</f>
        <v>PR Bilbao</v>
      </c>
      <c r="B260" s="4" t="str">
        <f>'Exit Capacity'!B260</f>
        <v>Planta GNL / LNG Plant</v>
      </c>
      <c r="C260" s="52">
        <f>IF('Exit Tariff_2'!C$24=0,1,'Exit Capacity'!C260)</f>
        <v>1</v>
      </c>
      <c r="D260" s="53">
        <f>IF('Exit Tariff_2'!D$24=0,1,'Exit Capacity'!D260)</f>
        <v>1</v>
      </c>
      <c r="E260" s="53">
        <f>IF('Exit Tariff_2'!E$24=0,1,'Exit Capacity'!E260)</f>
        <v>1</v>
      </c>
      <c r="F260" s="53">
        <f>IF('Exit Tariff_2'!F$24=0,1,'Exit Capacity'!F260)</f>
        <v>1</v>
      </c>
      <c r="G260" s="53">
        <f>IF('Exit Tariff_2'!G$24=0,1,'Exit Capacity'!G260)</f>
        <v>1</v>
      </c>
      <c r="H260" s="53">
        <f>IF('Exit Tariff_2'!H$24=0,1,'Exit Capacity'!H260)</f>
        <v>1</v>
      </c>
      <c r="I260" s="65">
        <f>IF('Exit Tariff_2'!I$24=0,1,'Exit Capacity'!I260)</f>
        <v>1</v>
      </c>
    </row>
    <row r="261" spans="1:9" s="5" customFormat="1" ht="15" customHeight="1" x14ac:dyDescent="0.25">
      <c r="A261" s="46" t="str">
        <f>'Exit Capacity'!A261</f>
        <v>PR Sagunto</v>
      </c>
      <c r="B261" s="4" t="str">
        <f>'Exit Capacity'!B261</f>
        <v>Planta GNL / LNG Plant</v>
      </c>
      <c r="C261" s="52">
        <f>IF('Exit Tariff_2'!C$24=0,1,'Exit Capacity'!C261)</f>
        <v>1</v>
      </c>
      <c r="D261" s="53">
        <f>IF('Exit Tariff_2'!D$24=0,1,'Exit Capacity'!D261)</f>
        <v>1</v>
      </c>
      <c r="E261" s="53">
        <f>IF('Exit Tariff_2'!E$24=0,1,'Exit Capacity'!E261)</f>
        <v>1</v>
      </c>
      <c r="F261" s="53">
        <f>IF('Exit Tariff_2'!F$24=0,1,'Exit Capacity'!F261)</f>
        <v>1</v>
      </c>
      <c r="G261" s="53">
        <f>IF('Exit Tariff_2'!G$24=0,1,'Exit Capacity'!G261)</f>
        <v>1</v>
      </c>
      <c r="H261" s="53">
        <f>IF('Exit Tariff_2'!H$24=0,1,'Exit Capacity'!H261)</f>
        <v>1</v>
      </c>
      <c r="I261" s="65">
        <f>IF('Exit Tariff_2'!I$24=0,1,'Exit Capacity'!I261)</f>
        <v>1</v>
      </c>
    </row>
    <row r="262" spans="1:9" s="5" customFormat="1" ht="15" customHeight="1" x14ac:dyDescent="0.25">
      <c r="A262" s="46" t="str">
        <f>'Exit Capacity'!A262</f>
        <v>PR Mugardos</v>
      </c>
      <c r="B262" s="4" t="str">
        <f>'Exit Capacity'!B262</f>
        <v>Planta GNL / LNG Plant</v>
      </c>
      <c r="C262" s="52">
        <f>IF('Exit Tariff_2'!C$24=0,1,'Exit Capacity'!C262)</f>
        <v>1</v>
      </c>
      <c r="D262" s="53">
        <f>IF('Exit Tariff_2'!D$24=0,1,'Exit Capacity'!D262)</f>
        <v>1</v>
      </c>
      <c r="E262" s="53">
        <f>IF('Exit Tariff_2'!E$24=0,1,'Exit Capacity'!E262)</f>
        <v>1</v>
      </c>
      <c r="F262" s="53">
        <f>IF('Exit Tariff_2'!F$24=0,1,'Exit Capacity'!F262)</f>
        <v>1</v>
      </c>
      <c r="G262" s="53">
        <f>IF('Exit Tariff_2'!G$24=0,1,'Exit Capacity'!G262)</f>
        <v>1</v>
      </c>
      <c r="H262" s="53">
        <f>IF('Exit Tariff_2'!H$24=0,1,'Exit Capacity'!H262)</f>
        <v>1</v>
      </c>
      <c r="I262" s="65">
        <f>IF('Exit Tariff_2'!I$24=0,1,'Exit Capacity'!I262)</f>
        <v>1</v>
      </c>
    </row>
    <row r="263" spans="1:9" s="5" customFormat="1" ht="15" customHeight="1" x14ac:dyDescent="0.25">
      <c r="A263" s="46" t="str">
        <f>'Exit Capacity'!A263</f>
        <v>Irún</v>
      </c>
      <c r="B263" s="4" t="str">
        <f>'Exit Capacity'!B263</f>
        <v>VIP Pirineos</v>
      </c>
      <c r="C263" s="52">
        <f>IF('Exit Tariff_2'!C$25=0,1,'Exit Capacity'!C263)</f>
        <v>34826.326388985268</v>
      </c>
      <c r="D263" s="53">
        <f>IF('Exit Tariff_2'!D$25=0,1,'Exit Capacity'!D263)</f>
        <v>34826.326388985268</v>
      </c>
      <c r="E263" s="53">
        <f>IF('Exit Tariff_2'!E$25=0,1,'Exit Capacity'!E263)</f>
        <v>34826.326388985268</v>
      </c>
      <c r="F263" s="53">
        <f>IF('Exit Tariff_2'!F$25=0,1,'Exit Capacity'!F263)</f>
        <v>34826.326388985268</v>
      </c>
      <c r="G263" s="53">
        <f>IF('Exit Tariff_2'!G$25=0,1,'Exit Capacity'!G263)</f>
        <v>34826.326388985268</v>
      </c>
      <c r="H263" s="53">
        <f>IF('Exit Tariff_2'!H$25=0,1,'Exit Capacity'!H263)</f>
        <v>34826.326388985268</v>
      </c>
      <c r="I263" s="65">
        <f>IF('Exit Tariff_2'!I$25=0,1,'Exit Capacity'!I263)</f>
        <v>34826.326388985268</v>
      </c>
    </row>
    <row r="264" spans="1:9" s="5" customFormat="1" ht="15" customHeight="1" x14ac:dyDescent="0.25">
      <c r="A264" s="46" t="str">
        <f>'Exit Capacity'!A264</f>
        <v>Larrau</v>
      </c>
      <c r="B264" s="4" t="str">
        <f>'Exit Capacity'!B264</f>
        <v>VIP Pirineos</v>
      </c>
      <c r="C264" s="52">
        <f>IF('Exit Tariff_2'!C$25=0,1,'Exit Capacity'!C264)</f>
        <v>95772.397569709501</v>
      </c>
      <c r="D264" s="53">
        <f>IF('Exit Tariff_2'!D$25=0,1,'Exit Capacity'!D264)</f>
        <v>95772.397569709501</v>
      </c>
      <c r="E264" s="53">
        <f>IF('Exit Tariff_2'!E$25=0,1,'Exit Capacity'!E264)</f>
        <v>95772.397569709501</v>
      </c>
      <c r="F264" s="53">
        <f>IF('Exit Tariff_2'!F$25=0,1,'Exit Capacity'!F264)</f>
        <v>95772.397569709501</v>
      </c>
      <c r="G264" s="53">
        <f>IF('Exit Tariff_2'!G$25=0,1,'Exit Capacity'!G264)</f>
        <v>95772.397569709501</v>
      </c>
      <c r="H264" s="53">
        <f>IF('Exit Tariff_2'!H$25=0,1,'Exit Capacity'!H264)</f>
        <v>95772.397569709501</v>
      </c>
      <c r="I264" s="65">
        <f>IF('Exit Tariff_2'!I$25=0,1,'Exit Capacity'!I264)</f>
        <v>95772.397569709501</v>
      </c>
    </row>
    <row r="265" spans="1:9" s="5" customFormat="1" ht="15" customHeight="1" x14ac:dyDescent="0.25">
      <c r="A265" s="46" t="str">
        <f>'Exit Capacity'!A265</f>
        <v>Badajoz</v>
      </c>
      <c r="B265" s="4" t="str">
        <f>'Exit Capacity'!B265</f>
        <v>VIP Ibérico</v>
      </c>
      <c r="C265" s="52">
        <f>IF('Exit Tariff_2'!C26=0,1,'Exit Capacity'!C265)</f>
        <v>8322.8366611016372</v>
      </c>
      <c r="D265" s="53">
        <f>IF('Exit Tariff_2'!D26=0,1,'Exit Capacity'!D265)</f>
        <v>8322.8366611016372</v>
      </c>
      <c r="E265" s="53">
        <f>IF('Exit Tariff_2'!E26=0,1,'Exit Capacity'!E265)</f>
        <v>8322.8366611016372</v>
      </c>
      <c r="F265" s="53">
        <f>IF('Exit Tariff_2'!F26=0,1,'Exit Capacity'!F265)</f>
        <v>8322.8366611016372</v>
      </c>
      <c r="G265" s="53">
        <f>IF('Exit Tariff_2'!G26=0,1,'Exit Capacity'!G265)</f>
        <v>8322.8366611016372</v>
      </c>
      <c r="H265" s="53">
        <f>IF('Exit Tariff_2'!H26=0,1,'Exit Capacity'!H265)</f>
        <v>8322.8366611016372</v>
      </c>
      <c r="I265" s="65">
        <f>IF('Exit Tariff_2'!I26=0,1,'Exit Capacity'!I265)</f>
        <v>8322.8366611016372</v>
      </c>
    </row>
    <row r="266" spans="1:9" s="5" customFormat="1" ht="15" customHeight="1" x14ac:dyDescent="0.25">
      <c r="A266" s="46" t="str">
        <f>'Exit Capacity'!A266</f>
        <v>Tuy</v>
      </c>
      <c r="B266" s="4" t="str">
        <f>'Exit Capacity'!B266</f>
        <v>VIP Ibérico</v>
      </c>
      <c r="C266" s="52">
        <f>IF('Exit Tariff_2'!C27=0,1,'Exit Capacity'!C266)</f>
        <v>621.10721351504753</v>
      </c>
      <c r="D266" s="53">
        <f>IF('Exit Tariff_2'!D27=0,1,'Exit Capacity'!D266)</f>
        <v>621.10721351504753</v>
      </c>
      <c r="E266" s="53">
        <f>IF('Exit Tariff_2'!E27=0,1,'Exit Capacity'!E266)</f>
        <v>621.10721351504753</v>
      </c>
      <c r="F266" s="53">
        <f>IF('Exit Tariff_2'!F27=0,1,'Exit Capacity'!F266)</f>
        <v>621.10721351504753</v>
      </c>
      <c r="G266" s="53">
        <f>IF('Exit Tariff_2'!G27=0,1,'Exit Capacity'!G266)</f>
        <v>621.10721351504753</v>
      </c>
      <c r="H266" s="53">
        <f>IF('Exit Tariff_2'!H27=0,1,'Exit Capacity'!H266)</f>
        <v>621.10721351504753</v>
      </c>
      <c r="I266" s="65">
        <f>IF('Exit Tariff_2'!I27=0,1,'Exit Capacity'!I266)</f>
        <v>621.10721351504753</v>
      </c>
    </row>
    <row r="267" spans="1:9" s="5" customFormat="1" ht="15" customHeight="1" x14ac:dyDescent="0.25">
      <c r="A267" s="46" t="str">
        <f>'Exit Capacity'!A267</f>
        <v>AASS Serrablo</v>
      </c>
      <c r="B267" s="4" t="str">
        <f>'Exit Capacity'!B267</f>
        <v>AA.SS / Storage facilities</v>
      </c>
      <c r="C267" s="52">
        <f>'Exit Capacity'!C267</f>
        <v>10931.912193947637</v>
      </c>
      <c r="D267" s="53">
        <f>'Exit Capacity'!D267</f>
        <v>10881.737114850535</v>
      </c>
      <c r="E267" s="53">
        <f>'Exit Capacity'!E267</f>
        <v>12958.673638515456</v>
      </c>
      <c r="F267" s="53">
        <f>'Exit Capacity'!F267</f>
        <v>13815.952277676048</v>
      </c>
      <c r="G267" s="53">
        <f>'Exit Capacity'!G267</f>
        <v>14110.923322936762</v>
      </c>
      <c r="H267" s="53">
        <f>'Exit Capacity'!H267</f>
        <v>14191.536842932883</v>
      </c>
      <c r="I267" s="65">
        <f>'Exit Capacity'!I267</f>
        <v>14191.536842932883</v>
      </c>
    </row>
    <row r="268" spans="1:9" s="5" customFormat="1" ht="15" customHeight="1" x14ac:dyDescent="0.25">
      <c r="A268" s="46" t="str">
        <f>'Exit Capacity'!A268</f>
        <v>AASS Gaviota</v>
      </c>
      <c r="B268" s="4" t="str">
        <f>'Exit Capacity'!B268</f>
        <v>AA.SS / Storage facilities</v>
      </c>
      <c r="C268" s="52">
        <f>'Exit Capacity'!C268</f>
        <v>23685.809753553218</v>
      </c>
      <c r="D268" s="53">
        <f>'Exit Capacity'!D268</f>
        <v>23577.097082176162</v>
      </c>
      <c r="E268" s="53">
        <f>'Exit Capacity'!E268</f>
        <v>28077.126216783494</v>
      </c>
      <c r="F268" s="53">
        <f>'Exit Capacity'!F268</f>
        <v>29934.563268298105</v>
      </c>
      <c r="G268" s="53">
        <f>'Exit Capacity'!G268</f>
        <v>30573.667199696323</v>
      </c>
      <c r="H268" s="53">
        <f>'Exit Capacity'!H268</f>
        <v>30748.329826354584</v>
      </c>
      <c r="I268" s="65">
        <f>'Exit Capacity'!I268</f>
        <v>30748.329826354584</v>
      </c>
    </row>
    <row r="269" spans="1:9" s="5" customFormat="1" ht="15" customHeight="1" x14ac:dyDescent="0.25">
      <c r="A269" s="46" t="str">
        <f>'Exit Capacity'!A269</f>
        <v>AASS Yela</v>
      </c>
      <c r="B269" s="4" t="str">
        <f>'Exit Capacity'!B269</f>
        <v>AA.SS / Storage facilities</v>
      </c>
      <c r="C269" s="52">
        <f>'Exit Capacity'!C269</f>
        <v>3064.9202776424468</v>
      </c>
      <c r="D269" s="53">
        <f>'Exit Capacity'!D269</f>
        <v>3050.8529658466055</v>
      </c>
      <c r="E269" s="53">
        <f>'Exit Capacity'!E269</f>
        <v>3633.1522702886145</v>
      </c>
      <c r="F269" s="53">
        <f>'Exit Capacity'!F269</f>
        <v>3873.5027815383942</v>
      </c>
      <c r="G269" s="53">
        <f>'Exit Capacity'!G269</f>
        <v>3956.2021960504753</v>
      </c>
      <c r="H269" s="53">
        <f>'Exit Capacity'!H269</f>
        <v>3978.8033666146744</v>
      </c>
      <c r="I269" s="65">
        <f>'Exit Capacity'!I269</f>
        <v>3978.8033666146744</v>
      </c>
    </row>
    <row r="270" spans="1:9" s="5" customFormat="1" ht="15" customHeight="1" thickBot="1" x14ac:dyDescent="0.3">
      <c r="A270" s="46" t="str">
        <f>'Exit Capacity'!A270</f>
        <v>Marismas</v>
      </c>
      <c r="B270" s="4" t="str">
        <f>'Exit Capacity'!B270</f>
        <v>AA.SS / Storage facilities</v>
      </c>
      <c r="C270" s="52">
        <f>'Exit Capacity'!C270</f>
        <v>3168.3399339383141</v>
      </c>
      <c r="D270" s="53">
        <f>'Exit Capacity'!D270</f>
        <v>3153.7979486047807</v>
      </c>
      <c r="E270" s="53">
        <f>'Exit Capacity'!E270</f>
        <v>3755.7457882357826</v>
      </c>
      <c r="F270" s="53">
        <f>'Exit Capacity'!F270</f>
        <v>4004.2064508148846</v>
      </c>
      <c r="G270" s="53">
        <f>'Exit Capacity'!G270</f>
        <v>4089.6963930568709</v>
      </c>
      <c r="H270" s="53">
        <f>'Exit Capacity'!H270</f>
        <v>4113.060195298207</v>
      </c>
      <c r="I270" s="65">
        <f>'Exit Capacity'!I270</f>
        <v>4113.060195298207</v>
      </c>
    </row>
    <row r="271" spans="1:9" ht="18.75" customHeight="1" thickBot="1" x14ac:dyDescent="0.3">
      <c r="A271" s="33" t="s">
        <v>7</v>
      </c>
      <c r="B271" s="34"/>
      <c r="C271" s="66">
        <f>SUM(C12:C270)</f>
        <v>1900596.1154169082</v>
      </c>
      <c r="D271" s="66">
        <f t="shared" ref="D271:I271" si="0">SUM(D12:D270)</f>
        <v>1923931.6411957948</v>
      </c>
      <c r="E271" s="66">
        <f t="shared" si="0"/>
        <v>1966959.5804238562</v>
      </c>
      <c r="F271" s="66">
        <f t="shared" si="0"/>
        <v>2021805.3915671255</v>
      </c>
      <c r="G271" s="66">
        <f t="shared" si="0"/>
        <v>2051036.5786392919</v>
      </c>
      <c r="H271" s="66">
        <f t="shared" si="0"/>
        <v>2068275.3184587127</v>
      </c>
      <c r="I271" s="67">
        <f t="shared" si="0"/>
        <v>2058365.2157671265</v>
      </c>
    </row>
    <row r="272" spans="1:9" ht="9" customHeight="1" x14ac:dyDescent="0.25">
      <c r="C272" s="64">
        <f>C271-Input!C104</f>
        <v>5.9999999995343387</v>
      </c>
      <c r="D272" s="64">
        <f>D271-Input!D104</f>
        <v>6.0000000002328306</v>
      </c>
      <c r="E272" s="64">
        <f>E271-Input!E104</f>
        <v>5.9999999979045242</v>
      </c>
      <c r="F272" s="64">
        <f>F271-Input!F104</f>
        <v>6</v>
      </c>
      <c r="G272" s="64">
        <f>G271-Input!G104</f>
        <v>5.9999999993015081</v>
      </c>
      <c r="H272" s="64">
        <f>H271-Input!H104</f>
        <v>6</v>
      </c>
      <c r="I272" s="64">
        <f>I271-Input!I104</f>
        <v>5.9999999993015081</v>
      </c>
    </row>
    <row r="273" spans="1:9" ht="27.75" customHeight="1" x14ac:dyDescent="0.25">
      <c r="A273" s="96" t="s">
        <v>341</v>
      </c>
      <c r="B273" s="23"/>
      <c r="C273" s="24"/>
      <c r="D273" s="24"/>
      <c r="E273" s="24"/>
      <c r="F273" s="24"/>
      <c r="G273" s="24"/>
      <c r="H273" s="24"/>
      <c r="I273" s="24"/>
    </row>
    <row r="274" spans="1:9" ht="9.75" customHeight="1" thickBot="1" x14ac:dyDescent="0.3"/>
    <row r="275" spans="1:9" ht="15" customHeight="1" x14ac:dyDescent="0.25">
      <c r="A275" s="173" t="s">
        <v>40</v>
      </c>
      <c r="B275" s="171" t="s">
        <v>422</v>
      </c>
      <c r="C275" s="27" t="s">
        <v>13</v>
      </c>
      <c r="D275" s="28"/>
      <c r="E275" s="28"/>
      <c r="F275" s="28"/>
      <c r="G275" s="28"/>
      <c r="H275" s="28"/>
      <c r="I275" s="29"/>
    </row>
    <row r="276" spans="1:9" ht="33" customHeight="1" x14ac:dyDescent="0.25">
      <c r="A276" s="174"/>
      <c r="B276" s="172"/>
      <c r="C276" s="25">
        <v>2020</v>
      </c>
      <c r="D276" s="26" t="s">
        <v>64</v>
      </c>
      <c r="E276" s="26" t="s">
        <v>65</v>
      </c>
      <c r="F276" s="26" t="s">
        <v>66</v>
      </c>
      <c r="G276" s="26" t="s">
        <v>67</v>
      </c>
      <c r="H276" s="26" t="s">
        <v>68</v>
      </c>
      <c r="I276" s="30" t="s">
        <v>69</v>
      </c>
    </row>
    <row r="277" spans="1:9" s="5" customFormat="1" ht="15" customHeight="1" x14ac:dyDescent="0.25">
      <c r="A277" s="54" t="str">
        <f>A12</f>
        <v>01.1A</v>
      </c>
      <c r="B277" s="4" t="str">
        <f t="shared" ref="B277:B340" si="1">B12</f>
        <v>Salida Nacional / National exit</v>
      </c>
      <c r="C277" s="52">
        <f t="array" ref="C277">SUMPRODUCT('Distance Matrix_ex'!$B12:$T12,TRANSPOSE('Entry capacity'!C$12:C$30))/(SUM('Entry capacity'!$C$12:$C$30)-IFERROR(VLOOKUP($A277,'Entry capacity'!$A$12:$I$30,3,FALSE),0))</f>
        <v>1164.8195354969716</v>
      </c>
      <c r="D277" s="52">
        <f t="array" ref="D277">SUMPRODUCT('Distance Matrix_ex'!$B12:$T12,TRANSPOSE('Entry capacity'!D$12:D$30))/(SUM('Entry capacity'!$D$12:$D$30)-IFERROR(VLOOKUP($A277,'Entry capacity'!$A$12:$I$30,4,FALSE),0))</f>
        <v>1171.4766932891127</v>
      </c>
      <c r="E277" s="52">
        <f t="array" ref="E277">SUMPRODUCT('Distance Matrix_ex'!$B12:$T12,TRANSPOSE('Entry capacity'!E$12:E$30))/(SUM('Entry capacity'!$E$12:$E$30)-IFERROR(VLOOKUP($A277,'Entry capacity'!$A$12:$I$30,5,FALSE),0))</f>
        <v>1180.1810412680577</v>
      </c>
      <c r="F277" s="52">
        <f t="array" ref="F277">SUMPRODUCT('Distance Matrix_ex'!$B12:$T12,TRANSPOSE('Entry capacity'!F$12:F$30))/(SUM('Entry capacity'!$F$12:$F$30)-IFERROR(VLOOKUP($A277,'Entry capacity'!$A$12:$I$30,6,FALSE),0))</f>
        <v>1189.0463325188855</v>
      </c>
      <c r="G277" s="52">
        <f t="array" ref="G277">SUMPRODUCT('Distance Matrix_ex'!$B12:$T12,TRANSPOSE('Entry capacity'!G$12:G$30))/(SUM('Entry capacity'!$G$12:$G$30)-IFERROR(VLOOKUP($A277,'Entry capacity'!$A$12:$I$30,7,FALSE),0))</f>
        <v>1190.699339488453</v>
      </c>
      <c r="H277" s="52">
        <f t="array" ref="H277">SUMPRODUCT('Distance Matrix_ex'!$B12:$T12,TRANSPOSE('Entry capacity'!H$12:H$30))/(SUM('Entry capacity'!$H$12:$H$30)-IFERROR(VLOOKUP($A277,'Entry capacity'!$A$12:$I$30,8,FALSE),0))</f>
        <v>1190.3149333314477</v>
      </c>
      <c r="I277" s="57">
        <f t="array" ref="I277">SUMPRODUCT('Distance Matrix_ex'!$B12:$T12,TRANSPOSE('Entry capacity'!I$12:I$30))/(SUM('Entry capacity'!$I$12:$I$30)-IFERROR(VLOOKUP($A277,'Entry capacity'!$A$12:$I$30,9,FALSE),0))</f>
        <v>1189.731547682881</v>
      </c>
    </row>
    <row r="278" spans="1:9" s="5" customFormat="1" ht="15" customHeight="1" x14ac:dyDescent="0.25">
      <c r="A278" s="46" t="str">
        <f t="shared" ref="A278:A293" si="2">A13</f>
        <v>03A_As pontes</v>
      </c>
      <c r="B278" s="4" t="str">
        <f t="shared" si="1"/>
        <v>Salida Nacional / National exit</v>
      </c>
      <c r="C278" s="52">
        <f t="array" ref="C278">SUMPRODUCT('Distance Matrix_ex'!$B13:$T13,TRANSPOSE('Entry capacity'!C$12:C$30))/(SUM('Entry capacity'!$C$12:$C$30)-IFERROR(VLOOKUP($A278,'Entry capacity'!$A$12:$I$30,3,FALSE),0))</f>
        <v>1142.6499289037381</v>
      </c>
      <c r="D278" s="52">
        <f t="array" ref="D278">SUMPRODUCT('Distance Matrix_ex'!$B13:$T13,TRANSPOSE('Entry capacity'!D$12:D$30))/(SUM('Entry capacity'!$D$12:$D$30)-IFERROR(VLOOKUP($A278,'Entry capacity'!$A$12:$I$30,4,FALSE),0))</f>
        <v>1149.2897978120659</v>
      </c>
      <c r="E278" s="52">
        <f t="array" ref="E278">SUMPRODUCT('Distance Matrix_ex'!$B13:$T13,TRANSPOSE('Entry capacity'!E$12:E$30))/(SUM('Entry capacity'!$E$12:$E$30)-IFERROR(VLOOKUP($A278,'Entry capacity'!$A$12:$I$30,5,FALSE),0))</f>
        <v>1157.975405120274</v>
      </c>
      <c r="F278" s="52">
        <f t="array" ref="F278">SUMPRODUCT('Distance Matrix_ex'!$B13:$T13,TRANSPOSE('Entry capacity'!F$12:F$30))/(SUM('Entry capacity'!$F$12:$F$30)-IFERROR(VLOOKUP($A278,'Entry capacity'!$A$12:$I$30,6,FALSE),0))</f>
        <v>1166.8201568800014</v>
      </c>
      <c r="G278" s="52">
        <f t="array" ref="G278">SUMPRODUCT('Distance Matrix_ex'!$B13:$T13,TRANSPOSE('Entry capacity'!G$12:G$30))/(SUM('Entry capacity'!$G$12:$G$30)-IFERROR(VLOOKUP($A278,'Entry capacity'!$A$12:$I$30,7,FALSE),0))</f>
        <v>1168.4801205210208</v>
      </c>
      <c r="H278" s="52">
        <f t="array" ref="H278">SUMPRODUCT('Distance Matrix_ex'!$B13:$T13,TRANSPOSE('Entry capacity'!H$12:H$30))/(SUM('Entry capacity'!$H$12:$H$30)-IFERROR(VLOOKUP($A278,'Entry capacity'!$A$12:$I$30,8,FALSE),0))</f>
        <v>1168.1094284974763</v>
      </c>
      <c r="I278" s="57">
        <f t="array" ref="I278">SUMPRODUCT('Distance Matrix_ex'!$B13:$T13,TRANSPOSE('Entry capacity'!I$12:I$30))/(SUM('Entry capacity'!$I$12:$I$30)-IFERROR(VLOOKUP($A278,'Entry capacity'!$A$12:$I$30,9,FALSE),0))</f>
        <v>1167.5528908832162</v>
      </c>
    </row>
    <row r="279" spans="1:9" s="5" customFormat="1" ht="15" customHeight="1" x14ac:dyDescent="0.25">
      <c r="A279" s="46" t="str">
        <f t="shared" si="2"/>
        <v>1.01_Foret</v>
      </c>
      <c r="B279" s="4" t="str">
        <f t="shared" si="1"/>
        <v>Salida Nacional / National exit</v>
      </c>
      <c r="C279" s="52">
        <f t="array" ref="C279">SUMPRODUCT('Distance Matrix_ex'!$B14:$T14,TRANSPOSE('Entry capacity'!C$12:C$30))/(SUM('Entry capacity'!$C$12:$C$30)-IFERROR(VLOOKUP($A279,'Entry capacity'!$A$12:$I$30,3,FALSE),0))</f>
        <v>773.53582167385355</v>
      </c>
      <c r="D279" s="52">
        <f t="array" ref="D279">SUMPRODUCT('Distance Matrix_ex'!$B14:$T14,TRANSPOSE('Entry capacity'!D$12:D$30))/(SUM('Entry capacity'!$D$12:$D$30)-IFERROR(VLOOKUP($A279,'Entry capacity'!$A$12:$I$30,4,FALSE),0))</f>
        <v>769.87107923595795</v>
      </c>
      <c r="E279" s="52">
        <f t="array" ref="E279">SUMPRODUCT('Distance Matrix_ex'!$B14:$T14,TRANSPOSE('Entry capacity'!E$12:E$30))/(SUM('Entry capacity'!$E$12:$E$30)-IFERROR(VLOOKUP($A279,'Entry capacity'!$A$12:$I$30,5,FALSE),0))</f>
        <v>764.04615838217603</v>
      </c>
      <c r="F279" s="52">
        <f t="array" ref="F279">SUMPRODUCT('Distance Matrix_ex'!$B14:$T14,TRANSPOSE('Entry capacity'!F$12:F$30))/(SUM('Entry capacity'!$F$12:$F$30)-IFERROR(VLOOKUP($A279,'Entry capacity'!$A$12:$I$30,6,FALSE),0))</f>
        <v>757.75463763655171</v>
      </c>
      <c r="G279" s="52">
        <f t="array" ref="G279">SUMPRODUCT('Distance Matrix_ex'!$B14:$T14,TRANSPOSE('Entry capacity'!G$12:G$30))/(SUM('Entry capacity'!$G$12:$G$30)-IFERROR(VLOOKUP($A279,'Entry capacity'!$A$12:$I$30,7,FALSE),0))</f>
        <v>754.5309366712487</v>
      </c>
      <c r="H279" s="52">
        <f t="array" ref="H279">SUMPRODUCT('Distance Matrix_ex'!$B14:$T14,TRANSPOSE('Entry capacity'!H$12:H$30))/(SUM('Entry capacity'!$H$12:$H$30)-IFERROR(VLOOKUP($A279,'Entry capacity'!$A$12:$I$30,8,FALSE),0))</f>
        <v>752.85672401287297</v>
      </c>
      <c r="I279" s="57">
        <f t="array" ref="I279">SUMPRODUCT('Distance Matrix_ex'!$B14:$T14,TRANSPOSE('Entry capacity'!I$12:I$30))/(SUM('Entry capacity'!$I$12:$I$30)-IFERROR(VLOOKUP($A279,'Entry capacity'!$A$12:$I$30,9,FALSE),0))</f>
        <v>749.74586772606017</v>
      </c>
    </row>
    <row r="280" spans="1:9" s="5" customFormat="1" ht="15" customHeight="1" x14ac:dyDescent="0.25">
      <c r="A280" s="46" t="str">
        <f t="shared" si="2"/>
        <v>10_Bonastre</v>
      </c>
      <c r="B280" s="4" t="str">
        <f t="shared" si="1"/>
        <v>Salida Nacional / National exit</v>
      </c>
      <c r="C280" s="52">
        <f t="array" ref="C280">SUMPRODUCT('Distance Matrix_ex'!$B15:$T15,TRANSPOSE('Entry capacity'!C$12:C$30))/(SUM('Entry capacity'!$C$12:$C$30)-IFERROR(VLOOKUP($A280,'Entry capacity'!$A$12:$I$30,3,FALSE),0))</f>
        <v>716.97323886485151</v>
      </c>
      <c r="D280" s="52">
        <f t="array" ref="D280">SUMPRODUCT('Distance Matrix_ex'!$B15:$T15,TRANSPOSE('Entry capacity'!D$12:D$30))/(SUM('Entry capacity'!$D$12:$D$30)-IFERROR(VLOOKUP($A280,'Entry capacity'!$A$12:$I$30,4,FALSE),0))</f>
        <v>712.99382958145054</v>
      </c>
      <c r="E280" s="52">
        <f t="array" ref="E280">SUMPRODUCT('Distance Matrix_ex'!$B15:$T15,TRANSPOSE('Entry capacity'!E$12:E$30))/(SUM('Entry capacity'!$E$12:$E$30)-IFERROR(VLOOKUP($A280,'Entry capacity'!$A$12:$I$30,5,FALSE),0))</f>
        <v>706.81500090196187</v>
      </c>
      <c r="F280" s="52">
        <f t="array" ref="F280">SUMPRODUCT('Distance Matrix_ex'!$B15:$T15,TRANSPOSE('Entry capacity'!F$12:F$30))/(SUM('Entry capacity'!$F$12:$F$30)-IFERROR(VLOOKUP($A280,'Entry capacity'!$A$12:$I$30,6,FALSE),0))</f>
        <v>700.13852719324677</v>
      </c>
      <c r="G280" s="52">
        <f t="array" ref="G280">SUMPRODUCT('Distance Matrix_ex'!$B15:$T15,TRANSPOSE('Entry capacity'!G$12:G$30))/(SUM('Entry capacity'!$G$12:$G$30)-IFERROR(VLOOKUP($A280,'Entry capacity'!$A$12:$I$30,7,FALSE),0))</f>
        <v>697.00681096946903</v>
      </c>
      <c r="H280" s="52">
        <f t="array" ref="H280">SUMPRODUCT('Distance Matrix_ex'!$B15:$T15,TRANSPOSE('Entry capacity'!H$12:H$30))/(SUM('Entry capacity'!$H$12:$H$30)-IFERROR(VLOOKUP($A280,'Entry capacity'!$A$12:$I$30,8,FALSE),0))</f>
        <v>695.54587576237259</v>
      </c>
      <c r="I280" s="57">
        <f t="array" ref="I280">SUMPRODUCT('Distance Matrix_ex'!$B15:$T15,TRANSPOSE('Entry capacity'!I$12:I$30))/(SUM('Entry capacity'!$I$12:$I$30)-IFERROR(VLOOKUP($A280,'Entry capacity'!$A$12:$I$30,9,FALSE),0))</f>
        <v>692.85255080154275</v>
      </c>
    </row>
    <row r="281" spans="1:9" s="5" customFormat="1" ht="15" customHeight="1" x14ac:dyDescent="0.25">
      <c r="A281" s="46" t="str">
        <f t="shared" si="2"/>
        <v>11_Constanti</v>
      </c>
      <c r="B281" s="4" t="str">
        <f t="shared" si="1"/>
        <v>Salida Nacional / National exit</v>
      </c>
      <c r="C281" s="52">
        <f t="array" ref="C281">SUMPRODUCT('Distance Matrix_ex'!$B16:$T16,TRANSPOSE('Entry capacity'!C$12:C$30))/(SUM('Entry capacity'!$C$12:$C$30)-IFERROR(VLOOKUP($A281,'Entry capacity'!$A$12:$I$30,3,FALSE),0))</f>
        <v>701.72957066004028</v>
      </c>
      <c r="D281" s="52">
        <f t="array" ref="D281">SUMPRODUCT('Distance Matrix_ex'!$B16:$T16,TRANSPOSE('Entry capacity'!D$12:D$30))/(SUM('Entry capacity'!$D$12:$D$30)-IFERROR(VLOOKUP($A281,'Entry capacity'!$A$12:$I$30,4,FALSE),0))</f>
        <v>697.66535837172478</v>
      </c>
      <c r="E281" s="52">
        <f t="array" ref="E281">SUMPRODUCT('Distance Matrix_ex'!$B16:$T16,TRANSPOSE('Entry capacity'!E$12:E$30))/(SUM('Entry capacity'!$E$12:$E$30)-IFERROR(VLOOKUP($A281,'Entry capacity'!$A$12:$I$30,5,FALSE),0))</f>
        <v>691.39115120698557</v>
      </c>
      <c r="F281" s="52">
        <f t="array" ref="F281">SUMPRODUCT('Distance Matrix_ex'!$B16:$T16,TRANSPOSE('Entry capacity'!F$12:F$30))/(SUM('Entry capacity'!$F$12:$F$30)-IFERROR(VLOOKUP($A281,'Entry capacity'!$A$12:$I$30,6,FALSE),0))</f>
        <v>684.61093231987888</v>
      </c>
      <c r="G281" s="52">
        <f t="array" ref="G281">SUMPRODUCT('Distance Matrix_ex'!$B16:$T16,TRANSPOSE('Entry capacity'!G$12:G$30))/(SUM('Entry capacity'!$G$12:$G$30)-IFERROR(VLOOKUP($A281,'Entry capacity'!$A$12:$I$30,7,FALSE),0))</f>
        <v>681.50400606873143</v>
      </c>
      <c r="H281" s="52">
        <f t="array" ref="H281">SUMPRODUCT('Distance Matrix_ex'!$B16:$T16,TRANSPOSE('Entry capacity'!H$12:H$30))/(SUM('Entry capacity'!$H$12:$H$30)-IFERROR(VLOOKUP($A281,'Entry capacity'!$A$12:$I$30,8,FALSE),0))</f>
        <v>680.10054933134768</v>
      </c>
      <c r="I281" s="57">
        <f t="array" ref="I281">SUMPRODUCT('Distance Matrix_ex'!$B16:$T16,TRANSPOSE('Entry capacity'!I$12:I$30))/(SUM('Entry capacity'!$I$12:$I$30)-IFERROR(VLOOKUP($A281,'Entry capacity'!$A$12:$I$30,9,FALSE),0))</f>
        <v>677.51974944773883</v>
      </c>
    </row>
    <row r="282" spans="1:9" s="5" customFormat="1" ht="15" customHeight="1" x14ac:dyDescent="0.25">
      <c r="A282" s="46" t="str">
        <f t="shared" si="2"/>
        <v>12_Reus</v>
      </c>
      <c r="B282" s="4" t="str">
        <f t="shared" si="1"/>
        <v>Salida Nacional / National exit</v>
      </c>
      <c r="C282" s="52">
        <f t="array" ref="C282">SUMPRODUCT('Distance Matrix_ex'!$B17:$T17,TRANSPOSE('Entry capacity'!C$12:C$30))/(SUM('Entry capacity'!$C$12:$C$30)-IFERROR(VLOOKUP($A282,'Entry capacity'!$A$12:$I$30,3,FALSE),0))</f>
        <v>696.37563678483957</v>
      </c>
      <c r="D282" s="52">
        <f t="array" ref="D282">SUMPRODUCT('Distance Matrix_ex'!$B17:$T17,TRANSPOSE('Entry capacity'!D$12:D$30))/(SUM('Entry capacity'!$D$12:$D$30)-IFERROR(VLOOKUP($A282,'Entry capacity'!$A$12:$I$30,4,FALSE),0))</f>
        <v>692.28163969180196</v>
      </c>
      <c r="E282" s="52">
        <f t="array" ref="E282">SUMPRODUCT('Distance Matrix_ex'!$B17:$T17,TRANSPOSE('Entry capacity'!E$12:E$30))/(SUM('Entry capacity'!$E$12:$E$30)-IFERROR(VLOOKUP($A282,'Entry capacity'!$A$12:$I$30,5,FALSE),0))</f>
        <v>685.97393336555626</v>
      </c>
      <c r="F282" s="52">
        <f t="array" ref="F282">SUMPRODUCT('Distance Matrix_ex'!$B17:$T17,TRANSPOSE('Entry capacity'!F$12:F$30))/(SUM('Entry capacity'!$F$12:$F$30)-IFERROR(VLOOKUP($A282,'Entry capacity'!$A$12:$I$30,6,FALSE),0))</f>
        <v>679.1572767380369</v>
      </c>
      <c r="G282" s="52">
        <f t="array" ref="G282">SUMPRODUCT('Distance Matrix_ex'!$B17:$T17,TRANSPOSE('Entry capacity'!G$12:G$30))/(SUM('Entry capacity'!$G$12:$G$30)-IFERROR(VLOOKUP($A282,'Entry capacity'!$A$12:$I$30,7,FALSE),0))</f>
        <v>676.05905730682616</v>
      </c>
      <c r="H282" s="52">
        <f t="array" ref="H282">SUMPRODUCT('Distance Matrix_ex'!$B17:$T17,TRANSPOSE('Entry capacity'!H$12:H$30))/(SUM('Entry capacity'!$H$12:$H$30)-IFERROR(VLOOKUP($A282,'Entry capacity'!$A$12:$I$30,8,FALSE),0))</f>
        <v>674.67578835639461</v>
      </c>
      <c r="I282" s="57">
        <f t="array" ref="I282">SUMPRODUCT('Distance Matrix_ex'!$B17:$T17,TRANSPOSE('Entry capacity'!I$12:I$30))/(SUM('Entry capacity'!$I$12:$I$30)-IFERROR(VLOOKUP($A282,'Entry capacity'!$A$12:$I$30,9,FALSE),0))</f>
        <v>672.13450991963475</v>
      </c>
    </row>
    <row r="283" spans="1:9" s="5" customFormat="1" ht="15" customHeight="1" x14ac:dyDescent="0.25">
      <c r="A283" s="46" t="str">
        <f t="shared" si="2"/>
        <v>13_Montroig</v>
      </c>
      <c r="B283" s="4" t="str">
        <f t="shared" si="1"/>
        <v>Salida Nacional / National exit</v>
      </c>
      <c r="C283" s="52">
        <f t="array" ref="C283">SUMPRODUCT('Distance Matrix_ex'!$B18:$T18,TRANSPOSE('Entry capacity'!C$12:C$30))/(SUM('Entry capacity'!$C$12:$C$30)-IFERROR(VLOOKUP($A283,'Entry capacity'!$A$12:$I$30,3,FALSE),0))</f>
        <v>682.76300295569138</v>
      </c>
      <c r="D283" s="52">
        <f t="array" ref="D283">SUMPRODUCT('Distance Matrix_ex'!$B18:$T18,TRANSPOSE('Entry capacity'!D$12:D$30))/(SUM('Entry capacity'!$D$12:$D$30)-IFERROR(VLOOKUP($A283,'Entry capacity'!$A$12:$I$30,4,FALSE),0))</f>
        <v>678.59327656718472</v>
      </c>
      <c r="E283" s="52">
        <f t="array" ref="E283">SUMPRODUCT('Distance Matrix_ex'!$B18:$T18,TRANSPOSE('Entry capacity'!E$12:E$30))/(SUM('Entry capacity'!$E$12:$E$30)-IFERROR(VLOOKUP($A283,'Entry capacity'!$A$12:$I$30,5,FALSE),0))</f>
        <v>672.20039701508222</v>
      </c>
      <c r="F283" s="52">
        <f t="array" ref="F283">SUMPRODUCT('Distance Matrix_ex'!$B18:$T18,TRANSPOSE('Entry capacity'!F$12:F$30))/(SUM('Entry capacity'!$F$12:$F$30)-IFERROR(VLOOKUP($A283,'Entry capacity'!$A$12:$I$30,6,FALSE),0))</f>
        <v>665.29109568380738</v>
      </c>
      <c r="G283" s="52">
        <f t="array" ref="G283">SUMPRODUCT('Distance Matrix_ex'!$B18:$T18,TRANSPOSE('Entry capacity'!G$12:G$30))/(SUM('Entry capacity'!$G$12:$G$30)-IFERROR(VLOOKUP($A283,'Entry capacity'!$A$12:$I$30,7,FALSE),0))</f>
        <v>662.21501376015124</v>
      </c>
      <c r="H283" s="52">
        <f t="array" ref="H283">SUMPRODUCT('Distance Matrix_ex'!$B18:$T18,TRANSPOSE('Entry capacity'!H$12:H$30))/(SUM('Entry capacity'!$H$12:$H$30)-IFERROR(VLOOKUP($A283,'Entry capacity'!$A$12:$I$30,8,FALSE),0))</f>
        <v>660.88307322691878</v>
      </c>
      <c r="I283" s="57">
        <f t="array" ref="I283">SUMPRODUCT('Distance Matrix_ex'!$B18:$T18,TRANSPOSE('Entry capacity'!I$12:I$30))/(SUM('Entry capacity'!$I$12:$I$30)-IFERROR(VLOOKUP($A283,'Entry capacity'!$A$12:$I$30,9,FALSE),0))</f>
        <v>658.44227996552684</v>
      </c>
    </row>
    <row r="284" spans="1:9" s="5" customFormat="1" ht="15" customHeight="1" x14ac:dyDescent="0.25">
      <c r="A284" s="46" t="str">
        <f t="shared" si="2"/>
        <v>14 Vandellos</v>
      </c>
      <c r="B284" s="4" t="str">
        <f t="shared" si="1"/>
        <v>Salida Nacional / National exit</v>
      </c>
      <c r="C284" s="52">
        <f t="array" ref="C284">SUMPRODUCT('Distance Matrix_ex'!$B19:$T19,TRANSPOSE('Entry capacity'!C$12:C$30))/(SUM('Entry capacity'!$C$12:$C$30)-IFERROR(VLOOKUP($A284,'Entry capacity'!$A$12:$I$30,3,FALSE),0))</f>
        <v>674.09205943704228</v>
      </c>
      <c r="D284" s="52">
        <f t="array" ref="D284">SUMPRODUCT('Distance Matrix_ex'!$B19:$T19,TRANSPOSE('Entry capacity'!D$12:D$30))/(SUM('Entry capacity'!$D$12:$D$30)-IFERROR(VLOOKUP($A284,'Entry capacity'!$A$12:$I$30,4,FALSE),0))</f>
        <v>669.87409517980541</v>
      </c>
      <c r="E284" s="52">
        <f t="array" ref="E284">SUMPRODUCT('Distance Matrix_ex'!$B19:$T19,TRANSPOSE('Entry capacity'!E$12:E$30))/(SUM('Entry capacity'!$E$12:$E$30)-IFERROR(VLOOKUP($A284,'Entry capacity'!$A$12:$I$30,5,FALSE),0))</f>
        <v>663.42696218638025</v>
      </c>
      <c r="F284" s="52">
        <f t="array" ref="F284">SUMPRODUCT('Distance Matrix_ex'!$B19:$T19,TRANSPOSE('Entry capacity'!F$12:F$30))/(SUM('Entry capacity'!$F$12:$F$30)-IFERROR(VLOOKUP($A284,'Entry capacity'!$A$12:$I$30,6,FALSE),0))</f>
        <v>656.45864824934108</v>
      </c>
      <c r="G284" s="52">
        <f t="array" ref="G284">SUMPRODUCT('Distance Matrix_ex'!$B19:$T19,TRANSPOSE('Entry capacity'!G$12:G$30))/(SUM('Entry capacity'!$G$12:$G$30)-IFERROR(VLOOKUP($A284,'Entry capacity'!$A$12:$I$30,7,FALSE),0))</f>
        <v>653.39666742324334</v>
      </c>
      <c r="H284" s="52">
        <f t="array" ref="H284">SUMPRODUCT('Distance Matrix_ex'!$B19:$T19,TRANSPOSE('Entry capacity'!H$12:H$30))/(SUM('Entry capacity'!$H$12:$H$30)-IFERROR(VLOOKUP($A284,'Entry capacity'!$A$12:$I$30,8,FALSE),0))</f>
        <v>652.09742194462137</v>
      </c>
      <c r="I284" s="57">
        <f t="array" ref="I284">SUMPRODUCT('Distance Matrix_ex'!$B19:$T19,TRANSPOSE('Entry capacity'!I$12:I$30))/(SUM('Entry capacity'!$I$12:$I$30)-IFERROR(VLOOKUP($A284,'Entry capacity'!$A$12:$I$30,9,FALSE),0))</f>
        <v>649.72063549418226</v>
      </c>
    </row>
    <row r="285" spans="1:9" s="5" customFormat="1" ht="15" customHeight="1" x14ac:dyDescent="0.25">
      <c r="A285" s="46" t="str">
        <f t="shared" si="2"/>
        <v>15.02_Tortosa</v>
      </c>
      <c r="B285" s="4" t="str">
        <f t="shared" si="1"/>
        <v>Salida Nacional / National exit</v>
      </c>
      <c r="C285" s="52">
        <f t="array" ref="C285">SUMPRODUCT('Distance Matrix_ex'!$B20:$T20,TRANSPOSE('Entry capacity'!C$12:C$30))/(SUM('Entry capacity'!$C$12:$C$30)-IFERROR(VLOOKUP($A285,'Entry capacity'!$A$12:$I$30,3,FALSE),0))</f>
        <v>656.21951307144195</v>
      </c>
      <c r="D285" s="52">
        <f t="array" ref="D285">SUMPRODUCT('Distance Matrix_ex'!$B20:$T20,TRANSPOSE('Entry capacity'!D$12:D$30))/(SUM('Entry capacity'!$D$12:$D$30)-IFERROR(VLOOKUP($A285,'Entry capacity'!$A$12:$I$30,4,FALSE),0))</f>
        <v>650.68775191188695</v>
      </c>
      <c r="E285" s="52">
        <f t="array" ref="E285">SUMPRODUCT('Distance Matrix_ex'!$B20:$T20,TRANSPOSE('Entry capacity'!E$12:E$30))/(SUM('Entry capacity'!$E$12:$E$30)-IFERROR(VLOOKUP($A285,'Entry capacity'!$A$12:$I$30,5,FALSE),0))</f>
        <v>642.5217443919322</v>
      </c>
      <c r="F285" s="52">
        <f t="array" ref="F285">SUMPRODUCT('Distance Matrix_ex'!$B20:$T20,TRANSPOSE('Entry capacity'!F$12:F$30))/(SUM('Entry capacity'!$F$12:$F$30)-IFERROR(VLOOKUP($A285,'Entry capacity'!$A$12:$I$30,6,FALSE),0))</f>
        <v>633.79133270894579</v>
      </c>
      <c r="G285" s="52">
        <f t="array" ref="G285">SUMPRODUCT('Distance Matrix_ex'!$B20:$T20,TRANSPOSE('Entry capacity'!G$12:G$30))/(SUM('Entry capacity'!$G$12:$G$30)-IFERROR(VLOOKUP($A285,'Entry capacity'!$A$12:$I$30,7,FALSE),0))</f>
        <v>630.41102967539746</v>
      </c>
      <c r="H285" s="52">
        <f t="array" ref="H285">SUMPRODUCT('Distance Matrix_ex'!$B20:$T20,TRANSPOSE('Entry capacity'!H$12:H$30))/(SUM('Entry capacity'!$H$12:$H$30)-IFERROR(VLOOKUP($A285,'Entry capacity'!$A$12:$I$30,8,FALSE),0))</f>
        <v>629.20813747318118</v>
      </c>
      <c r="I285" s="57">
        <f t="array" ref="I285">SUMPRODUCT('Distance Matrix_ex'!$B20:$T20,TRANSPOSE('Entry capacity'!I$12:I$30))/(SUM('Entry capacity'!$I$12:$I$30)-IFERROR(VLOOKUP($A285,'Entry capacity'!$A$12:$I$30,9,FALSE),0))</f>
        <v>626.99245509588366</v>
      </c>
    </row>
    <row r="286" spans="1:9" s="5" customFormat="1" ht="15" customHeight="1" x14ac:dyDescent="0.25">
      <c r="A286" s="46" t="str">
        <f t="shared" si="2"/>
        <v>15.04_La Jana</v>
      </c>
      <c r="B286" s="4" t="str">
        <f t="shared" si="1"/>
        <v>Salida Nacional / National exit</v>
      </c>
      <c r="C286" s="52">
        <f t="array" ref="C286">SUMPRODUCT('Distance Matrix_ex'!$B21:$T21,TRANSPOSE('Entry capacity'!C$12:C$30))/(SUM('Entry capacity'!$C$12:$C$30)-IFERROR(VLOOKUP($A286,'Entry capacity'!$A$12:$I$30,3,FALSE),0))</f>
        <v>651.66586381910554</v>
      </c>
      <c r="D286" s="52">
        <f t="array" ref="D286">SUMPRODUCT('Distance Matrix_ex'!$B21:$T21,TRANSPOSE('Entry capacity'!D$12:D$30))/(SUM('Entry capacity'!$D$12:$D$30)-IFERROR(VLOOKUP($A286,'Entry capacity'!$A$12:$I$30,4,FALSE),0))</f>
        <v>644.88234519241701</v>
      </c>
      <c r="E286" s="52">
        <f t="array" ref="E286">SUMPRODUCT('Distance Matrix_ex'!$B21:$T21,TRANSPOSE('Entry capacity'!E$12:E$30))/(SUM('Entry capacity'!$E$12:$E$30)-IFERROR(VLOOKUP($A286,'Entry capacity'!$A$12:$I$30,5,FALSE),0))</f>
        <v>635.06489232114802</v>
      </c>
      <c r="F286" s="52">
        <f t="array" ref="F286">SUMPRODUCT('Distance Matrix_ex'!$B21:$T21,TRANSPOSE('Entry capacity'!F$12:F$30))/(SUM('Entry capacity'!$F$12:$F$30)-IFERROR(VLOOKUP($A286,'Entry capacity'!$A$12:$I$30,6,FALSE),0))</f>
        <v>624.6468193546259</v>
      </c>
      <c r="G286" s="52">
        <f t="array" ref="G286">SUMPRODUCT('Distance Matrix_ex'!$B21:$T21,TRANSPOSE('Entry capacity'!G$12:G$30))/(SUM('Entry capacity'!$G$12:$G$30)-IFERROR(VLOOKUP($A286,'Entry capacity'!$A$12:$I$30,7,FALSE),0))</f>
        <v>620.9231825287784</v>
      </c>
      <c r="H286" s="52">
        <f t="array" ref="H286">SUMPRODUCT('Distance Matrix_ex'!$B21:$T21,TRANSPOSE('Entry capacity'!H$12:H$30))/(SUM('Entry capacity'!$H$12:$H$30)-IFERROR(VLOOKUP($A286,'Entry capacity'!$A$12:$I$30,8,FALSE),0))</f>
        <v>619.76677508733223</v>
      </c>
      <c r="I286" s="57">
        <f t="array" ref="I286">SUMPRODUCT('Distance Matrix_ex'!$B21:$T21,TRANSPOSE('Entry capacity'!I$12:I$30))/(SUM('Entry capacity'!$I$12:$I$30)-IFERROR(VLOOKUP($A286,'Entry capacity'!$A$12:$I$30,9,FALSE),0))</f>
        <v>617.61427866092208</v>
      </c>
    </row>
    <row r="287" spans="1:9" s="5" customFormat="1" ht="15" customHeight="1" x14ac:dyDescent="0.25">
      <c r="A287" s="46" t="str">
        <f t="shared" si="2"/>
        <v>15.06A_Cabanes</v>
      </c>
      <c r="B287" s="4" t="str">
        <f t="shared" si="1"/>
        <v>Salida Nacional / National exit</v>
      </c>
      <c r="C287" s="52">
        <f t="array" ref="C287">SUMPRODUCT('Distance Matrix_ex'!$B22:$T22,TRANSPOSE('Entry capacity'!C$12:C$30))/(SUM('Entry capacity'!$C$12:$C$30)-IFERROR(VLOOKUP($A287,'Entry capacity'!$A$12:$I$30,3,FALSE),0))</f>
        <v>648.48264719095891</v>
      </c>
      <c r="D287" s="52">
        <f t="array" ref="D287">SUMPRODUCT('Distance Matrix_ex'!$B22:$T22,TRANSPOSE('Entry capacity'!D$12:D$30))/(SUM('Entry capacity'!$D$12:$D$30)-IFERROR(VLOOKUP($A287,'Entry capacity'!$A$12:$I$30,4,FALSE),0))</f>
        <v>640.83526148728731</v>
      </c>
      <c r="E287" s="52">
        <f t="array" ref="E287">SUMPRODUCT('Distance Matrix_ex'!$B22:$T22,TRANSPOSE('Entry capacity'!E$12:E$30))/(SUM('Entry capacity'!$E$12:$E$30)-IFERROR(VLOOKUP($A287,'Entry capacity'!$A$12:$I$30,5,FALSE),0))</f>
        <v>629.87583643635764</v>
      </c>
      <c r="F287" s="52">
        <f t="array" ref="F287">SUMPRODUCT('Distance Matrix_ex'!$B22:$T22,TRANSPOSE('Entry capacity'!F$12:F$30))/(SUM('Entry capacity'!$F$12:$F$30)-IFERROR(VLOOKUP($A287,'Entry capacity'!$A$12:$I$30,6,FALSE),0))</f>
        <v>618.28799064740235</v>
      </c>
      <c r="G287" s="52">
        <f t="array" ref="G287">SUMPRODUCT('Distance Matrix_ex'!$B22:$T22,TRANSPOSE('Entry capacity'!G$12:G$30))/(SUM('Entry capacity'!$G$12:$G$30)-IFERROR(VLOOKUP($A287,'Entry capacity'!$A$12:$I$30,7,FALSE),0))</f>
        <v>614.324160060709</v>
      </c>
      <c r="H287" s="52">
        <f t="array" ref="H287">SUMPRODUCT('Distance Matrix_ex'!$B22:$T22,TRANSPOSE('Entry capacity'!H$12:H$30))/(SUM('Entry capacity'!$H$12:$H$30)-IFERROR(VLOOKUP($A287,'Entry capacity'!$A$12:$I$30,8,FALSE),0))</f>
        <v>613.19969097613853</v>
      </c>
      <c r="I287" s="57">
        <f t="array" ref="I287">SUMPRODUCT('Distance Matrix_ex'!$B22:$T22,TRANSPOSE('Entry capacity'!I$12:I$30))/(SUM('Entry capacity'!$I$12:$I$30)-IFERROR(VLOOKUP($A287,'Entry capacity'!$A$12:$I$30,9,FALSE),0))</f>
        <v>611.09209213978068</v>
      </c>
    </row>
    <row r="288" spans="1:9" s="5" customFormat="1" ht="15" customHeight="1" x14ac:dyDescent="0.25">
      <c r="A288" s="46" t="str">
        <f t="shared" si="2"/>
        <v>15.07_Villafames</v>
      </c>
      <c r="B288" s="4" t="str">
        <f t="shared" si="1"/>
        <v>Salida Nacional / National exit</v>
      </c>
      <c r="C288" s="52">
        <f t="array" ref="C288">SUMPRODUCT('Distance Matrix_ex'!$B23:$T23,TRANSPOSE('Entry capacity'!C$12:C$30))/(SUM('Entry capacity'!$C$12:$C$30)-IFERROR(VLOOKUP($A288,'Entry capacity'!$A$12:$I$30,3,FALSE),0))</f>
        <v>648.20011007482299</v>
      </c>
      <c r="D288" s="52">
        <f t="array" ref="D288">SUMPRODUCT('Distance Matrix_ex'!$B23:$T23,TRANSPOSE('Entry capacity'!D$12:D$30))/(SUM('Entry capacity'!$D$12:$D$30)-IFERROR(VLOOKUP($A288,'Entry capacity'!$A$12:$I$30,4,FALSE),0))</f>
        <v>640.47800151479601</v>
      </c>
      <c r="E288" s="52">
        <f t="array" ref="E288">SUMPRODUCT('Distance Matrix_ex'!$B23:$T23,TRANSPOSE('Entry capacity'!E$12:E$30))/(SUM('Entry capacity'!$E$12:$E$30)-IFERROR(VLOOKUP($A288,'Entry capacity'!$A$12:$I$30,5,FALSE),0))</f>
        <v>629.41939592780443</v>
      </c>
      <c r="F288" s="52">
        <f t="array" ref="F288">SUMPRODUCT('Distance Matrix_ex'!$B23:$T23,TRANSPOSE('Entry capacity'!F$12:F$30))/(SUM('Entry capacity'!$F$12:$F$30)-IFERROR(VLOOKUP($A288,'Entry capacity'!$A$12:$I$30,6,FALSE),0))</f>
        <v>617.7294678759738</v>
      </c>
      <c r="G288" s="52">
        <f t="array" ref="G288">SUMPRODUCT('Distance Matrix_ex'!$B23:$T23,TRANSPOSE('Entry capacity'!G$12:G$30))/(SUM('Entry capacity'!$G$12:$G$30)-IFERROR(VLOOKUP($A288,'Entry capacity'!$A$12:$I$30,7,FALSE),0))</f>
        <v>613.74428536672497</v>
      </c>
      <c r="H288" s="52">
        <f t="array" ref="H288">SUMPRODUCT('Distance Matrix_ex'!$B23:$T23,TRANSPOSE('Entry capacity'!H$12:H$30))/(SUM('Entry capacity'!$H$12:$H$30)-IFERROR(VLOOKUP($A288,'Entry capacity'!$A$12:$I$30,8,FALSE),0))</f>
        <v>612.62255377174472</v>
      </c>
      <c r="I288" s="57">
        <f t="array" ref="I288">SUMPRODUCT('Distance Matrix_ex'!$B23:$T23,TRANSPOSE('Entry capacity'!I$12:I$30))/(SUM('Entry capacity'!$I$12:$I$30)-IFERROR(VLOOKUP($A288,'Entry capacity'!$A$12:$I$30,9,FALSE),0))</f>
        <v>610.51906715532618</v>
      </c>
    </row>
    <row r="289" spans="1:9" s="5" customFormat="1" ht="15" customHeight="1" x14ac:dyDescent="0.25">
      <c r="A289" s="46" t="str">
        <f t="shared" si="2"/>
        <v>15.08_Borriol</v>
      </c>
      <c r="B289" s="4" t="str">
        <f t="shared" si="1"/>
        <v>Salida Nacional / National exit</v>
      </c>
      <c r="C289" s="52">
        <f t="array" ref="C289">SUMPRODUCT('Distance Matrix_ex'!$B24:$T24,TRANSPOSE('Entry capacity'!C$12:C$30))/(SUM('Entry capacity'!$C$12:$C$30)-IFERROR(VLOOKUP($A289,'Entry capacity'!$A$12:$I$30,3,FALSE),0))</f>
        <v>646.2741487331632</v>
      </c>
      <c r="D289" s="52">
        <f t="array" ref="D289">SUMPRODUCT('Distance Matrix_ex'!$B24:$T24,TRANSPOSE('Entry capacity'!D$12:D$30))/(SUM('Entry capacity'!$D$12:$D$30)-IFERROR(VLOOKUP($A289,'Entry capacity'!$A$12:$I$30,4,FALSE),0))</f>
        <v>638.04267936898077</v>
      </c>
      <c r="E289" s="52">
        <f t="array" ref="E289">SUMPRODUCT('Distance Matrix_ex'!$B24:$T24,TRANSPOSE('Entry capacity'!E$12:E$30))/(SUM('Entry capacity'!$E$12:$E$30)-IFERROR(VLOOKUP($A289,'Entry capacity'!$A$12:$I$30,5,FALSE),0))</f>
        <v>626.30799312783654</v>
      </c>
      <c r="F289" s="52">
        <f t="array" ref="F289">SUMPRODUCT('Distance Matrix_ex'!$B24:$T24,TRANSPOSE('Entry capacity'!F$12:F$30))/(SUM('Entry capacity'!$F$12:$F$30)-IFERROR(VLOOKUP($A289,'Entry capacity'!$A$12:$I$30,6,FALSE),0))</f>
        <v>613.92220431740338</v>
      </c>
      <c r="G289" s="52">
        <f t="array" ref="G289">SUMPRODUCT('Distance Matrix_ex'!$B24:$T24,TRANSPOSE('Entry capacity'!G$12:G$30))/(SUM('Entry capacity'!$G$12:$G$30)-IFERROR(VLOOKUP($A289,'Entry capacity'!$A$12:$I$30,7,FALSE),0))</f>
        <v>609.79147286940156</v>
      </c>
      <c r="H289" s="52">
        <f t="array" ref="H289">SUMPRODUCT('Distance Matrix_ex'!$B24:$T24,TRANSPOSE('Entry capacity'!H$12:H$30))/(SUM('Entry capacity'!$H$12:$H$30)-IFERROR(VLOOKUP($A289,'Entry capacity'!$A$12:$I$30,8,FALSE),0))</f>
        <v>608.68840182846111</v>
      </c>
      <c r="I289" s="57">
        <f t="array" ref="I289">SUMPRODUCT('Distance Matrix_ex'!$B24:$T24,TRANSPOSE('Entry capacity'!I$12:I$30))/(SUM('Entry capacity'!$I$12:$I$30)-IFERROR(VLOOKUP($A289,'Entry capacity'!$A$12:$I$30,9,FALSE),0))</f>
        <v>606.61294684462848</v>
      </c>
    </row>
    <row r="290" spans="1:9" s="5" customFormat="1" ht="15" customHeight="1" x14ac:dyDescent="0.25">
      <c r="A290" s="46" t="str">
        <f t="shared" si="2"/>
        <v>15.09_Villarreal</v>
      </c>
      <c r="B290" s="4" t="str">
        <f t="shared" si="1"/>
        <v>Salida Nacional / National exit</v>
      </c>
      <c r="C290" s="52">
        <f t="array" ref="C290">SUMPRODUCT('Distance Matrix_ex'!$B25:$T25,TRANSPOSE('Entry capacity'!C$12:C$30))/(SUM('Entry capacity'!$C$12:$C$30)-IFERROR(VLOOKUP($A290,'Entry capacity'!$A$12:$I$30,3,FALSE),0))</f>
        <v>645.23909812722138</v>
      </c>
      <c r="D290" s="52">
        <f t="array" ref="D290">SUMPRODUCT('Distance Matrix_ex'!$B25:$T25,TRANSPOSE('Entry capacity'!D$12:D$30))/(SUM('Entry capacity'!$D$12:$D$30)-IFERROR(VLOOKUP($A290,'Entry capacity'!$A$12:$I$30,4,FALSE),0))</f>
        <v>636.73388795756159</v>
      </c>
      <c r="E290" s="52">
        <f t="array" ref="E290">SUMPRODUCT('Distance Matrix_ex'!$B25:$T25,TRANSPOSE('Entry capacity'!E$12:E$30))/(SUM('Entry capacity'!$E$12:$E$30)-IFERROR(VLOOKUP($A290,'Entry capacity'!$A$12:$I$30,5,FALSE),0))</f>
        <v>624.635862289187</v>
      </c>
      <c r="F290" s="52">
        <f t="array" ref="F290">SUMPRODUCT('Distance Matrix_ex'!$B25:$T25,TRANSPOSE('Entry capacity'!F$12:F$30))/(SUM('Entry capacity'!$F$12:$F$30)-IFERROR(VLOOKUP($A290,'Entry capacity'!$A$12:$I$30,6,FALSE),0))</f>
        <v>611.87610382304831</v>
      </c>
      <c r="G290" s="52">
        <f t="array" ref="G290">SUMPRODUCT('Distance Matrix_ex'!$B25:$T25,TRANSPOSE('Entry capacity'!G$12:G$30))/(SUM('Entry capacity'!$G$12:$G$30)-IFERROR(VLOOKUP($A290,'Entry capacity'!$A$12:$I$30,7,FALSE),0))</f>
        <v>607.66715142948942</v>
      </c>
      <c r="H290" s="52">
        <f t="array" ref="H290">SUMPRODUCT('Distance Matrix_ex'!$B25:$T25,TRANSPOSE('Entry capacity'!H$12:H$30))/(SUM('Entry capacity'!$H$12:$H$30)-IFERROR(VLOOKUP($A290,'Entry capacity'!$A$12:$I$30,8,FALSE),0))</f>
        <v>606.57410894797465</v>
      </c>
      <c r="I290" s="57">
        <f t="array" ref="I290">SUMPRODUCT('Distance Matrix_ex'!$B25:$T25,TRANSPOSE('Entry capacity'!I$12:I$30))/(SUM('Entry capacity'!$I$12:$I$30)-IFERROR(VLOOKUP($A290,'Entry capacity'!$A$12:$I$30,9,FALSE),0))</f>
        <v>604.51371873084656</v>
      </c>
    </row>
    <row r="291" spans="1:9" s="5" customFormat="1" ht="15" customHeight="1" x14ac:dyDescent="0.25">
      <c r="A291" s="46" t="str">
        <f t="shared" si="2"/>
        <v>15.09X.3_Moncofar</v>
      </c>
      <c r="B291" s="4" t="str">
        <f t="shared" si="1"/>
        <v>Salida Nacional / National exit</v>
      </c>
      <c r="C291" s="52">
        <f t="array" ref="C291">SUMPRODUCT('Distance Matrix_ex'!$B26:$T26,TRANSPOSE('Entry capacity'!C$12:C$30))/(SUM('Entry capacity'!$C$12:$C$30)-IFERROR(VLOOKUP($A291,'Entry capacity'!$A$12:$I$30,3,FALSE),0))</f>
        <v>643.46956587181228</v>
      </c>
      <c r="D291" s="52">
        <f t="array" ref="D291">SUMPRODUCT('Distance Matrix_ex'!$B26:$T26,TRANSPOSE('Entry capacity'!D$12:D$30))/(SUM('Entry capacity'!$D$12:$D$30)-IFERROR(VLOOKUP($A291,'Entry capacity'!$A$12:$I$30,4,FALSE),0))</f>
        <v>634.49636584529594</v>
      </c>
      <c r="E291" s="52">
        <f t="array" ref="E291">SUMPRODUCT('Distance Matrix_ex'!$B26:$T26,TRANSPOSE('Entry capacity'!E$12:E$30))/(SUM('Entry capacity'!$E$12:$E$30)-IFERROR(VLOOKUP($A291,'Entry capacity'!$A$12:$I$30,5,FALSE),0))</f>
        <v>621.77717167322237</v>
      </c>
      <c r="F291" s="52">
        <f t="array" ref="F291">SUMPRODUCT('Distance Matrix_ex'!$B26:$T26,TRANSPOSE('Entry capacity'!F$12:F$30))/(SUM('Entry capacity'!$F$12:$F$30)-IFERROR(VLOOKUP($A291,'Entry capacity'!$A$12:$I$30,6,FALSE),0))</f>
        <v>608.37807116475642</v>
      </c>
      <c r="G291" s="52">
        <f t="array" ref="G291">SUMPRODUCT('Distance Matrix_ex'!$B26:$T26,TRANSPOSE('Entry capacity'!G$12:G$30))/(SUM('Entry capacity'!$G$12:$G$30)-IFERROR(VLOOKUP($A291,'Entry capacity'!$A$12:$I$30,7,FALSE),0))</f>
        <v>604.03539150663971</v>
      </c>
      <c r="H291" s="52">
        <f t="array" ref="H291">SUMPRODUCT('Distance Matrix_ex'!$B26:$T26,TRANSPOSE('Entry capacity'!H$12:H$30))/(SUM('Entry capacity'!$H$12:$H$30)-IFERROR(VLOOKUP($A291,'Entry capacity'!$A$12:$I$30,8,FALSE),0))</f>
        <v>602.9594939446846</v>
      </c>
      <c r="I291" s="57">
        <f t="array" ref="I291">SUMPRODUCT('Distance Matrix_ex'!$B26:$T26,TRANSPOSE('Entry capacity'!I$12:I$30))/(SUM('Entry capacity'!$I$12:$I$30)-IFERROR(VLOOKUP($A291,'Entry capacity'!$A$12:$I$30,9,FALSE),0))</f>
        <v>600.92485859446867</v>
      </c>
    </row>
    <row r="292" spans="1:9" s="5" customFormat="1" ht="15" customHeight="1" x14ac:dyDescent="0.25">
      <c r="A292" s="46" t="str">
        <f t="shared" si="2"/>
        <v>15.09X_Nules I</v>
      </c>
      <c r="B292" s="4" t="str">
        <f t="shared" si="1"/>
        <v>Salida Nacional / National exit</v>
      </c>
      <c r="C292" s="52">
        <f t="array" ref="C292">SUMPRODUCT('Distance Matrix_ex'!$B27:$T27,TRANSPOSE('Entry capacity'!C$12:C$30))/(SUM('Entry capacity'!$C$12:$C$30)-IFERROR(VLOOKUP($A292,'Entry capacity'!$A$12:$I$30,3,FALSE),0))</f>
        <v>643.63058905751234</v>
      </c>
      <c r="D292" s="52">
        <f t="array" ref="D292">SUMPRODUCT('Distance Matrix_ex'!$B27:$T27,TRANSPOSE('Entry capacity'!D$12:D$30))/(SUM('Entry capacity'!$D$12:$D$30)-IFERROR(VLOOKUP($A292,'Entry capacity'!$A$12:$I$30,4,FALSE),0))</f>
        <v>634.69997498408975</v>
      </c>
      <c r="E292" s="52">
        <f t="array" ref="E292">SUMPRODUCT('Distance Matrix_ex'!$B27:$T27,TRANSPOSE('Entry capacity'!E$12:E$30))/(SUM('Entry capacity'!$E$12:$E$30)-IFERROR(VLOOKUP($A292,'Entry capacity'!$A$12:$I$30,5,FALSE),0))</f>
        <v>622.03730565411308</v>
      </c>
      <c r="F292" s="52">
        <f t="array" ref="F292">SUMPRODUCT('Distance Matrix_ex'!$B27:$T27,TRANSPOSE('Entry capacity'!F$12:F$30))/(SUM('Entry capacity'!$F$12:$F$30)-IFERROR(VLOOKUP($A292,'Entry capacity'!$A$12:$I$30,6,FALSE),0))</f>
        <v>608.69638373611531</v>
      </c>
      <c r="G292" s="52">
        <f t="array" ref="G292">SUMPRODUCT('Distance Matrix_ex'!$B27:$T27,TRANSPOSE('Entry capacity'!G$12:G$30))/(SUM('Entry capacity'!$G$12:$G$30)-IFERROR(VLOOKUP($A292,'Entry capacity'!$A$12:$I$30,7,FALSE),0))</f>
        <v>604.36587293792627</v>
      </c>
      <c r="H292" s="52">
        <f t="array" ref="H292">SUMPRODUCT('Distance Matrix_ex'!$B27:$T27,TRANSPOSE('Entry capacity'!H$12:H$30))/(SUM('Entry capacity'!$H$12:$H$30)-IFERROR(VLOOKUP($A292,'Entry capacity'!$A$12:$I$30,8,FALSE),0))</f>
        <v>603.28841522946493</v>
      </c>
      <c r="I292" s="57">
        <f t="array" ref="I292">SUMPRODUCT('Distance Matrix_ex'!$B27:$T27,TRANSPOSE('Entry capacity'!I$12:I$30))/(SUM('Entry capacity'!$I$12:$I$30)-IFERROR(VLOOKUP($A292,'Entry capacity'!$A$12:$I$30,9,FALSE),0))</f>
        <v>601.25143624821044</v>
      </c>
    </row>
    <row r="293" spans="1:9" s="5" customFormat="1" ht="15" customHeight="1" x14ac:dyDescent="0.25">
      <c r="A293" s="46" t="str">
        <f t="shared" si="2"/>
        <v>15.10_Chilches</v>
      </c>
      <c r="B293" s="4" t="str">
        <f t="shared" si="1"/>
        <v>Salida Nacional / National exit</v>
      </c>
      <c r="C293" s="52">
        <f t="array" ref="C293">SUMPRODUCT('Distance Matrix_ex'!$B28:$T28,TRANSPOSE('Entry capacity'!C$12:C$30))/(SUM('Entry capacity'!$C$12:$C$30)-IFERROR(VLOOKUP($A293,'Entry capacity'!$A$12:$I$30,3,FALSE),0))</f>
        <v>642.73669215715233</v>
      </c>
      <c r="D293" s="52">
        <f t="array" ref="D293">SUMPRODUCT('Distance Matrix_ex'!$B28:$T28,TRANSPOSE('Entry capacity'!D$12:D$30))/(SUM('Entry capacity'!$D$12:$D$30)-IFERROR(VLOOKUP($A293,'Entry capacity'!$A$12:$I$30,4,FALSE),0))</f>
        <v>633.56966833128524</v>
      </c>
      <c r="E293" s="52">
        <f t="array" ref="E293">SUMPRODUCT('Distance Matrix_ex'!$B28:$T28,TRANSPOSE('Entry capacity'!E$12:E$30))/(SUM('Entry capacity'!$E$12:$E$30)-IFERROR(VLOOKUP($A293,'Entry capacity'!$A$12:$I$30,5,FALSE),0))</f>
        <v>620.59320952481778</v>
      </c>
      <c r="F293" s="52">
        <f t="array" ref="F293">SUMPRODUCT('Distance Matrix_ex'!$B28:$T28,TRANSPOSE('Entry capacity'!F$12:F$30))/(SUM('Entry capacity'!$F$12:$F$30)-IFERROR(VLOOKUP($A293,'Entry capacity'!$A$12:$I$30,6,FALSE),0))</f>
        <v>606.9293175856975</v>
      </c>
      <c r="G293" s="52">
        <f t="array" ref="G293">SUMPRODUCT('Distance Matrix_ex'!$B28:$T28,TRANSPOSE('Entry capacity'!G$12:G$30))/(SUM('Entry capacity'!$G$12:$G$30)-IFERROR(VLOOKUP($A293,'Entry capacity'!$A$12:$I$30,7,FALSE),0))</f>
        <v>602.53125312358611</v>
      </c>
      <c r="H293" s="52">
        <f t="array" ref="H293">SUMPRODUCT('Distance Matrix_ex'!$B28:$T28,TRANSPOSE('Entry capacity'!H$12:H$30))/(SUM('Entry capacity'!$H$12:$H$30)-IFERROR(VLOOKUP($A293,'Entry capacity'!$A$12:$I$30,8,FALSE),0))</f>
        <v>601.46245634255592</v>
      </c>
      <c r="I293" s="57">
        <f t="array" ref="I293">SUMPRODUCT('Distance Matrix_ex'!$B28:$T28,TRANSPOSE('Entry capacity'!I$12:I$30))/(SUM('Entry capacity'!$I$12:$I$30)-IFERROR(VLOOKUP($A293,'Entry capacity'!$A$12:$I$30,9,FALSE),0))</f>
        <v>599.4384876896703</v>
      </c>
    </row>
    <row r="294" spans="1:9" s="5" customFormat="1" ht="15" customHeight="1" x14ac:dyDescent="0.25">
      <c r="A294" s="46" t="str">
        <f t="shared" ref="A294:A309" si="3">A29</f>
        <v>15.11_Sagunto</v>
      </c>
      <c r="B294" s="4" t="str">
        <f t="shared" si="1"/>
        <v>Salida Nacional / National exit</v>
      </c>
      <c r="C294" s="52">
        <f t="array" ref="C294">SUMPRODUCT('Distance Matrix_ex'!$B29:$T29,TRANSPOSE('Entry capacity'!C$12:C$30))/(SUM('Entry capacity'!$C$12:$C$30)-IFERROR(VLOOKUP($A294,'Entry capacity'!$A$12:$I$30,3,FALSE),0))</f>
        <v>640.23557495155387</v>
      </c>
      <c r="D294" s="52">
        <f t="array" ref="D294">SUMPRODUCT('Distance Matrix_ex'!$B29:$T29,TRANSPOSE('Entry capacity'!D$12:D$30))/(SUM('Entry capacity'!$D$12:$D$30)-IFERROR(VLOOKUP($A294,'Entry capacity'!$A$12:$I$30,4,FALSE),0))</f>
        <v>630.51144544328417</v>
      </c>
      <c r="E294" s="52">
        <f t="array" ref="E294">SUMPRODUCT('Distance Matrix_ex'!$B29:$T29,TRANSPOSE('Entry capacity'!E$12:E$30))/(SUM('Entry capacity'!$E$12:$E$30)-IFERROR(VLOOKUP($A294,'Entry capacity'!$A$12:$I$30,5,FALSE),0))</f>
        <v>616.79741536531822</v>
      </c>
      <c r="F294" s="52">
        <f t="array" ref="F294">SUMPRODUCT('Distance Matrix_ex'!$B29:$T29,TRANSPOSE('Entry capacity'!F$12:F$30))/(SUM('Entry capacity'!$F$12:$F$30)-IFERROR(VLOOKUP($A294,'Entry capacity'!$A$12:$I$30,6,FALSE),0))</f>
        <v>602.37499906466962</v>
      </c>
      <c r="G294" s="52">
        <f t="array" ref="G294">SUMPRODUCT('Distance Matrix_ex'!$B29:$T29,TRANSPOSE('Entry capacity'!G$12:G$30))/(SUM('Entry capacity'!$G$12:$G$30)-IFERROR(VLOOKUP($A294,'Entry capacity'!$A$12:$I$30,7,FALSE),0))</f>
        <v>597.82196333052718</v>
      </c>
      <c r="H294" s="52">
        <f t="array" ref="H294">SUMPRODUCT('Distance Matrix_ex'!$B29:$T29,TRANSPOSE('Entry capacity'!H$12:H$30))/(SUM('Entry capacity'!$H$12:$H$30)-IFERROR(VLOOKUP($A294,'Entry capacity'!$A$12:$I$30,8,FALSE),0))</f>
        <v>596.77702566523192</v>
      </c>
      <c r="I294" s="57">
        <f t="array" ref="I294">SUMPRODUCT('Distance Matrix_ex'!$B29:$T29,TRANSPOSE('Entry capacity'!I$12:I$30))/(SUM('Entry capacity'!$I$12:$I$30)-IFERROR(VLOOKUP($A294,'Entry capacity'!$A$12:$I$30,9,FALSE),0))</f>
        <v>594.78999951589515</v>
      </c>
    </row>
    <row r="295" spans="1:9" s="5" customFormat="1" ht="15" customHeight="1" x14ac:dyDescent="0.25">
      <c r="A295" s="46" t="str">
        <f t="shared" si="3"/>
        <v>15.12_Puzol</v>
      </c>
      <c r="B295" s="4" t="str">
        <f t="shared" si="1"/>
        <v>Salida Nacional / National exit</v>
      </c>
      <c r="C295" s="52">
        <f t="array" ref="C295">SUMPRODUCT('Distance Matrix_ex'!$B30:$T30,TRANSPOSE('Entry capacity'!C$12:C$30))/(SUM('Entry capacity'!$C$12:$C$30)-IFERROR(VLOOKUP($A295,'Entry capacity'!$A$12:$I$30,3,FALSE),0))</f>
        <v>639.57456864320659</v>
      </c>
      <c r="D295" s="52">
        <f t="array" ref="D295">SUMPRODUCT('Distance Matrix_ex'!$B30:$T30,TRANSPOSE('Entry capacity'!D$12:D$30))/(SUM('Entry capacity'!$D$12:$D$30)-IFERROR(VLOOKUP($A295,'Entry capacity'!$A$12:$I$30,4,FALSE),0))</f>
        <v>629.76370460062481</v>
      </c>
      <c r="E295" s="52">
        <f t="array" ref="E295">SUMPRODUCT('Distance Matrix_ex'!$B30:$T30,TRANSPOSE('Entry capacity'!E$12:E$30))/(SUM('Entry capacity'!$E$12:$E$30)-IFERROR(VLOOKUP($A295,'Entry capacity'!$A$12:$I$30,5,FALSE),0))</f>
        <v>615.94496697610771</v>
      </c>
      <c r="F295" s="52">
        <f t="array" ref="F295">SUMPRODUCT('Distance Matrix_ex'!$B30:$T30,TRANSPOSE('Entry capacity'!F$12:F$30))/(SUM('Entry capacity'!$F$12:$F$30)-IFERROR(VLOOKUP($A295,'Entry capacity'!$A$12:$I$30,6,FALSE),0))</f>
        <v>601.41814577541675</v>
      </c>
      <c r="G295" s="52">
        <f t="array" ref="G295">SUMPRODUCT('Distance Matrix_ex'!$B30:$T30,TRANSPOSE('Entry capacity'!G$12:G$30))/(SUM('Entry capacity'!$G$12:$G$30)-IFERROR(VLOOKUP($A295,'Entry capacity'!$A$12:$I$30,7,FALSE),0))</f>
        <v>596.86378149085658</v>
      </c>
      <c r="H295" s="52">
        <f t="array" ref="H295">SUMPRODUCT('Distance Matrix_ex'!$B30:$T30,TRANSPOSE('Entry capacity'!H$12:H$30))/(SUM('Entry capacity'!$H$12:$H$30)-IFERROR(VLOOKUP($A295,'Entry capacity'!$A$12:$I$30,8,FALSE),0))</f>
        <v>595.84131680625046</v>
      </c>
      <c r="I295" s="57">
        <f t="array" ref="I295">SUMPRODUCT('Distance Matrix_ex'!$B30:$T30,TRANSPOSE('Entry capacity'!I$12:I$30))/(SUM('Entry capacity'!$I$12:$I$30)-IFERROR(VLOOKUP($A295,'Entry capacity'!$A$12:$I$30,9,FALSE),0))</f>
        <v>593.89428936223521</v>
      </c>
    </row>
    <row r="296" spans="1:9" s="5" customFormat="1" ht="15" customHeight="1" x14ac:dyDescent="0.25">
      <c r="A296" s="46" t="str">
        <f t="shared" si="3"/>
        <v>15.14_Paterna</v>
      </c>
      <c r="B296" s="4" t="str">
        <f t="shared" si="1"/>
        <v>Salida Nacional / National exit</v>
      </c>
      <c r="C296" s="52">
        <f t="array" ref="C296">SUMPRODUCT('Distance Matrix_ex'!$B31:$T31,TRANSPOSE('Entry capacity'!C$12:C$30))/(SUM('Entry capacity'!$C$12:$C$30)-IFERROR(VLOOKUP($A296,'Entry capacity'!$A$12:$I$30,3,FALSE),0))</f>
        <v>637.88481180743656</v>
      </c>
      <c r="D296" s="52">
        <f t="array" ref="D296">SUMPRODUCT('Distance Matrix_ex'!$B31:$T31,TRANSPOSE('Entry capacity'!D$12:D$30))/(SUM('Entry capacity'!$D$12:$D$30)-IFERROR(VLOOKUP($A296,'Entry capacity'!$A$12:$I$30,4,FALSE),0))</f>
        <v>627.85222480941582</v>
      </c>
      <c r="E296" s="52">
        <f t="array" ref="E296">SUMPRODUCT('Distance Matrix_ex'!$B31:$T31,TRANSPOSE('Entry capacity'!E$12:E$30))/(SUM('Entry capacity'!$E$12:$E$30)-IFERROR(VLOOKUP($A296,'Entry capacity'!$A$12:$I$30,5,FALSE),0))</f>
        <v>613.76581910018035</v>
      </c>
      <c r="F296" s="52">
        <f t="array" ref="F296">SUMPRODUCT('Distance Matrix_ex'!$B31:$T31,TRANSPOSE('Entry capacity'!F$12:F$30))/(SUM('Entry capacity'!$F$12:$F$30)-IFERROR(VLOOKUP($A296,'Entry capacity'!$A$12:$I$30,6,FALSE),0))</f>
        <v>598.97210348213412</v>
      </c>
      <c r="G296" s="52">
        <f t="array" ref="G296">SUMPRODUCT('Distance Matrix_ex'!$B31:$T31,TRANSPOSE('Entry capacity'!G$12:G$30))/(SUM('Entry capacity'!$G$12:$G$30)-IFERROR(VLOOKUP($A296,'Entry capacity'!$A$12:$I$30,7,FALSE),0))</f>
        <v>594.41434297106071</v>
      </c>
      <c r="H296" s="52">
        <f t="array" ref="H296">SUMPRODUCT('Distance Matrix_ex'!$B31:$T31,TRANSPOSE('Entry capacity'!H$12:H$30))/(SUM('Entry capacity'!$H$12:$H$30)-IFERROR(VLOOKUP($A296,'Entry capacity'!$A$12:$I$30,8,FALSE),0))</f>
        <v>593.44932686487164</v>
      </c>
      <c r="I296" s="57">
        <f t="array" ref="I296">SUMPRODUCT('Distance Matrix_ex'!$B31:$T31,TRANSPOSE('Entry capacity'!I$12:I$30))/(SUM('Entry capacity'!$I$12:$I$30)-IFERROR(VLOOKUP($A296,'Entry capacity'!$A$12:$I$30,9,FALSE),0))</f>
        <v>591.6045497093719</v>
      </c>
    </row>
    <row r="297" spans="1:9" s="5" customFormat="1" ht="15" customHeight="1" x14ac:dyDescent="0.25">
      <c r="A297" s="46" t="str">
        <f t="shared" si="3"/>
        <v>15.16_Llombay</v>
      </c>
      <c r="B297" s="4" t="str">
        <f t="shared" si="1"/>
        <v>Salida Nacional / National exit</v>
      </c>
      <c r="C297" s="52">
        <f t="array" ref="C297">SUMPRODUCT('Distance Matrix_ex'!$B32:$T32,TRANSPOSE('Entry capacity'!C$12:C$30))/(SUM('Entry capacity'!$C$12:$C$30)-IFERROR(VLOOKUP($A297,'Entry capacity'!$A$12:$I$30,3,FALSE),0))</f>
        <v>633.37658007803668</v>
      </c>
      <c r="D297" s="52">
        <f t="array" ref="D297">SUMPRODUCT('Distance Matrix_ex'!$B32:$T32,TRANSPOSE('Entry capacity'!D$12:D$30))/(SUM('Entry capacity'!$D$12:$D$30)-IFERROR(VLOOKUP($A297,'Entry capacity'!$A$12:$I$30,4,FALSE),0))</f>
        <v>622.75244141903966</v>
      </c>
      <c r="E297" s="52">
        <f t="array" ref="E297">SUMPRODUCT('Distance Matrix_ex'!$B32:$T32,TRANSPOSE('Entry capacity'!E$12:E$30))/(SUM('Entry capacity'!$E$12:$E$30)-IFERROR(VLOOKUP($A297,'Entry capacity'!$A$12:$I$30,5,FALSE),0))</f>
        <v>607.95190351815972</v>
      </c>
      <c r="F297" s="52">
        <f t="array" ref="F297">SUMPRODUCT('Distance Matrix_ex'!$B32:$T32,TRANSPOSE('Entry capacity'!F$12:F$30))/(SUM('Entry capacity'!$F$12:$F$30)-IFERROR(VLOOKUP($A297,'Entry capacity'!$A$12:$I$30,6,FALSE),0))</f>
        <v>592.44611983490495</v>
      </c>
      <c r="G297" s="52">
        <f t="array" ref="G297">SUMPRODUCT('Distance Matrix_ex'!$B32:$T32,TRANSPOSE('Entry capacity'!G$12:G$30))/(SUM('Entry capacity'!$G$12:$G$30)-IFERROR(VLOOKUP($A297,'Entry capacity'!$A$12:$I$30,7,FALSE),0))</f>
        <v>587.8792982709009</v>
      </c>
      <c r="H297" s="52">
        <f t="array" ref="H297">SUMPRODUCT('Distance Matrix_ex'!$B32:$T32,TRANSPOSE('Entry capacity'!H$12:H$30))/(SUM('Entry capacity'!$H$12:$H$30)-IFERROR(VLOOKUP($A297,'Entry capacity'!$A$12:$I$30,8,FALSE),0))</f>
        <v>587.06755362871638</v>
      </c>
      <c r="I297" s="57">
        <f t="array" ref="I297">SUMPRODUCT('Distance Matrix_ex'!$B32:$T32,TRANSPOSE('Entry capacity'!I$12:I$30))/(SUM('Entry capacity'!$I$12:$I$30)-IFERROR(VLOOKUP($A297,'Entry capacity'!$A$12:$I$30,9,FALSE),0))</f>
        <v>585.49557785224727</v>
      </c>
    </row>
    <row r="298" spans="1:9" s="5" customFormat="1" ht="15" customHeight="1" x14ac:dyDescent="0.25">
      <c r="A298" s="46" t="str">
        <f t="shared" si="3"/>
        <v>15.17_Carlet</v>
      </c>
      <c r="B298" s="4" t="str">
        <f t="shared" si="1"/>
        <v>Salida Nacional / National exit</v>
      </c>
      <c r="C298" s="52">
        <f t="array" ref="C298">SUMPRODUCT('Distance Matrix_ex'!$B33:$T33,TRANSPOSE('Entry capacity'!C$12:C$30))/(SUM('Entry capacity'!$C$12:$C$30)-IFERROR(VLOOKUP($A298,'Entry capacity'!$A$12:$I$30,3,FALSE),0))</f>
        <v>632.65049570536939</v>
      </c>
      <c r="D298" s="52">
        <f t="array" ref="D298">SUMPRODUCT('Distance Matrix_ex'!$B33:$T33,TRANSPOSE('Entry capacity'!D$12:D$30))/(SUM('Entry capacity'!$D$12:$D$30)-IFERROR(VLOOKUP($A298,'Entry capacity'!$A$12:$I$30,4,FALSE),0))</f>
        <v>621.93707606366092</v>
      </c>
      <c r="E298" s="52">
        <f t="array" ref="E298">SUMPRODUCT('Distance Matrix_ex'!$B33:$T33,TRANSPOSE('Entry capacity'!E$12:E$30))/(SUM('Entry capacity'!$E$12:$E$30)-IFERROR(VLOOKUP($A298,'Entry capacity'!$A$12:$I$30,5,FALSE),0))</f>
        <v>607.02868431117849</v>
      </c>
      <c r="F298" s="52">
        <f t="array" ref="F298">SUMPRODUCT('Distance Matrix_ex'!$B33:$T33,TRANSPOSE('Entry capacity'!F$12:F$30))/(SUM('Entry capacity'!$F$12:$F$30)-IFERROR(VLOOKUP($A298,'Entry capacity'!$A$12:$I$30,6,FALSE),0))</f>
        <v>591.41542129079573</v>
      </c>
      <c r="G298" s="52">
        <f t="array" ref="G298">SUMPRODUCT('Distance Matrix_ex'!$B33:$T33,TRANSPOSE('Entry capacity'!G$12:G$30))/(SUM('Entry capacity'!$G$12:$G$30)-IFERROR(VLOOKUP($A298,'Entry capacity'!$A$12:$I$30,7,FALSE),0))</f>
        <v>586.84698752801455</v>
      </c>
      <c r="H298" s="52">
        <f t="array" ref="H298">SUMPRODUCT('Distance Matrix_ex'!$B33:$T33,TRANSPOSE('Entry capacity'!H$12:H$30))/(SUM('Entry capacity'!$H$12:$H$30)-IFERROR(VLOOKUP($A298,'Entry capacity'!$A$12:$I$30,8,FALSE),0))</f>
        <v>586.05806281256014</v>
      </c>
      <c r="I298" s="57">
        <f t="array" ref="I298">SUMPRODUCT('Distance Matrix_ex'!$B33:$T33,TRANSPOSE('Entry capacity'!I$12:I$30))/(SUM('Entry capacity'!$I$12:$I$30)-IFERROR(VLOOKUP($A298,'Entry capacity'!$A$12:$I$30,9,FALSE),0))</f>
        <v>584.52662063545438</v>
      </c>
    </row>
    <row r="299" spans="1:9" s="5" customFormat="1" ht="15" customHeight="1" x14ac:dyDescent="0.25">
      <c r="A299" s="46" t="str">
        <f t="shared" si="3"/>
        <v>15.19_Alcudia de Crespins</v>
      </c>
      <c r="B299" s="4" t="str">
        <f t="shared" si="1"/>
        <v>Salida Nacional / National exit</v>
      </c>
      <c r="C299" s="52">
        <f t="array" ref="C299">SUMPRODUCT('Distance Matrix_ex'!$B34:$T34,TRANSPOSE('Entry capacity'!C$12:C$30))/(SUM('Entry capacity'!$C$12:$C$30)-IFERROR(VLOOKUP($A299,'Entry capacity'!$A$12:$I$30,3,FALSE),0))</f>
        <v>627.83520649979255</v>
      </c>
      <c r="D299" s="52">
        <f t="array" ref="D299">SUMPRODUCT('Distance Matrix_ex'!$B34:$T34,TRANSPOSE('Entry capacity'!D$12:D$30))/(SUM('Entry capacity'!$D$12:$D$30)-IFERROR(VLOOKUP($A299,'Entry capacity'!$A$12:$I$30,4,FALSE),0))</f>
        <v>616.74690410193102</v>
      </c>
      <c r="E299" s="52">
        <f t="array" ref="E299">SUMPRODUCT('Distance Matrix_ex'!$B34:$T34,TRANSPOSE('Entry capacity'!E$12:E$30))/(SUM('Entry capacity'!$E$12:$E$30)-IFERROR(VLOOKUP($A299,'Entry capacity'!$A$12:$I$30,5,FALSE),0))</f>
        <v>601.38285175574094</v>
      </c>
      <c r="F299" s="52">
        <f t="array" ref="F299">SUMPRODUCT('Distance Matrix_ex'!$B34:$T34,TRANSPOSE('Entry capacity'!F$12:F$30))/(SUM('Entry capacity'!$F$12:$F$30)-IFERROR(VLOOKUP($A299,'Entry capacity'!$A$12:$I$30,6,FALSE),0))</f>
        <v>585.31793679322777</v>
      </c>
      <c r="G299" s="52">
        <f t="array" ref="G299">SUMPRODUCT('Distance Matrix_ex'!$B34:$T34,TRANSPOSE('Entry capacity'!G$12:G$30))/(SUM('Entry capacity'!$G$12:$G$30)-IFERROR(VLOOKUP($A299,'Entry capacity'!$A$12:$I$30,7,FALSE),0))</f>
        <v>580.73327100405834</v>
      </c>
      <c r="H299" s="52">
        <f t="array" ref="H299">SUMPRODUCT('Distance Matrix_ex'!$B34:$T34,TRANSPOSE('Entry capacity'!H$12:H$30))/(SUM('Entry capacity'!$H$12:$H$30)-IFERROR(VLOOKUP($A299,'Entry capacity'!$A$12:$I$30,8,FALSE),0))</f>
        <v>580.02806474319323</v>
      </c>
      <c r="I299" s="57">
        <f t="array" ref="I299">SUMPRODUCT('Distance Matrix_ex'!$B34:$T34,TRANSPOSE('Entry capacity'!I$12:I$30))/(SUM('Entry capacity'!$I$12:$I$30)-IFERROR(VLOOKUP($A299,'Entry capacity'!$A$12:$I$30,9,FALSE),0))</f>
        <v>578.64208690163093</v>
      </c>
    </row>
    <row r="300" spans="1:9" s="5" customFormat="1" ht="15" customHeight="1" x14ac:dyDescent="0.25">
      <c r="A300" s="46" t="str">
        <f t="shared" si="3"/>
        <v>15.20.04_Denia</v>
      </c>
      <c r="B300" s="4" t="str">
        <f t="shared" si="1"/>
        <v>Salida Nacional / National exit</v>
      </c>
      <c r="C300" s="52">
        <f t="array" ref="C300">SUMPRODUCT('Distance Matrix_ex'!$B35:$T35,TRANSPOSE('Entry capacity'!C$12:C$30))/(SUM('Entry capacity'!$C$12:$C$30)-IFERROR(VLOOKUP($A300,'Entry capacity'!$A$12:$I$30,3,FALSE),0))</f>
        <v>691.56520649979245</v>
      </c>
      <c r="D300" s="52">
        <f t="array" ref="D300">SUMPRODUCT('Distance Matrix_ex'!$B35:$T35,TRANSPOSE('Entry capacity'!D$12:D$30))/(SUM('Entry capacity'!$D$12:$D$30)-IFERROR(VLOOKUP($A300,'Entry capacity'!$A$12:$I$30,4,FALSE),0))</f>
        <v>680.47690410193104</v>
      </c>
      <c r="E300" s="52">
        <f t="array" ref="E300">SUMPRODUCT('Distance Matrix_ex'!$B35:$T35,TRANSPOSE('Entry capacity'!E$12:E$30))/(SUM('Entry capacity'!$E$12:$E$30)-IFERROR(VLOOKUP($A300,'Entry capacity'!$A$12:$I$30,5,FALSE),0))</f>
        <v>665.11285175574096</v>
      </c>
      <c r="F300" s="52">
        <f t="array" ref="F300">SUMPRODUCT('Distance Matrix_ex'!$B35:$T35,TRANSPOSE('Entry capacity'!F$12:F$30))/(SUM('Entry capacity'!$F$12:$F$30)-IFERROR(VLOOKUP($A300,'Entry capacity'!$A$12:$I$30,6,FALSE),0))</f>
        <v>649.04793679322779</v>
      </c>
      <c r="G300" s="52">
        <f t="array" ref="G300">SUMPRODUCT('Distance Matrix_ex'!$B35:$T35,TRANSPOSE('Entry capacity'!G$12:G$30))/(SUM('Entry capacity'!$G$12:$G$30)-IFERROR(VLOOKUP($A300,'Entry capacity'!$A$12:$I$30,7,FALSE),0))</f>
        <v>644.46327100405847</v>
      </c>
      <c r="H300" s="52">
        <f t="array" ref="H300">SUMPRODUCT('Distance Matrix_ex'!$B35:$T35,TRANSPOSE('Entry capacity'!H$12:H$30))/(SUM('Entry capacity'!$H$12:$H$30)-IFERROR(VLOOKUP($A300,'Entry capacity'!$A$12:$I$30,8,FALSE),0))</f>
        <v>643.75806474319324</v>
      </c>
      <c r="I300" s="57">
        <f t="array" ref="I300">SUMPRODUCT('Distance Matrix_ex'!$B35:$T35,TRANSPOSE('Entry capacity'!I$12:I$30))/(SUM('Entry capacity'!$I$12:$I$30)-IFERROR(VLOOKUP($A300,'Entry capacity'!$A$12:$I$30,9,FALSE),0))</f>
        <v>642.37208690163084</v>
      </c>
    </row>
    <row r="301" spans="1:9" s="5" customFormat="1" ht="15" customHeight="1" x14ac:dyDescent="0.25">
      <c r="A301" s="46" t="str">
        <f t="shared" si="3"/>
        <v>15.20.05_Ibiza</v>
      </c>
      <c r="B301" s="4" t="str">
        <f t="shared" si="1"/>
        <v>Salida Nacional / National exit</v>
      </c>
      <c r="C301" s="52">
        <f t="array" ref="C301">SUMPRODUCT('Distance Matrix_ex'!$B36:$T36,TRANSPOSE('Entry capacity'!C$12:C$30))/(SUM('Entry capacity'!$C$12:$C$30)-IFERROR(VLOOKUP($A301,'Entry capacity'!$A$12:$I$30,3,FALSE),0))</f>
        <v>815.34720659979234</v>
      </c>
      <c r="D301" s="52">
        <f t="array" ref="D301">SUMPRODUCT('Distance Matrix_ex'!$B36:$T36,TRANSPOSE('Entry capacity'!D$12:D$30))/(SUM('Entry capacity'!$D$12:$D$30)-IFERROR(VLOOKUP($A301,'Entry capacity'!$A$12:$I$30,4,FALSE),0))</f>
        <v>804.25890420193093</v>
      </c>
      <c r="E301" s="52">
        <f t="array" ref="E301">SUMPRODUCT('Distance Matrix_ex'!$B36:$T36,TRANSPOSE('Entry capacity'!E$12:E$30))/(SUM('Entry capacity'!$E$12:$E$30)-IFERROR(VLOOKUP($A301,'Entry capacity'!$A$12:$I$30,5,FALSE),0))</f>
        <v>788.89485185574097</v>
      </c>
      <c r="F301" s="52">
        <f t="array" ref="F301">SUMPRODUCT('Distance Matrix_ex'!$B36:$T36,TRANSPOSE('Entry capacity'!F$12:F$30))/(SUM('Entry capacity'!$F$12:$F$30)-IFERROR(VLOOKUP($A301,'Entry capacity'!$A$12:$I$30,6,FALSE),0))</f>
        <v>772.82993689322768</v>
      </c>
      <c r="G301" s="52">
        <f t="array" ref="G301">SUMPRODUCT('Distance Matrix_ex'!$B36:$T36,TRANSPOSE('Entry capacity'!G$12:G$30))/(SUM('Entry capacity'!$G$12:$G$30)-IFERROR(VLOOKUP($A301,'Entry capacity'!$A$12:$I$30,7,FALSE),0))</f>
        <v>768.24527110405825</v>
      </c>
      <c r="H301" s="52">
        <f t="array" ref="H301">SUMPRODUCT('Distance Matrix_ex'!$B36:$T36,TRANSPOSE('Entry capacity'!H$12:H$30))/(SUM('Entry capacity'!$H$12:$H$30)-IFERROR(VLOOKUP($A301,'Entry capacity'!$A$12:$I$30,8,FALSE),0))</f>
        <v>767.54006484319325</v>
      </c>
      <c r="I301" s="57">
        <f t="array" ref="I301">SUMPRODUCT('Distance Matrix_ex'!$B36:$T36,TRANSPOSE('Entry capacity'!I$12:I$30))/(SUM('Entry capacity'!$I$12:$I$30)-IFERROR(VLOOKUP($A301,'Entry capacity'!$A$12:$I$30,9,FALSE),0))</f>
        <v>766.15408700163073</v>
      </c>
    </row>
    <row r="302" spans="1:9" s="5" customFormat="1" ht="15" customHeight="1" x14ac:dyDescent="0.25">
      <c r="A302" s="46" t="str">
        <f t="shared" si="3"/>
        <v>15.20.06_Mallorca-S. Juan Dios</v>
      </c>
      <c r="B302" s="4" t="str">
        <f t="shared" si="1"/>
        <v>Salida Nacional / National exit</v>
      </c>
      <c r="C302" s="52">
        <f t="array" ref="C302">SUMPRODUCT('Distance Matrix_ex'!$B37:$T37,TRANSPOSE('Entry capacity'!C$12:C$30))/(SUM('Entry capacity'!$C$12:$C$30)-IFERROR(VLOOKUP($A302,'Entry capacity'!$A$12:$I$30,3,FALSE),0))</f>
        <v>830.14720659979241</v>
      </c>
      <c r="D302" s="52">
        <f t="array" ref="D302">SUMPRODUCT('Distance Matrix_ex'!$B37:$T37,TRANSPOSE('Entry capacity'!D$12:D$30))/(SUM('Entry capacity'!$D$12:$D$30)-IFERROR(VLOOKUP($A302,'Entry capacity'!$A$12:$I$30,4,FALSE),0))</f>
        <v>819.05890420193077</v>
      </c>
      <c r="E302" s="52">
        <f t="array" ref="E302">SUMPRODUCT('Distance Matrix_ex'!$B37:$T37,TRANSPOSE('Entry capacity'!E$12:E$30))/(SUM('Entry capacity'!$E$12:$E$30)-IFERROR(VLOOKUP($A302,'Entry capacity'!$A$12:$I$30,5,FALSE),0))</f>
        <v>803.69485185574092</v>
      </c>
      <c r="F302" s="52">
        <f t="array" ref="F302">SUMPRODUCT('Distance Matrix_ex'!$B37:$T37,TRANSPOSE('Entry capacity'!F$12:F$30))/(SUM('Entry capacity'!$F$12:$F$30)-IFERROR(VLOOKUP($A302,'Entry capacity'!$A$12:$I$30,6,FALSE),0))</f>
        <v>787.62993689322764</v>
      </c>
      <c r="G302" s="52">
        <f t="array" ref="G302">SUMPRODUCT('Distance Matrix_ex'!$B37:$T37,TRANSPOSE('Entry capacity'!G$12:G$30))/(SUM('Entry capacity'!$G$12:$G$30)-IFERROR(VLOOKUP($A302,'Entry capacity'!$A$12:$I$30,7,FALSE),0))</f>
        <v>783.04527110405843</v>
      </c>
      <c r="H302" s="52">
        <f t="array" ref="H302">SUMPRODUCT('Distance Matrix_ex'!$B37:$T37,TRANSPOSE('Entry capacity'!H$12:H$30))/(SUM('Entry capacity'!$H$12:$H$30)-IFERROR(VLOOKUP($A302,'Entry capacity'!$A$12:$I$30,8,FALSE),0))</f>
        <v>782.34006484319309</v>
      </c>
      <c r="I302" s="57">
        <f t="array" ref="I302">SUMPRODUCT('Distance Matrix_ex'!$B37:$T37,TRANSPOSE('Entry capacity'!I$12:I$30))/(SUM('Entry capacity'!$I$12:$I$30)-IFERROR(VLOOKUP($A302,'Entry capacity'!$A$12:$I$30,9,FALSE),0))</f>
        <v>780.95408700163068</v>
      </c>
    </row>
    <row r="303" spans="1:9" s="5" customFormat="1" ht="15" customHeight="1" x14ac:dyDescent="0.25">
      <c r="A303" s="46" t="str">
        <f t="shared" si="3"/>
        <v>15.20A.1_Onteniente</v>
      </c>
      <c r="B303" s="4" t="str">
        <f t="shared" si="1"/>
        <v>Salida Nacional / National exit</v>
      </c>
      <c r="C303" s="52">
        <f t="array" ref="C303">SUMPRODUCT('Distance Matrix_ex'!$B38:$T38,TRANSPOSE('Entry capacity'!C$12:C$30))/(SUM('Entry capacity'!$C$12:$C$30)-IFERROR(VLOOKUP($A303,'Entry capacity'!$A$12:$I$30,3,FALSE),0))</f>
        <v>636.62363279635338</v>
      </c>
      <c r="D303" s="52">
        <f t="array" ref="D303">SUMPRODUCT('Distance Matrix_ex'!$B38:$T38,TRANSPOSE('Entry capacity'!D$12:D$30))/(SUM('Entry capacity'!$D$12:$D$30)-IFERROR(VLOOKUP($A303,'Entry capacity'!$A$12:$I$30,4,FALSE),0))</f>
        <v>625.26203012261192</v>
      </c>
      <c r="E303" s="52">
        <f t="array" ref="E303">SUMPRODUCT('Distance Matrix_ex'!$B38:$T38,TRANSPOSE('Entry capacity'!E$12:E$30))/(SUM('Entry capacity'!$E$12:$E$30)-IFERROR(VLOOKUP($A303,'Entry capacity'!$A$12:$I$30,5,FALSE),0))</f>
        <v>609.54823908059245</v>
      </c>
      <c r="F303" s="52">
        <f t="array" ref="F303">SUMPRODUCT('Distance Matrix_ex'!$B38:$T38,TRANSPOSE('Entry capacity'!F$12:F$30))/(SUM('Entry capacity'!$F$12:$F$30)-IFERROR(VLOOKUP($A303,'Entry capacity'!$A$12:$I$30,6,FALSE),0))</f>
        <v>593.12770068158591</v>
      </c>
      <c r="G303" s="52">
        <f t="array" ref="G303">SUMPRODUCT('Distance Matrix_ex'!$B38:$T38,TRANSPOSE('Entry capacity'!G$12:G$30))/(SUM('Entry capacity'!$G$12:$G$30)-IFERROR(VLOOKUP($A303,'Entry capacity'!$A$12:$I$30,7,FALSE),0))</f>
        <v>588.49411855849235</v>
      </c>
      <c r="H303" s="52">
        <f t="array" ref="H303">SUMPRODUCT('Distance Matrix_ex'!$B38:$T38,TRANSPOSE('Entry capacity'!H$12:H$30))/(SUM('Entry capacity'!$H$12:$H$30)-IFERROR(VLOOKUP($A303,'Entry capacity'!$A$12:$I$30,8,FALSE),0))</f>
        <v>587.82274973306778</v>
      </c>
      <c r="I303" s="57">
        <f t="array" ref="I303">SUMPRODUCT('Distance Matrix_ex'!$B38:$T38,TRANSPOSE('Entry capacity'!I$12:I$30))/(SUM('Entry capacity'!$I$12:$I$30)-IFERROR(VLOOKUP($A303,'Entry capacity'!$A$12:$I$30,9,FALSE),0))</f>
        <v>586.49519776622253</v>
      </c>
    </row>
    <row r="304" spans="1:9" s="5" customFormat="1" ht="15" customHeight="1" x14ac:dyDescent="0.25">
      <c r="A304" s="46" t="str">
        <f t="shared" si="3"/>
        <v>15.21_Bañeres</v>
      </c>
      <c r="B304" s="4" t="str">
        <f t="shared" si="1"/>
        <v>Salida Nacional / National exit</v>
      </c>
      <c r="C304" s="52">
        <f t="array" ref="C304">SUMPRODUCT('Distance Matrix_ex'!$B39:$T39,TRANSPOSE('Entry capacity'!C$12:C$30))/(SUM('Entry capacity'!$C$12:$C$30)-IFERROR(VLOOKUP($A304,'Entry capacity'!$A$12:$I$30,3,FALSE),0))</f>
        <v>646.55774455263213</v>
      </c>
      <c r="D304" s="52">
        <f t="array" ref="D304">SUMPRODUCT('Distance Matrix_ex'!$B39:$T39,TRANSPOSE('Entry capacity'!D$12:D$30))/(SUM('Entry capacity'!$D$12:$D$30)-IFERROR(VLOOKUP($A304,'Entry capacity'!$A$12:$I$30,4,FALSE),0))</f>
        <v>634.88723082091519</v>
      </c>
      <c r="E304" s="52">
        <f t="array" ref="E304">SUMPRODUCT('Distance Matrix_ex'!$B39:$T39,TRANSPOSE('Entry capacity'!E$12:E$30))/(SUM('Entry capacity'!$E$12:$E$30)-IFERROR(VLOOKUP($A304,'Entry capacity'!$A$12:$I$30,5,FALSE),0))</f>
        <v>618.77812964206896</v>
      </c>
      <c r="F304" s="52">
        <f t="array" ref="F304">SUMPRODUCT('Distance Matrix_ex'!$B39:$T39,TRANSPOSE('Entry capacity'!F$12:F$30))/(SUM('Entry capacity'!$F$12:$F$30)-IFERROR(VLOOKUP($A304,'Entry capacity'!$A$12:$I$30,6,FALSE),0))</f>
        <v>601.95562918713085</v>
      </c>
      <c r="G304" s="52">
        <f t="array" ref="G304">SUMPRODUCT('Distance Matrix_ex'!$B39:$T39,TRANSPOSE('Entry capacity'!G$12:G$30))/(SUM('Entry capacity'!$G$12:$G$30)-IFERROR(VLOOKUP($A304,'Entry capacity'!$A$12:$I$30,7,FALSE),0))</f>
        <v>597.26675528289479</v>
      </c>
      <c r="H304" s="52">
        <f t="array" ref="H304">SUMPRODUCT('Distance Matrix_ex'!$B39:$T39,TRANSPOSE('Entry capacity'!H$12:H$30))/(SUM('Entry capacity'!$H$12:$H$30)-IFERROR(VLOOKUP($A304,'Entry capacity'!$A$12:$I$30,8,FALSE),0))</f>
        <v>596.63363163927363</v>
      </c>
      <c r="I304" s="57">
        <f t="array" ref="I304">SUMPRODUCT('Distance Matrix_ex'!$B39:$T39,TRANSPOSE('Entry capacity'!I$12:I$30))/(SUM('Entry capacity'!$I$12:$I$30)-IFERROR(VLOOKUP($A304,'Entry capacity'!$A$12:$I$30,9,FALSE),0))</f>
        <v>595.37211621290601</v>
      </c>
    </row>
    <row r="305" spans="1:9" s="5" customFormat="1" ht="15" customHeight="1" x14ac:dyDescent="0.25">
      <c r="A305" s="46" t="str">
        <f t="shared" si="3"/>
        <v>15.22_Ibi</v>
      </c>
      <c r="B305" s="4" t="str">
        <f t="shared" si="1"/>
        <v>Salida Nacional / National exit</v>
      </c>
      <c r="C305" s="52">
        <f t="array" ref="C305">SUMPRODUCT('Distance Matrix_ex'!$B40:$T40,TRANSPOSE('Entry capacity'!C$12:C$30))/(SUM('Entry capacity'!$C$12:$C$30)-IFERROR(VLOOKUP($A305,'Entry capacity'!$A$12:$I$30,3,FALSE),0))</f>
        <v>655.55535342313829</v>
      </c>
      <c r="D305" s="52">
        <f t="array" ref="D305">SUMPRODUCT('Distance Matrix_ex'!$B40:$T40,TRANSPOSE('Entry capacity'!D$12:D$30))/(SUM('Entry capacity'!$D$12:$D$30)-IFERROR(VLOOKUP($A305,'Entry capacity'!$A$12:$I$30,4,FALSE),0))</f>
        <v>643.60505011952728</v>
      </c>
      <c r="E305" s="52">
        <f t="array" ref="E305">SUMPRODUCT('Distance Matrix_ex'!$B40:$T40,TRANSPOSE('Entry capacity'!E$12:E$30))/(SUM('Entry capacity'!$E$12:$E$30)-IFERROR(VLOOKUP($A305,'Entry capacity'!$A$12:$I$30,5,FALSE),0))</f>
        <v>627.1379052543424</v>
      </c>
      <c r="F305" s="52">
        <f t="array" ref="F305">SUMPRODUCT('Distance Matrix_ex'!$B40:$T40,TRANSPOSE('Entry capacity'!F$12:F$30))/(SUM('Entry capacity'!$F$12:$F$30)-IFERROR(VLOOKUP($A305,'Entry capacity'!$A$12:$I$30,6,FALSE),0))</f>
        <v>609.95133627986434</v>
      </c>
      <c r="G305" s="52">
        <f t="array" ref="G305">SUMPRODUCT('Distance Matrix_ex'!$B40:$T40,TRANSPOSE('Entry capacity'!G$12:G$30))/(SUM('Entry capacity'!$G$12:$G$30)-IFERROR(VLOOKUP($A305,'Entry capacity'!$A$12:$I$30,7,FALSE),0))</f>
        <v>605.21238302956522</v>
      </c>
      <c r="H305" s="52">
        <f t="array" ref="H305">SUMPRODUCT('Distance Matrix_ex'!$B40:$T40,TRANSPOSE('Entry capacity'!H$12:H$30))/(SUM('Entry capacity'!$H$12:$H$30)-IFERROR(VLOOKUP($A305,'Entry capacity'!$A$12:$I$30,8,FALSE),0))</f>
        <v>604.61389913990354</v>
      </c>
      <c r="I305" s="57">
        <f t="array" ref="I305">SUMPRODUCT('Distance Matrix_ex'!$B40:$T40,TRANSPOSE('Entry capacity'!I$12:I$30))/(SUM('Entry capacity'!$I$12:$I$30)-IFERROR(VLOOKUP($A305,'Entry capacity'!$A$12:$I$30,9,FALSE),0))</f>
        <v>603.41219489514503</v>
      </c>
    </row>
    <row r="306" spans="1:9" s="5" customFormat="1" ht="15" customHeight="1" x14ac:dyDescent="0.25">
      <c r="A306" s="46" t="str">
        <f t="shared" si="3"/>
        <v>15.23_Tibi</v>
      </c>
      <c r="B306" s="4" t="str">
        <f t="shared" si="1"/>
        <v>Salida Nacional / National exit</v>
      </c>
      <c r="C306" s="52">
        <f t="array" ref="C306">SUMPRODUCT('Distance Matrix_ex'!$B41:$T41,TRANSPOSE('Entry capacity'!C$12:C$30))/(SUM('Entry capacity'!$C$12:$C$30)-IFERROR(VLOOKUP($A306,'Entry capacity'!$A$12:$I$30,3,FALSE),0))</f>
        <v>660.94467176316607</v>
      </c>
      <c r="D306" s="52">
        <f t="array" ref="D306">SUMPRODUCT('Distance Matrix_ex'!$B41:$T41,TRANSPOSE('Entry capacity'!D$12:D$30))/(SUM('Entry capacity'!$D$12:$D$30)-IFERROR(VLOOKUP($A306,'Entry capacity'!$A$12:$I$30,4,FALSE),0))</f>
        <v>648.82678226050382</v>
      </c>
      <c r="E306" s="52">
        <f t="array" ref="E306">SUMPRODUCT('Distance Matrix_ex'!$B41:$T41,TRANSPOSE('Entry capacity'!E$12:E$30))/(SUM('Entry capacity'!$E$12:$E$30)-IFERROR(VLOOKUP($A306,'Entry capacity'!$A$12:$I$30,5,FALSE),0))</f>
        <v>632.14517915056945</v>
      </c>
      <c r="F306" s="52">
        <f t="array" ref="F306">SUMPRODUCT('Distance Matrix_ex'!$B41:$T41,TRANSPOSE('Entry capacity'!F$12:F$30))/(SUM('Entry capacity'!$F$12:$F$30)-IFERROR(VLOOKUP($A306,'Entry capacity'!$A$12:$I$30,6,FALSE),0))</f>
        <v>614.74054322323479</v>
      </c>
      <c r="G306" s="52">
        <f t="array" ref="G306">SUMPRODUCT('Distance Matrix_ex'!$B41:$T41,TRANSPOSE('Entry capacity'!G$12:G$30))/(SUM('Entry capacity'!$G$12:$G$30)-IFERROR(VLOOKUP($A306,'Entry capacity'!$A$12:$I$30,7,FALSE),0))</f>
        <v>609.97159383261908</v>
      </c>
      <c r="H306" s="52">
        <f t="array" ref="H306">SUMPRODUCT('Distance Matrix_ex'!$B41:$T41,TRANSPOSE('Entry capacity'!H$12:H$30))/(SUM('Entry capacity'!$H$12:$H$30)-IFERROR(VLOOKUP($A306,'Entry capacity'!$A$12:$I$30,8,FALSE),0))</f>
        <v>609.39385819552024</v>
      </c>
      <c r="I306" s="57">
        <f t="array" ref="I306">SUMPRODUCT('Distance Matrix_ex'!$B41:$T41,TRANSPOSE('Entry capacity'!I$12:I$30))/(SUM('Entry capacity'!$I$12:$I$30)-IFERROR(VLOOKUP($A306,'Entry capacity'!$A$12:$I$30,9,FALSE),0))</f>
        <v>608.22797919084769</v>
      </c>
    </row>
    <row r="307" spans="1:9" s="5" customFormat="1" ht="15" customHeight="1" x14ac:dyDescent="0.25">
      <c r="A307" s="46" t="str">
        <f t="shared" si="3"/>
        <v>15.24_Alicante</v>
      </c>
      <c r="B307" s="4" t="str">
        <f t="shared" si="1"/>
        <v>Salida Nacional / National exit</v>
      </c>
      <c r="C307" s="52">
        <f t="array" ref="C307">SUMPRODUCT('Distance Matrix_ex'!$B42:$T42,TRANSPOSE('Entry capacity'!C$12:C$30))/(SUM('Entry capacity'!$C$12:$C$30)-IFERROR(VLOOKUP($A307,'Entry capacity'!$A$12:$I$30,3,FALSE),0))</f>
        <v>668.02549925454571</v>
      </c>
      <c r="D307" s="52">
        <f t="array" ref="D307">SUMPRODUCT('Distance Matrix_ex'!$B42:$T42,TRANSPOSE('Entry capacity'!D$12:D$30))/(SUM('Entry capacity'!$D$12:$D$30)-IFERROR(VLOOKUP($A307,'Entry capacity'!$A$12:$I$30,4,FALSE),0))</f>
        <v>655.68742439808773</v>
      </c>
      <c r="E307" s="52">
        <f t="array" ref="E307">SUMPRODUCT('Distance Matrix_ex'!$B42:$T42,TRANSPOSE('Entry capacity'!E$12:E$30))/(SUM('Entry capacity'!$E$12:$E$30)-IFERROR(VLOOKUP($A307,'Entry capacity'!$A$12:$I$30,5,FALSE),0))</f>
        <v>638.72405247447978</v>
      </c>
      <c r="F307" s="52">
        <f t="array" ref="F307">SUMPRODUCT('Distance Matrix_ex'!$B42:$T42,TRANSPOSE('Entry capacity'!F$12:F$30))/(SUM('Entry capacity'!$F$12:$F$30)-IFERROR(VLOOKUP($A307,'Entry capacity'!$A$12:$I$30,6,FALSE),0))</f>
        <v>621.03290638438898</v>
      </c>
      <c r="G307" s="52">
        <f t="array" ref="G307">SUMPRODUCT('Distance Matrix_ex'!$B42:$T42,TRANSPOSE('Entry capacity'!G$12:G$30))/(SUM('Entry capacity'!$G$12:$G$30)-IFERROR(VLOOKUP($A307,'Entry capacity'!$A$12:$I$30,7,FALSE),0))</f>
        <v>616.22454616635684</v>
      </c>
      <c r="H307" s="52">
        <f t="array" ref="H307">SUMPRODUCT('Distance Matrix_ex'!$B42:$T42,TRANSPOSE('Entry capacity'!H$12:H$30))/(SUM('Entry capacity'!$H$12:$H$30)-IFERROR(VLOOKUP($A307,'Entry capacity'!$A$12:$I$30,8,FALSE),0))</f>
        <v>615.6740708965026</v>
      </c>
      <c r="I307" s="57">
        <f t="array" ref="I307">SUMPRODUCT('Distance Matrix_ex'!$B42:$T42,TRANSPOSE('Entry capacity'!I$12:I$30))/(SUM('Entry capacity'!$I$12:$I$30)-IFERROR(VLOOKUP($A307,'Entry capacity'!$A$12:$I$30,9,FALSE),0))</f>
        <v>614.55526135941022</v>
      </c>
    </row>
    <row r="308" spans="1:9" s="5" customFormat="1" ht="15" customHeight="1" x14ac:dyDescent="0.25">
      <c r="A308" s="46" t="str">
        <f t="shared" si="3"/>
        <v>15.26_Elche</v>
      </c>
      <c r="B308" s="4" t="str">
        <f t="shared" si="1"/>
        <v>Salida Nacional / National exit</v>
      </c>
      <c r="C308" s="52">
        <f t="array" ref="C308">SUMPRODUCT('Distance Matrix_ex'!$B43:$T43,TRANSPOSE('Entry capacity'!C$12:C$30))/(SUM('Entry capacity'!$C$12:$C$30)-IFERROR(VLOOKUP($A308,'Entry capacity'!$A$12:$I$30,3,FALSE),0))</f>
        <v>681.96680061712243</v>
      </c>
      <c r="D308" s="52">
        <f t="array" ref="D308">SUMPRODUCT('Distance Matrix_ex'!$B43:$T43,TRANSPOSE('Entry capacity'!D$12:D$30))/(SUM('Entry capacity'!$D$12:$D$30)-IFERROR(VLOOKUP($A308,'Entry capacity'!$A$12:$I$30,4,FALSE),0))</f>
        <v>669.19520716744489</v>
      </c>
      <c r="E308" s="52">
        <f t="array" ref="E308">SUMPRODUCT('Distance Matrix_ex'!$B43:$T43,TRANSPOSE('Entry capacity'!E$12:E$30))/(SUM('Entry capacity'!$E$12:$E$30)-IFERROR(VLOOKUP($A308,'Entry capacity'!$A$12:$I$30,5,FALSE),0))</f>
        <v>651.67706619307592</v>
      </c>
      <c r="F308" s="52">
        <f t="array" ref="F308">SUMPRODUCT('Distance Matrix_ex'!$B43:$T43,TRANSPOSE('Entry capacity'!F$12:F$30))/(SUM('Entry capacity'!$F$12:$F$30)-IFERROR(VLOOKUP($A308,'Entry capacity'!$A$12:$I$30,6,FALSE),0))</f>
        <v>633.42181590368216</v>
      </c>
      <c r="G308" s="52">
        <f t="array" ref="G308">SUMPRODUCT('Distance Matrix_ex'!$B43:$T43,TRANSPOSE('Entry capacity'!G$12:G$30))/(SUM('Entry capacity'!$G$12:$G$30)-IFERROR(VLOOKUP($A308,'Entry capacity'!$A$12:$I$30,7,FALSE),0))</f>
        <v>628.53586048613045</v>
      </c>
      <c r="H308" s="52">
        <f t="array" ref="H308">SUMPRODUCT('Distance Matrix_ex'!$B43:$T43,TRANSPOSE('Entry capacity'!H$12:H$30))/(SUM('Entry capacity'!$H$12:$H$30)-IFERROR(VLOOKUP($A308,'Entry capacity'!$A$12:$I$30,8,FALSE),0))</f>
        <v>628.03905761480178</v>
      </c>
      <c r="I308" s="57">
        <f t="array" ref="I308">SUMPRODUCT('Distance Matrix_ex'!$B43:$T43,TRANSPOSE('Entry capacity'!I$12:I$30))/(SUM('Entry capacity'!$I$12:$I$30)-IFERROR(VLOOKUP($A308,'Entry capacity'!$A$12:$I$30,9,FALSE),0))</f>
        <v>627.0129222225479</v>
      </c>
    </row>
    <row r="309" spans="1:9" s="5" customFormat="1" ht="15" customHeight="1" x14ac:dyDescent="0.25">
      <c r="A309" s="46" t="str">
        <f t="shared" si="3"/>
        <v>15.28_16_Callosa Segura</v>
      </c>
      <c r="B309" s="4" t="str">
        <f t="shared" si="1"/>
        <v>Salida Nacional / National exit</v>
      </c>
      <c r="C309" s="52">
        <f t="array" ref="C309">SUMPRODUCT('Distance Matrix_ex'!$B44:$T44,TRANSPOSE('Entry capacity'!C$12:C$30))/(SUM('Entry capacity'!$C$12:$C$30)-IFERROR(VLOOKUP($A309,'Entry capacity'!$A$12:$I$30,3,FALSE),0))</f>
        <v>692.47343829726663</v>
      </c>
      <c r="D309" s="52">
        <f t="array" ref="D309">SUMPRODUCT('Distance Matrix_ex'!$B44:$T44,TRANSPOSE('Entry capacity'!D$12:D$30))/(SUM('Entry capacity'!$D$12:$D$30)-IFERROR(VLOOKUP($A309,'Entry capacity'!$A$12:$I$30,4,FALSE),0))</f>
        <v>679.37513052816496</v>
      </c>
      <c r="E309" s="52">
        <f t="array" ref="E309">SUMPRODUCT('Distance Matrix_ex'!$B44:$T44,TRANSPOSE('Entry capacity'!E$12:E$30))/(SUM('Entry capacity'!$E$12:$E$30)-IFERROR(VLOOKUP($A309,'Entry capacity'!$A$12:$I$30,5,FALSE),0))</f>
        <v>661.43889677601885</v>
      </c>
      <c r="F309" s="52">
        <f t="array" ref="F309">SUMPRODUCT('Distance Matrix_ex'!$B44:$T44,TRANSPOSE('Entry capacity'!F$12:F$30))/(SUM('Entry capacity'!$F$12:$F$30)-IFERROR(VLOOKUP($A309,'Entry capacity'!$A$12:$I$30,6,FALSE),0))</f>
        <v>642.75851842420252</v>
      </c>
      <c r="G309" s="52">
        <f t="array" ref="G309">SUMPRODUCT('Distance Matrix_ex'!$B44:$T44,TRANSPOSE('Entry capacity'!G$12:G$30))/(SUM('Entry capacity'!$G$12:$G$30)-IFERROR(VLOOKUP($A309,'Entry capacity'!$A$12:$I$30,7,FALSE),0))</f>
        <v>637.81408463179389</v>
      </c>
      <c r="H309" s="52">
        <f t="array" ref="H309">SUMPRODUCT('Distance Matrix_ex'!$B44:$T44,TRANSPOSE('Entry capacity'!H$12:H$30))/(SUM('Entry capacity'!$H$12:$H$30)-IFERROR(VLOOKUP($A309,'Entry capacity'!$A$12:$I$30,8,FALSE),0))</f>
        <v>637.35773110088689</v>
      </c>
      <c r="I309" s="57">
        <f t="array" ref="I309">SUMPRODUCT('Distance Matrix_ex'!$B44:$T44,TRANSPOSE('Entry capacity'!I$12:I$30))/(SUM('Entry capacity'!$I$12:$I$30)-IFERROR(VLOOKUP($A309,'Entry capacity'!$A$12:$I$30,9,FALSE),0))</f>
        <v>636.4014380882511</v>
      </c>
    </row>
    <row r="310" spans="1:9" s="5" customFormat="1" ht="15" customHeight="1" x14ac:dyDescent="0.25">
      <c r="A310" s="46" t="str">
        <f t="shared" ref="A310:A325" si="4">A45</f>
        <v>15.30_San Javier</v>
      </c>
      <c r="B310" s="4" t="str">
        <f t="shared" si="1"/>
        <v>Salida Nacional / National exit</v>
      </c>
      <c r="C310" s="52">
        <f t="array" ref="C310">SUMPRODUCT('Distance Matrix_ex'!$B45:$T45,TRANSPOSE('Entry capacity'!C$12:C$30))/(SUM('Entry capacity'!$C$12:$C$30)-IFERROR(VLOOKUP($A310,'Entry capacity'!$A$12:$I$30,3,FALSE),0))</f>
        <v>706.98882471798652</v>
      </c>
      <c r="D310" s="52">
        <f t="array" ref="D310">SUMPRODUCT('Distance Matrix_ex'!$B45:$T45,TRANSPOSE('Entry capacity'!D$12:D$30))/(SUM('Entry capacity'!$D$12:$D$30)-IFERROR(VLOOKUP($A310,'Entry capacity'!$A$12:$I$30,4,FALSE),0))</f>
        <v>693.40327886010311</v>
      </c>
      <c r="E310" s="52">
        <f t="array" ref="E310">SUMPRODUCT('Distance Matrix_ex'!$B45:$T45,TRANSPOSE('Entry capacity'!E$12:E$30))/(SUM('Entry capacity'!$E$12:$E$30)-IFERROR(VLOOKUP($A310,'Entry capacity'!$A$12:$I$30,5,FALSE),0))</f>
        <v>674.8451776378713</v>
      </c>
      <c r="F310" s="52">
        <f t="array" ref="F310">SUMPRODUCT('Distance Matrix_ex'!$B45:$T45,TRANSPOSE('Entry capacity'!F$12:F$30))/(SUM('Entry capacity'!$F$12:$F$30)-IFERROR(VLOOKUP($A310,'Entry capacity'!$A$12:$I$30,6,FALSE),0))</f>
        <v>655.53326588087225</v>
      </c>
      <c r="G310" s="52">
        <f t="array" ref="G310">SUMPRODUCT('Distance Matrix_ex'!$B45:$T45,TRANSPOSE('Entry capacity'!G$12:G$30))/(SUM('Entry capacity'!$G$12:$G$30)-IFERROR(VLOOKUP($A310,'Entry capacity'!$A$12:$I$30,7,FALSE),0))</f>
        <v>650.50509947361411</v>
      </c>
      <c r="H310" s="52">
        <f t="array" ref="H310">SUMPRODUCT('Distance Matrix_ex'!$B45:$T45,TRANSPOSE('Entry capacity'!H$12:H$30))/(SUM('Entry capacity'!$H$12:$H$30)-IFERROR(VLOOKUP($A310,'Entry capacity'!$A$12:$I$30,8,FALSE),0))</f>
        <v>650.11161971011632</v>
      </c>
      <c r="I310" s="57">
        <f t="array" ref="I310">SUMPRODUCT('Distance Matrix_ex'!$B45:$T45,TRANSPOSE('Entry capacity'!I$12:I$30))/(SUM('Entry capacity'!$I$12:$I$30)-IFERROR(VLOOKUP($A310,'Entry capacity'!$A$12:$I$30,9,FALSE),0))</f>
        <v>649.26395077462007</v>
      </c>
    </row>
    <row r="311" spans="1:9" s="5" customFormat="1" ht="15" customHeight="1" x14ac:dyDescent="0.25">
      <c r="A311" s="46" t="str">
        <f t="shared" si="4"/>
        <v>15.31.1A_EnergyWorks Cartagena</v>
      </c>
      <c r="B311" s="4" t="str">
        <f t="shared" si="1"/>
        <v>Salida Nacional / National exit</v>
      </c>
      <c r="C311" s="52">
        <f t="array" ref="C311">SUMPRODUCT('Distance Matrix_ex'!$B46:$T46,TRANSPOSE('Entry capacity'!C$12:C$30))/(SUM('Entry capacity'!$C$12:$C$30)-IFERROR(VLOOKUP($A311,'Entry capacity'!$A$12:$I$30,3,FALSE),0))</f>
        <v>700.48240763953379</v>
      </c>
      <c r="D311" s="52">
        <f t="array" ref="D311">SUMPRODUCT('Distance Matrix_ex'!$B46:$T46,TRANSPOSE('Entry capacity'!D$12:D$30))/(SUM('Entry capacity'!$D$12:$D$30)-IFERROR(VLOOKUP($A311,'Entry capacity'!$A$12:$I$30,4,FALSE),0))</f>
        <v>686.95686555301211</v>
      </c>
      <c r="E311" s="52">
        <f t="array" ref="E311">SUMPRODUCT('Distance Matrix_ex'!$B46:$T46,TRANSPOSE('Entry capacity'!E$12:E$30))/(SUM('Entry capacity'!$E$12:$E$30)-IFERROR(VLOOKUP($A311,'Entry capacity'!$A$12:$I$30,5,FALSE),0))</f>
        <v>668.55266441294771</v>
      </c>
      <c r="F311" s="52">
        <f t="array" ref="F311">SUMPRODUCT('Distance Matrix_ex'!$B46:$T46,TRANSPOSE('Entry capacity'!F$12:F$30))/(SUM('Entry capacity'!$F$12:$F$30)-IFERROR(VLOOKUP($A311,'Entry capacity'!$A$12:$I$30,6,FALSE),0))</f>
        <v>649.42768034661151</v>
      </c>
      <c r="G311" s="52">
        <f t="array" ref="G311">SUMPRODUCT('Distance Matrix_ex'!$B46:$T46,TRANSPOSE('Entry capacity'!G$12:G$30))/(SUM('Entry capacity'!$G$12:$G$30)-IFERROR(VLOOKUP($A311,'Entry capacity'!$A$12:$I$30,7,FALSE),0))</f>
        <v>644.5796689118032</v>
      </c>
      <c r="H311" s="52">
        <f t="array" ref="H311">SUMPRODUCT('Distance Matrix_ex'!$B46:$T46,TRANSPOSE('Entry capacity'!H$12:H$30))/(SUM('Entry capacity'!$H$12:$H$30)-IFERROR(VLOOKUP($A311,'Entry capacity'!$A$12:$I$30,8,FALSE),0))</f>
        <v>644.31237260323098</v>
      </c>
      <c r="I311" s="57">
        <f t="array" ref="I311">SUMPRODUCT('Distance Matrix_ex'!$B46:$T46,TRANSPOSE('Entry capacity'!I$12:I$30))/(SUM('Entry capacity'!$I$12:$I$30)-IFERROR(VLOOKUP($A311,'Entry capacity'!$A$12:$I$30,9,FALSE),0))</f>
        <v>643.69227430833791</v>
      </c>
    </row>
    <row r="312" spans="1:9" s="5" customFormat="1" ht="15" customHeight="1" x14ac:dyDescent="0.25">
      <c r="A312" s="46" t="str">
        <f t="shared" si="4"/>
        <v>15.31_General Electric</v>
      </c>
      <c r="B312" s="4" t="str">
        <f t="shared" si="1"/>
        <v>Salida Nacional / National exit</v>
      </c>
      <c r="C312" s="52">
        <f t="array" ref="C312">SUMPRODUCT('Distance Matrix_ex'!$B47:$T47,TRANSPOSE('Entry capacity'!C$12:C$30))/(SUM('Entry capacity'!$C$12:$C$30)-IFERROR(VLOOKUP($A312,'Entry capacity'!$A$12:$I$30,3,FALSE),0))</f>
        <v>703.52754323957095</v>
      </c>
      <c r="D312" s="52">
        <f t="array" ref="D312">SUMPRODUCT('Distance Matrix_ex'!$B47:$T47,TRANSPOSE('Entry capacity'!D$12:D$30))/(SUM('Entry capacity'!$D$12:$D$30)-IFERROR(VLOOKUP($A312,'Entry capacity'!$A$12:$I$30,4,FALSE),0))</f>
        <v>689.67252763956924</v>
      </c>
      <c r="E312" s="52">
        <f t="array" ref="E312">SUMPRODUCT('Distance Matrix_ex'!$B47:$T47,TRANSPOSE('Entry capacity'!E$12:E$30))/(SUM('Entry capacity'!$E$12:$E$30)-IFERROR(VLOOKUP($A312,'Entry capacity'!$A$12:$I$30,5,FALSE),0))</f>
        <v>670.78689270002371</v>
      </c>
      <c r="F312" s="52">
        <f t="array" ref="F312">SUMPRODUCT('Distance Matrix_ex'!$B47:$T47,TRANSPOSE('Entry capacity'!F$12:F$30))/(SUM('Entry capacity'!$F$12:$F$30)-IFERROR(VLOOKUP($A312,'Entry capacity'!$A$12:$I$30,6,FALSE),0))</f>
        <v>651.15032868741866</v>
      </c>
      <c r="G312" s="52">
        <f t="array" ref="G312">SUMPRODUCT('Distance Matrix_ex'!$B47:$T47,TRANSPOSE('Entry capacity'!G$12:G$30))/(SUM('Entry capacity'!$G$12:$G$30)-IFERROR(VLOOKUP($A312,'Entry capacity'!$A$12:$I$30,7,FALSE),0))</f>
        <v>646.11049452566112</v>
      </c>
      <c r="H312" s="52">
        <f t="array" ref="H312">SUMPRODUCT('Distance Matrix_ex'!$B47:$T47,TRANSPOSE('Entry capacity'!H$12:H$30))/(SUM('Entry capacity'!$H$12:$H$30)-IFERROR(VLOOKUP($A312,'Entry capacity'!$A$12:$I$30,8,FALSE),0))</f>
        <v>645.77719248439348</v>
      </c>
      <c r="I312" s="57">
        <f t="array" ref="I312">SUMPRODUCT('Distance Matrix_ex'!$B47:$T47,TRANSPOSE('Entry capacity'!I$12:I$30))/(SUM('Entry capacity'!$I$12:$I$30)-IFERROR(VLOOKUP($A312,'Entry capacity'!$A$12:$I$30,9,FALSE),0))</f>
        <v>645.0340848719851</v>
      </c>
    </row>
    <row r="313" spans="1:9" s="5" customFormat="1" ht="15" customHeight="1" x14ac:dyDescent="0.25">
      <c r="A313" s="46" t="str">
        <f t="shared" si="4"/>
        <v>15.31A.2_Fuente Alamo</v>
      </c>
      <c r="B313" s="4" t="str">
        <f t="shared" si="1"/>
        <v>Salida Nacional / National exit</v>
      </c>
      <c r="C313" s="52">
        <f t="array" ref="C313">SUMPRODUCT('Distance Matrix_ex'!$B48:$T48,TRANSPOSE('Entry capacity'!C$12:C$30))/(SUM('Entry capacity'!$C$12:$C$30)-IFERROR(VLOOKUP($A313,'Entry capacity'!$A$12:$I$30,3,FALSE),0))</f>
        <v>697.4433882247647</v>
      </c>
      <c r="D313" s="52">
        <f t="array" ref="D313">SUMPRODUCT('Distance Matrix_ex'!$B48:$T48,TRANSPOSE('Entry capacity'!D$12:D$30))/(SUM('Entry capacity'!$D$12:$D$30)-IFERROR(VLOOKUP($A313,'Entry capacity'!$A$12:$I$30,4,FALSE),0))</f>
        <v>684.21135054497995</v>
      </c>
      <c r="E313" s="52">
        <f t="array" ref="E313">SUMPRODUCT('Distance Matrix_ex'!$B48:$T48,TRANSPOSE('Entry capacity'!E$12:E$30))/(SUM('Entry capacity'!$E$12:$E$30)-IFERROR(VLOOKUP($A313,'Entry capacity'!$A$12:$I$30,5,FALSE),0))</f>
        <v>666.22324386351454</v>
      </c>
      <c r="F313" s="52">
        <f t="array" ref="F313">SUMPRODUCT('Distance Matrix_ex'!$B48:$T48,TRANSPOSE('Entry capacity'!F$12:F$30))/(SUM('Entry capacity'!$F$12:$F$30)-IFERROR(VLOOKUP($A313,'Entry capacity'!$A$12:$I$30,6,FALSE),0))</f>
        <v>647.5360430200933</v>
      </c>
      <c r="G313" s="52">
        <f t="array" ref="G313">SUMPRODUCT('Distance Matrix_ex'!$B48:$T48,TRANSPOSE('Entry capacity'!G$12:G$30))/(SUM('Entry capacity'!$G$12:$G$30)-IFERROR(VLOOKUP($A313,'Entry capacity'!$A$12:$I$30,7,FALSE),0))</f>
        <v>642.83074795299581</v>
      </c>
      <c r="H313" s="52">
        <f t="array" ref="H313">SUMPRODUCT('Distance Matrix_ex'!$B48:$T48,TRANSPOSE('Entry capacity'!H$12:H$30))/(SUM('Entry capacity'!$H$12:$H$30)-IFERROR(VLOOKUP($A313,'Entry capacity'!$A$12:$I$30,8,FALSE),0))</f>
        <v>642.59991789841536</v>
      </c>
      <c r="I313" s="57">
        <f t="array" ref="I313">SUMPRODUCT('Distance Matrix_ex'!$B48:$T48,TRANSPOSE('Entry capacity'!I$12:I$30))/(SUM('Entry capacity'!$I$12:$I$30)-IFERROR(VLOOKUP($A313,'Entry capacity'!$A$12:$I$30,9,FALSE),0))</f>
        <v>642.04913973284511</v>
      </c>
    </row>
    <row r="314" spans="1:9" s="5" customFormat="1" ht="15" customHeight="1" x14ac:dyDescent="0.25">
      <c r="A314" s="46" t="str">
        <f t="shared" si="4"/>
        <v>15.31A.4_Lorca</v>
      </c>
      <c r="B314" s="4" t="str">
        <f t="shared" si="1"/>
        <v>Salida Nacional / National exit</v>
      </c>
      <c r="C314" s="52">
        <f t="array" ref="C314">SUMPRODUCT('Distance Matrix_ex'!$B49:$T49,TRANSPOSE('Entry capacity'!C$12:C$30))/(SUM('Entry capacity'!$C$12:$C$30)-IFERROR(VLOOKUP($A314,'Entry capacity'!$A$12:$I$30,3,FALSE),0))</f>
        <v>692.64161011442252</v>
      </c>
      <c r="D314" s="52">
        <f t="array" ref="D314">SUMPRODUCT('Distance Matrix_ex'!$B49:$T49,TRANSPOSE('Entry capacity'!D$12:D$30))/(SUM('Entry capacity'!$D$12:$D$30)-IFERROR(VLOOKUP($A314,'Entry capacity'!$A$12:$I$30,4,FALSE),0))</f>
        <v>679.86639208359861</v>
      </c>
      <c r="E314" s="52">
        <f t="array" ref="E314">SUMPRODUCT('Distance Matrix_ex'!$B49:$T49,TRANSPOSE('Entry capacity'!E$12:E$30))/(SUM('Entry capacity'!$E$12:$E$30)-IFERROR(VLOOKUP($A314,'Entry capacity'!$A$12:$I$30,5,FALSE),0))</f>
        <v>662.5262185376547</v>
      </c>
      <c r="F314" s="52">
        <f t="array" ref="F314">SUMPRODUCT('Distance Matrix_ex'!$B49:$T49,TRANSPOSE('Entry capacity'!F$12:F$30))/(SUM('Entry capacity'!$F$12:$F$30)-IFERROR(VLOOKUP($A314,'Entry capacity'!$A$12:$I$30,6,FALSE),0))</f>
        <v>644.52081701650013</v>
      </c>
      <c r="G314" s="52">
        <f t="array" ref="G314">SUMPRODUCT('Distance Matrix_ex'!$B49:$T49,TRANSPOSE('Entry capacity'!G$12:G$30))/(SUM('Entry capacity'!$G$12:$G$30)-IFERROR(VLOOKUP($A314,'Entry capacity'!$A$12:$I$30,7,FALSE),0))</f>
        <v>640.03834952967463</v>
      </c>
      <c r="H314" s="52">
        <f t="array" ref="H314">SUMPRODUCT('Distance Matrix_ex'!$B49:$T49,TRANSPOSE('Entry capacity'!H$12:H$30))/(SUM('Entry capacity'!$H$12:$H$30)-IFERROR(VLOOKUP($A314,'Entry capacity'!$A$12:$I$30,8,FALSE),0))</f>
        <v>639.8648523224216</v>
      </c>
      <c r="I314" s="57">
        <f t="array" ref="I314">SUMPRODUCT('Distance Matrix_ex'!$B49:$T49,TRANSPOSE('Entry capacity'!I$12:I$30))/(SUM('Entry capacity'!$I$12:$I$30)-IFERROR(VLOOKUP($A314,'Entry capacity'!$A$12:$I$30,9,FALSE),0))</f>
        <v>639.42301726097628</v>
      </c>
    </row>
    <row r="315" spans="1:9" s="5" customFormat="1" ht="15" customHeight="1" x14ac:dyDescent="0.25">
      <c r="A315" s="46" t="str">
        <f t="shared" si="4"/>
        <v>15.34_Escombreras</v>
      </c>
      <c r="B315" s="4" t="str">
        <f t="shared" si="1"/>
        <v>Salida Nacional / National exit</v>
      </c>
      <c r="C315" s="52">
        <f t="array" ref="C315">SUMPRODUCT('Distance Matrix_ex'!$B50:$T50,TRANSPOSE('Entry capacity'!C$12:C$30))/(SUM('Entry capacity'!$C$12:$C$30)-IFERROR(VLOOKUP($A315,'Entry capacity'!$A$12:$I$30,3,FALSE),0))</f>
        <v>708.55976039438463</v>
      </c>
      <c r="D315" s="52">
        <f t="array" ref="D315">SUMPRODUCT('Distance Matrix_ex'!$B50:$T50,TRANSPOSE('Entry capacity'!D$12:D$30))/(SUM('Entry capacity'!$D$12:$D$30)-IFERROR(VLOOKUP($A315,'Entry capacity'!$A$12:$I$30,4,FALSE),0))</f>
        <v>694.58399991383044</v>
      </c>
      <c r="E315" s="52">
        <f t="array" ref="E315">SUMPRODUCT('Distance Matrix_ex'!$B50:$T50,TRANSPOSE('Entry capacity'!E$12:E$30))/(SUM('Entry capacity'!$E$12:$E$30)-IFERROR(VLOOKUP($A315,'Entry capacity'!$A$12:$I$30,5,FALSE),0))</f>
        <v>675.53001377241105</v>
      </c>
      <c r="F315" s="52">
        <f t="array" ref="F315">SUMPRODUCT('Distance Matrix_ex'!$B50:$T50,TRANSPOSE('Entry capacity'!F$12:F$30))/(SUM('Entry capacity'!$F$12:$F$30)-IFERROR(VLOOKUP($A315,'Entry capacity'!$A$12:$I$30,6,FALSE),0))</f>
        <v>655.71748837323798</v>
      </c>
      <c r="G315" s="52">
        <f t="array" ref="G315">SUMPRODUCT('Distance Matrix_ex'!$B50:$T50,TRANSPOSE('Entry capacity'!G$12:G$30))/(SUM('Entry capacity'!$G$12:$G$30)-IFERROR(VLOOKUP($A315,'Entry capacity'!$A$12:$I$30,7,FALSE),0))</f>
        <v>650.62501208813728</v>
      </c>
      <c r="H315" s="52">
        <f t="array" ref="H315">SUMPRODUCT('Distance Matrix_ex'!$B50:$T50,TRANSPOSE('Entry capacity'!H$12:H$30))/(SUM('Entry capacity'!$H$12:$H$30)-IFERROR(VLOOKUP($A315,'Entry capacity'!$A$12:$I$30,8,FALSE),0))</f>
        <v>650.28130224627398</v>
      </c>
      <c r="I315" s="57">
        <f t="array" ref="I315">SUMPRODUCT('Distance Matrix_ex'!$B50:$T50,TRANSPOSE('Entry capacity'!I$12:I$30))/(SUM('Entry capacity'!$I$12:$I$30)-IFERROR(VLOOKUP($A315,'Entry capacity'!$A$12:$I$30,9,FALSE),0))</f>
        <v>649.51781937732926</v>
      </c>
    </row>
    <row r="316" spans="1:9" s="5" customFormat="1" ht="15" customHeight="1" x14ac:dyDescent="0.25">
      <c r="A316" s="46" t="str">
        <f t="shared" si="4"/>
        <v>15_Tivissa</v>
      </c>
      <c r="B316" s="4" t="str">
        <f t="shared" si="1"/>
        <v>Salida Nacional / National exit</v>
      </c>
      <c r="C316" s="52">
        <f t="array" ref="C316">SUMPRODUCT('Distance Matrix_ex'!$B51:$T51,TRANSPOSE('Entry capacity'!C$12:C$30))/(SUM('Entry capacity'!$C$12:$C$30)-IFERROR(VLOOKUP($A316,'Entry capacity'!$A$12:$I$30,3,FALSE),0))</f>
        <v>660.71563406926407</v>
      </c>
      <c r="D316" s="52">
        <f t="array" ref="D316">SUMPRODUCT('Distance Matrix_ex'!$B51:$T51,TRANSPOSE('Entry capacity'!D$12:D$30))/(SUM('Entry capacity'!$D$12:$D$30)-IFERROR(VLOOKUP($A316,'Entry capacity'!$A$12:$I$30,4,FALSE),0))</f>
        <v>656.42325458263736</v>
      </c>
      <c r="E316" s="52">
        <f t="array" ref="E316">SUMPRODUCT('Distance Matrix_ex'!$B51:$T51,TRANSPOSE('Entry capacity'!E$12:E$30))/(SUM('Entry capacity'!$E$12:$E$30)-IFERROR(VLOOKUP($A316,'Entry capacity'!$A$12:$I$30,5,FALSE),0))</f>
        <v>649.8924263019295</v>
      </c>
      <c r="F316" s="52">
        <f t="array" ref="F316">SUMPRODUCT('Distance Matrix_ex'!$B51:$T51,TRANSPOSE('Entry capacity'!F$12:F$30))/(SUM('Entry capacity'!$F$12:$F$30)-IFERROR(VLOOKUP($A316,'Entry capacity'!$A$12:$I$30,6,FALSE),0))</f>
        <v>642.83307524591237</v>
      </c>
      <c r="G316" s="52">
        <f t="array" ref="G316">SUMPRODUCT('Distance Matrix_ex'!$B51:$T51,TRANSPOSE('Entry capacity'!G$12:G$30))/(SUM('Entry capacity'!$G$12:$G$30)-IFERROR(VLOOKUP($A316,'Entry capacity'!$A$12:$I$30,7,FALSE),0))</f>
        <v>639.79284779402246</v>
      </c>
      <c r="H316" s="52">
        <f t="array" ref="H316">SUMPRODUCT('Distance Matrix_ex'!$B51:$T51,TRANSPOSE('Entry capacity'!H$12:H$30))/(SUM('Entry capacity'!$H$12:$H$30)-IFERROR(VLOOKUP($A316,'Entry capacity'!$A$12:$I$30,8,FALSE),0))</f>
        <v>638.54404007421522</v>
      </c>
      <c r="I316" s="57">
        <f t="array" ref="I316">SUMPRODUCT('Distance Matrix_ex'!$B51:$T51,TRANSPOSE('Entry capacity'!I$12:I$30))/(SUM('Entry capacity'!$I$12:$I$30)-IFERROR(VLOOKUP($A316,'Entry capacity'!$A$12:$I$30,9,FALSE),0))</f>
        <v>636.26599516532792</v>
      </c>
    </row>
    <row r="317" spans="1:9" s="5" customFormat="1" ht="15" customHeight="1" x14ac:dyDescent="0.25">
      <c r="A317" s="46" t="str">
        <f t="shared" si="4"/>
        <v>16A_Benisanet</v>
      </c>
      <c r="B317" s="4" t="str">
        <f t="shared" si="1"/>
        <v>Salida Nacional / National exit</v>
      </c>
      <c r="C317" s="52">
        <f t="array" ref="C317">SUMPRODUCT('Distance Matrix_ex'!$B52:$T52,TRANSPOSE('Entry capacity'!C$12:C$30))/(SUM('Entry capacity'!$C$12:$C$30)-IFERROR(VLOOKUP($A317,'Entry capacity'!$A$12:$I$30,3,FALSE),0))</f>
        <v>661.33134685209211</v>
      </c>
      <c r="D317" s="52">
        <f t="array" ref="D317">SUMPRODUCT('Distance Matrix_ex'!$B52:$T52,TRANSPOSE('Entry capacity'!D$12:D$30))/(SUM('Entry capacity'!$D$12:$D$30)-IFERROR(VLOOKUP($A317,'Entry capacity'!$A$12:$I$30,4,FALSE),0))</f>
        <v>657.08289215826289</v>
      </c>
      <c r="E317" s="52">
        <f t="array" ref="E317">SUMPRODUCT('Distance Matrix_ex'!$B52:$T52,TRANSPOSE('Entry capacity'!E$12:E$30))/(SUM('Entry capacity'!$E$12:$E$30)-IFERROR(VLOOKUP($A317,'Entry capacity'!$A$12:$I$30,5,FALSE),0))</f>
        <v>650.61139977590733</v>
      </c>
      <c r="F317" s="52">
        <f t="array" ref="F317">SUMPRODUCT('Distance Matrix_ex'!$B52:$T52,TRANSPOSE('Entry capacity'!F$12:F$30))/(SUM('Entry capacity'!$F$12:$F$30)-IFERROR(VLOOKUP($A317,'Entry capacity'!$A$12:$I$30,6,FALSE),0))</f>
        <v>643.61216223065219</v>
      </c>
      <c r="G317" s="52">
        <f t="array" ref="G317">SUMPRODUCT('Distance Matrix_ex'!$B52:$T52,TRANSPOSE('Entry capacity'!G$12:G$30))/(SUM('Entry capacity'!$G$12:$G$30)-IFERROR(VLOOKUP($A317,'Entry capacity'!$A$12:$I$30,7,FALSE),0))</f>
        <v>640.58801463778161</v>
      </c>
      <c r="H317" s="52">
        <f t="array" ref="H317">SUMPRODUCT('Distance Matrix_ex'!$B52:$T52,TRANSPOSE('Entry capacity'!H$12:H$30))/(SUM('Entry capacity'!$H$12:$H$30)-IFERROR(VLOOKUP($A317,'Entry capacity'!$A$12:$I$30,8,FALSE),0))</f>
        <v>639.34213150125254</v>
      </c>
      <c r="I317" s="57">
        <f t="array" ref="I317">SUMPRODUCT('Distance Matrix_ex'!$B52:$T52,TRANSPOSE('Entry capacity'!I$12:I$30))/(SUM('Entry capacity'!$I$12:$I$30)-IFERROR(VLOOKUP($A317,'Entry capacity'!$A$12:$I$30,9,FALSE),0))</f>
        <v>637.07094469120671</v>
      </c>
    </row>
    <row r="318" spans="1:9" s="5" customFormat="1" ht="15" customHeight="1" x14ac:dyDescent="0.25">
      <c r="A318" s="46" t="str">
        <f t="shared" si="4"/>
        <v>19_Caspe</v>
      </c>
      <c r="B318" s="4" t="str">
        <f t="shared" si="1"/>
        <v>Salida Nacional / National exit</v>
      </c>
      <c r="C318" s="52">
        <f t="array" ref="C318">SUMPRODUCT('Distance Matrix_ex'!$B53:$T53,TRANSPOSE('Entry capacity'!C$12:C$30))/(SUM('Entry capacity'!$C$12:$C$30)-IFERROR(VLOOKUP($A318,'Entry capacity'!$A$12:$I$30,3,FALSE),0))</f>
        <v>687.68544103167835</v>
      </c>
      <c r="D318" s="52">
        <f t="array" ref="D318">SUMPRODUCT('Distance Matrix_ex'!$B53:$T53,TRANSPOSE('Entry capacity'!D$12:D$30))/(SUM('Entry capacity'!$D$12:$D$30)-IFERROR(VLOOKUP($A318,'Entry capacity'!$A$12:$I$30,4,FALSE),0))</f>
        <v>685.31708069107356</v>
      </c>
      <c r="E318" s="52">
        <f t="array" ref="E318">SUMPRODUCT('Distance Matrix_ex'!$B53:$T53,TRANSPOSE('Entry capacity'!E$12:E$30))/(SUM('Entry capacity'!$E$12:$E$30)-IFERROR(VLOOKUP($A318,'Entry capacity'!$A$12:$I$30,5,FALSE),0))</f>
        <v>681.38531770369036</v>
      </c>
      <c r="F318" s="52">
        <f t="array" ref="F318">SUMPRODUCT('Distance Matrix_ex'!$B53:$T53,TRANSPOSE('Entry capacity'!F$12:F$30))/(SUM('Entry capacity'!$F$12:$F$30)-IFERROR(VLOOKUP($A318,'Entry capacity'!$A$12:$I$30,6,FALSE),0))</f>
        <v>676.95909336892385</v>
      </c>
      <c r="G318" s="52">
        <f t="array" ref="G318">SUMPRODUCT('Distance Matrix_ex'!$B53:$T53,TRANSPOSE('Entry capacity'!G$12:G$30))/(SUM('Entry capacity'!$G$12:$G$30)-IFERROR(VLOOKUP($A318,'Entry capacity'!$A$12:$I$30,7,FALSE),0))</f>
        <v>674.62320518987769</v>
      </c>
      <c r="H318" s="52">
        <f t="array" ref="H318">SUMPRODUCT('Distance Matrix_ex'!$B53:$T53,TRANSPOSE('Entry capacity'!H$12:H$30))/(SUM('Entry capacity'!$H$12:$H$30)-IFERROR(VLOOKUP($A318,'Entry capacity'!$A$12:$I$30,8,FALSE),0))</f>
        <v>673.50250175612098</v>
      </c>
      <c r="I318" s="57">
        <f t="array" ref="I318">SUMPRODUCT('Distance Matrix_ex'!$B53:$T53,TRANSPOSE('Entry capacity'!I$12:I$30))/(SUM('Entry capacity'!$I$12:$I$30)-IFERROR(VLOOKUP($A318,'Entry capacity'!$A$12:$I$30,9,FALSE),0))</f>
        <v>671.52485925406415</v>
      </c>
    </row>
    <row r="319" spans="1:9" s="5" customFormat="1" ht="15" customHeight="1" x14ac:dyDescent="0.25">
      <c r="A319" s="46" t="str">
        <f t="shared" si="4"/>
        <v>20_Andorra</v>
      </c>
      <c r="B319" s="4" t="str">
        <f t="shared" si="1"/>
        <v>Salida Nacional / National exit</v>
      </c>
      <c r="C319" s="52">
        <f t="array" ref="C319">SUMPRODUCT('Distance Matrix_ex'!$B54:$T54,TRANSPOSE('Entry capacity'!C$12:C$30))/(SUM('Entry capacity'!$C$12:$C$30)-IFERROR(VLOOKUP($A319,'Entry capacity'!$A$12:$I$30,3,FALSE),0))</f>
        <v>685.80938418441133</v>
      </c>
      <c r="D319" s="52">
        <f t="array" ref="D319">SUMPRODUCT('Distance Matrix_ex'!$B54:$T54,TRANSPOSE('Entry capacity'!D$12:D$30))/(SUM('Entry capacity'!$D$12:$D$30)-IFERROR(VLOOKUP($A319,'Entry capacity'!$A$12:$I$30,4,FALSE),0))</f>
        <v>683.91025892465518</v>
      </c>
      <c r="E319" s="52">
        <f t="array" ref="E319">SUMPRODUCT('Distance Matrix_ex'!$B54:$T54,TRANSPOSE('Entry capacity'!E$12:E$30))/(SUM('Entry capacity'!$E$12:$E$30)-IFERROR(VLOOKUP($A319,'Entry capacity'!$A$12:$I$30,5,FALSE),0))</f>
        <v>680.62187076868383</v>
      </c>
      <c r="F319" s="52">
        <f t="array" ref="F319">SUMPRODUCT('Distance Matrix_ex'!$B54:$T54,TRANSPOSE('Entry capacity'!F$12:F$30))/(SUM('Entry capacity'!$F$12:$F$30)-IFERROR(VLOOKUP($A319,'Entry capacity'!$A$12:$I$30,6,FALSE),0))</f>
        <v>676.85503772522986</v>
      </c>
      <c r="G319" s="52">
        <f t="array" ref="G319">SUMPRODUCT('Distance Matrix_ex'!$B54:$T54,TRANSPOSE('Entry capacity'!G$12:G$30))/(SUM('Entry capacity'!$G$12:$G$30)-IFERROR(VLOOKUP($A319,'Entry capacity'!$A$12:$I$30,7,FALSE),0))</f>
        <v>674.70828850683711</v>
      </c>
      <c r="H319" s="52">
        <f t="array" ref="H319">SUMPRODUCT('Distance Matrix_ex'!$B54:$T54,TRANSPOSE('Entry capacity'!H$12:H$30))/(SUM('Entry capacity'!$H$12:$H$30)-IFERROR(VLOOKUP($A319,'Entry capacity'!$A$12:$I$30,8,FALSE),0))</f>
        <v>673.62760979917346</v>
      </c>
      <c r="I319" s="57">
        <f t="array" ref="I319">SUMPRODUCT('Distance Matrix_ex'!$B54:$T54,TRANSPOSE('Entry capacity'!I$12:I$30))/(SUM('Entry capacity'!$I$12:$I$30)-IFERROR(VLOOKUP($A319,'Entry capacity'!$A$12:$I$30,9,FALSE),0))</f>
        <v>671.73589540303146</v>
      </c>
    </row>
    <row r="320" spans="1:9" s="5" customFormat="1" ht="15" customHeight="1" x14ac:dyDescent="0.25">
      <c r="A320" s="46" t="str">
        <f t="shared" si="4"/>
        <v>21.1_Azaila</v>
      </c>
      <c r="B320" s="4" t="str">
        <f t="shared" si="1"/>
        <v>Salida Nacional / National exit</v>
      </c>
      <c r="C320" s="52">
        <f t="array" ref="C320">SUMPRODUCT('Distance Matrix_ex'!$B55:$T55,TRANSPOSE('Entry capacity'!C$12:C$30))/(SUM('Entry capacity'!$C$12:$C$30)-IFERROR(VLOOKUP($A320,'Entry capacity'!$A$12:$I$30,3,FALSE),0))</f>
        <v>682.27775205336843</v>
      </c>
      <c r="D320" s="52">
        <f t="array" ref="D320">SUMPRODUCT('Distance Matrix_ex'!$B55:$T55,TRANSPOSE('Entry capacity'!D$12:D$30))/(SUM('Entry capacity'!$D$12:$D$30)-IFERROR(VLOOKUP($A320,'Entry capacity'!$A$12:$I$30,4,FALSE),0))</f>
        <v>680.95600652888538</v>
      </c>
      <c r="E320" s="52">
        <f t="array" ref="E320">SUMPRODUCT('Distance Matrix_ex'!$B55:$T55,TRANSPOSE('Entry capacity'!E$12:E$30))/(SUM('Entry capacity'!$E$12:$E$30)-IFERROR(VLOOKUP($A320,'Entry capacity'!$A$12:$I$30,5,FALSE),0))</f>
        <v>678.46064759105286</v>
      </c>
      <c r="F320" s="52">
        <f t="array" ref="F320">SUMPRODUCT('Distance Matrix_ex'!$B55:$T55,TRANSPOSE('Entry capacity'!F$12:F$30))/(SUM('Entry capacity'!$F$12:$F$30)-IFERROR(VLOOKUP($A320,'Entry capacity'!$A$12:$I$30,6,FALSE),0))</f>
        <v>675.50766707737</v>
      </c>
      <c r="G320" s="52">
        <f t="array" ref="G320">SUMPRODUCT('Distance Matrix_ex'!$B55:$T55,TRANSPOSE('Entry capacity'!G$12:G$30))/(SUM('Entry capacity'!$G$12:$G$30)-IFERROR(VLOOKUP($A320,'Entry capacity'!$A$12:$I$30,7,FALSE),0))</f>
        <v>673.59616003411986</v>
      </c>
      <c r="H320" s="52">
        <f t="array" ref="H320">SUMPRODUCT('Distance Matrix_ex'!$B55:$T55,TRANSPOSE('Entry capacity'!H$12:H$30))/(SUM('Entry capacity'!$H$12:$H$30)-IFERROR(VLOOKUP($A320,'Entry capacity'!$A$12:$I$30,8,FALSE),0))</f>
        <v>672.56600132778817</v>
      </c>
      <c r="I320" s="57">
        <f t="array" ref="I320">SUMPRODUCT('Distance Matrix_ex'!$B55:$T55,TRANSPOSE('Entry capacity'!I$12:I$30))/(SUM('Entry capacity'!$I$12:$I$30)-IFERROR(VLOOKUP($A320,'Entry capacity'!$A$12:$I$30,9,FALSE),0))</f>
        <v>670.78185150461547</v>
      </c>
    </row>
    <row r="321" spans="1:9" s="5" customFormat="1" ht="15" customHeight="1" x14ac:dyDescent="0.25">
      <c r="A321" s="46" t="str">
        <f t="shared" si="4"/>
        <v>22_Epysa</v>
      </c>
      <c r="B321" s="4" t="str">
        <f t="shared" si="1"/>
        <v>Salida Nacional / National exit</v>
      </c>
      <c r="C321" s="52">
        <f t="array" ref="C321">SUMPRODUCT('Distance Matrix_ex'!$B56:$T56,TRANSPOSE('Entry capacity'!C$12:C$30))/(SUM('Entry capacity'!$C$12:$C$30)-IFERROR(VLOOKUP($A321,'Entry capacity'!$A$12:$I$30,3,FALSE),0))</f>
        <v>679.5328890804077</v>
      </c>
      <c r="D321" s="52">
        <f t="array" ref="D321">SUMPRODUCT('Distance Matrix_ex'!$B56:$T56,TRANSPOSE('Entry capacity'!D$12:D$30))/(SUM('Entry capacity'!$D$12:$D$30)-IFERROR(VLOOKUP($A321,'Entry capacity'!$A$12:$I$30,4,FALSE),0))</f>
        <v>678.6598959168399</v>
      </c>
      <c r="E321" s="52">
        <f t="array" ref="E321">SUMPRODUCT('Distance Matrix_ex'!$B56:$T56,TRANSPOSE('Entry capacity'!E$12:E$30))/(SUM('Entry capacity'!$E$12:$E$30)-IFERROR(VLOOKUP($A321,'Entry capacity'!$A$12:$I$30,5,FALSE),0))</f>
        <v>676.78089691021648</v>
      </c>
      <c r="F321" s="52">
        <f t="array" ref="F321">SUMPRODUCT('Distance Matrix_ex'!$B56:$T56,TRANSPOSE('Entry capacity'!F$12:F$30))/(SUM('Entry capacity'!$F$12:$F$30)-IFERROR(VLOOKUP($A321,'Entry capacity'!$A$12:$I$30,6,FALSE),0))</f>
        <v>674.46046066828342</v>
      </c>
      <c r="G321" s="52">
        <f t="array" ref="G321">SUMPRODUCT('Distance Matrix_ex'!$B56:$T56,TRANSPOSE('Entry capacity'!G$12:G$30))/(SUM('Entry capacity'!$G$12:$G$30)-IFERROR(VLOOKUP($A321,'Entry capacity'!$A$12:$I$30,7,FALSE),0))</f>
        <v>672.73178907115778</v>
      </c>
      <c r="H321" s="52">
        <f t="array" ref="H321">SUMPRODUCT('Distance Matrix_ex'!$B56:$T56,TRANSPOSE('Entry capacity'!H$12:H$30))/(SUM('Entry capacity'!$H$12:$H$30)-IFERROR(VLOOKUP($A321,'Entry capacity'!$A$12:$I$30,8,FALSE),0))</f>
        <v>671.74089563252824</v>
      </c>
      <c r="I321" s="57">
        <f t="array" ref="I321">SUMPRODUCT('Distance Matrix_ex'!$B56:$T56,TRANSPOSE('Entry capacity'!I$12:I$30))/(SUM('Entry capacity'!$I$12:$I$30)-IFERROR(VLOOKUP($A321,'Entry capacity'!$A$12:$I$30,9,FALSE),0))</f>
        <v>670.04034738579116</v>
      </c>
    </row>
    <row r="322" spans="1:9" s="5" customFormat="1" ht="15" customHeight="1" x14ac:dyDescent="0.25">
      <c r="A322" s="46" t="str">
        <f t="shared" si="4"/>
        <v>23_Mediana Zaragoza</v>
      </c>
      <c r="B322" s="4" t="str">
        <f t="shared" si="1"/>
        <v>Salida Nacional / National exit</v>
      </c>
      <c r="C322" s="52">
        <f t="array" ref="C322">SUMPRODUCT('Distance Matrix_ex'!$B57:$T57,TRANSPOSE('Entry capacity'!C$12:C$30))/(SUM('Entry capacity'!$C$12:$C$30)-IFERROR(VLOOKUP($A322,'Entry capacity'!$A$12:$I$30,3,FALSE),0))</f>
        <v>677.3174141965851</v>
      </c>
      <c r="D322" s="52">
        <f t="array" ref="D322">SUMPRODUCT('Distance Matrix_ex'!$B57:$T57,TRANSPOSE('Entry capacity'!D$12:D$30))/(SUM('Entry capacity'!$D$12:$D$30)-IFERROR(VLOOKUP($A322,'Entry capacity'!$A$12:$I$30,4,FALSE),0))</f>
        <v>676.80662475482711</v>
      </c>
      <c r="E322" s="52">
        <f t="array" ref="E322">SUMPRODUCT('Distance Matrix_ex'!$B57:$T57,TRANSPOSE('Entry capacity'!E$12:E$30))/(SUM('Entry capacity'!$E$12:$E$30)-IFERROR(VLOOKUP($A322,'Entry capacity'!$A$12:$I$30,5,FALSE),0))</f>
        <v>675.4251114006529</v>
      </c>
      <c r="F322" s="52">
        <f t="array" ref="F322">SUMPRODUCT('Distance Matrix_ex'!$B57:$T57,TRANSPOSE('Entry capacity'!F$12:F$30))/(SUM('Entry capacity'!$F$12:$F$30)-IFERROR(VLOOKUP($A322,'Entry capacity'!$A$12:$I$30,6,FALSE),0))</f>
        <v>673.61522375833033</v>
      </c>
      <c r="G322" s="52">
        <f t="array" ref="G322">SUMPRODUCT('Distance Matrix_ex'!$B57:$T57,TRANSPOSE('Entry capacity'!G$12:G$30))/(SUM('Entry capacity'!$G$12:$G$30)-IFERROR(VLOOKUP($A322,'Entry capacity'!$A$12:$I$30,7,FALSE),0))</f>
        <v>672.03412504289417</v>
      </c>
      <c r="H322" s="52">
        <f t="array" ref="H322">SUMPRODUCT('Distance Matrix_ex'!$B57:$T57,TRANSPOSE('Entry capacity'!H$12:H$30))/(SUM('Entry capacity'!$H$12:$H$30)-IFERROR(VLOOKUP($A322,'Entry capacity'!$A$12:$I$30,8,FALSE),0))</f>
        <v>671.07492397479712</v>
      </c>
      <c r="I322" s="57">
        <f t="array" ref="I322">SUMPRODUCT('Distance Matrix_ex'!$B57:$T57,TRANSPOSE('Entry capacity'!I$12:I$30))/(SUM('Entry capacity'!$I$12:$I$30)-IFERROR(VLOOKUP($A322,'Entry capacity'!$A$12:$I$30,9,FALSE),0))</f>
        <v>669.44185348365863</v>
      </c>
    </row>
    <row r="323" spans="1:9" s="5" customFormat="1" ht="15" customHeight="1" x14ac:dyDescent="0.25">
      <c r="A323" s="46" t="str">
        <f t="shared" si="4"/>
        <v>23A_La Cartuja</v>
      </c>
      <c r="B323" s="4" t="str">
        <f t="shared" si="1"/>
        <v>Salida Nacional / National exit</v>
      </c>
      <c r="C323" s="52">
        <f t="array" ref="C323">SUMPRODUCT('Distance Matrix_ex'!$B58:$T58,TRANSPOSE('Entry capacity'!C$12:C$30))/(SUM('Entry capacity'!$C$12:$C$30)-IFERROR(VLOOKUP($A323,'Entry capacity'!$A$12:$I$30,3,FALSE),0))</f>
        <v>674.57433487621574</v>
      </c>
      <c r="D323" s="52">
        <f t="array" ref="D323">SUMPRODUCT('Distance Matrix_ex'!$B58:$T58,TRANSPOSE('Entry capacity'!D$12:D$30))/(SUM('Entry capacity'!$D$12:$D$30)-IFERROR(VLOOKUP($A323,'Entry capacity'!$A$12:$I$30,4,FALSE),0))</f>
        <v>674.51200618944608</v>
      </c>
      <c r="E323" s="52">
        <f t="array" ref="E323">SUMPRODUCT('Distance Matrix_ex'!$B58:$T58,TRANSPOSE('Entry capacity'!E$12:E$30))/(SUM('Entry capacity'!$E$12:$E$30)-IFERROR(VLOOKUP($A323,'Entry capacity'!$A$12:$I$30,5,FALSE),0))</f>
        <v>673.74645224667381</v>
      </c>
      <c r="F323" s="52">
        <f t="array" ref="F323">SUMPRODUCT('Distance Matrix_ex'!$B58:$T58,TRANSPOSE('Entry capacity'!F$12:F$30))/(SUM('Entry capacity'!$F$12:$F$30)-IFERROR(VLOOKUP($A323,'Entry capacity'!$A$12:$I$30,6,FALSE),0))</f>
        <v>672.56869783947002</v>
      </c>
      <c r="G323" s="52">
        <f t="array" ref="G323">SUMPRODUCT('Distance Matrix_ex'!$B58:$T58,TRANSPOSE('Entry capacity'!G$12:G$30))/(SUM('Entry capacity'!$G$12:$G$30)-IFERROR(VLOOKUP($A323,'Entry capacity'!$A$12:$I$30,7,FALSE),0))</f>
        <v>671.17031576097918</v>
      </c>
      <c r="H323" s="52">
        <f t="array" ref="H323">SUMPRODUCT('Distance Matrix_ex'!$B58:$T58,TRANSPOSE('Entry capacity'!H$12:H$30))/(SUM('Entry capacity'!$H$12:$H$30)-IFERROR(VLOOKUP($A323,'Entry capacity'!$A$12:$I$30,8,FALSE),0))</f>
        <v>670.25035444543164</v>
      </c>
      <c r="I323" s="57">
        <f t="array" ref="I323">SUMPRODUCT('Distance Matrix_ex'!$B58:$T58,TRANSPOSE('Entry capacity'!I$12:I$30))/(SUM('Entry capacity'!$I$12:$I$30)-IFERROR(VLOOKUP($A323,'Entry capacity'!$A$12:$I$30,9,FALSE),0))</f>
        <v>668.70083120518689</v>
      </c>
    </row>
    <row r="324" spans="1:9" s="5" customFormat="1" ht="15" customHeight="1" x14ac:dyDescent="0.25">
      <c r="A324" s="46" t="str">
        <f t="shared" si="4"/>
        <v>24_Santa Fe</v>
      </c>
      <c r="B324" s="4" t="str">
        <f t="shared" si="1"/>
        <v>Salida Nacional / National exit</v>
      </c>
      <c r="C324" s="52">
        <f t="array" ref="C324">SUMPRODUCT('Distance Matrix_ex'!$B59:$T59,TRANSPOSE('Entry capacity'!C$12:C$30))/(SUM('Entry capacity'!$C$12:$C$30)-IFERROR(VLOOKUP($A324,'Entry capacity'!$A$12:$I$30,3,FALSE),0))</f>
        <v>672.90323076329969</v>
      </c>
      <c r="D324" s="52">
        <f t="array" ref="D324">SUMPRODUCT('Distance Matrix_ex'!$B59:$T59,TRANSPOSE('Entry capacity'!D$12:D$30))/(SUM('Entry capacity'!$D$12:$D$30)-IFERROR(VLOOKUP($A324,'Entry capacity'!$A$12:$I$30,4,FALSE),0))</f>
        <v>673.11410766944789</v>
      </c>
      <c r="E324" s="52">
        <f t="array" ref="E324">SUMPRODUCT('Distance Matrix_ex'!$B59:$T59,TRANSPOSE('Entry capacity'!E$12:E$30))/(SUM('Entry capacity'!$E$12:$E$30)-IFERROR(VLOOKUP($A324,'Entry capacity'!$A$12:$I$30,5,FALSE),0))</f>
        <v>672.72380073398563</v>
      </c>
      <c r="F324" s="52">
        <f t="array" ref="F324">SUMPRODUCT('Distance Matrix_ex'!$B59:$T59,TRANSPOSE('Entry capacity'!F$12:F$30))/(SUM('Entry capacity'!$F$12:$F$30)-IFERROR(VLOOKUP($A324,'Entry capacity'!$A$12:$I$30,6,FALSE),0))</f>
        <v>671.93114654655085</v>
      </c>
      <c r="G324" s="52">
        <f t="array" ref="G324">SUMPRODUCT('Distance Matrix_ex'!$B59:$T59,TRANSPOSE('Entry capacity'!G$12:G$30))/(SUM('Entry capacity'!$G$12:$G$30)-IFERROR(VLOOKUP($A324,'Entry capacity'!$A$12:$I$30,7,FALSE),0))</f>
        <v>670.64407678820669</v>
      </c>
      <c r="H324" s="52">
        <f t="array" ref="H324">SUMPRODUCT('Distance Matrix_ex'!$B59:$T59,TRANSPOSE('Entry capacity'!H$12:H$30))/(SUM('Entry capacity'!$H$12:$H$30)-IFERROR(VLOOKUP($A324,'Entry capacity'!$A$12:$I$30,8,FALSE),0))</f>
        <v>669.74802061874448</v>
      </c>
      <c r="I324" s="57">
        <f t="array" ref="I324">SUMPRODUCT('Distance Matrix_ex'!$B59:$T59,TRANSPOSE('Entry capacity'!I$12:I$30))/(SUM('Entry capacity'!$I$12:$I$30)-IFERROR(VLOOKUP($A324,'Entry capacity'!$A$12:$I$30,9,FALSE),0))</f>
        <v>668.24939497870935</v>
      </c>
    </row>
    <row r="325" spans="1:9" s="5" customFormat="1" ht="15" customHeight="1" x14ac:dyDescent="0.25">
      <c r="A325" s="46" t="str">
        <f t="shared" si="4"/>
        <v>24A_Zaragoza I+D</v>
      </c>
      <c r="B325" s="4" t="str">
        <f t="shared" si="1"/>
        <v>Salida Nacional / National exit</v>
      </c>
      <c r="C325" s="52">
        <f t="array" ref="C325">SUMPRODUCT('Distance Matrix_ex'!$B60:$T60,TRANSPOSE('Entry capacity'!C$12:C$30))/(SUM('Entry capacity'!$C$12:$C$30)-IFERROR(VLOOKUP($A325,'Entry capacity'!$A$12:$I$30,3,FALSE),0))</f>
        <v>671.63248961934096</v>
      </c>
      <c r="D325" s="52">
        <f t="array" ref="D325">SUMPRODUCT('Distance Matrix_ex'!$B60:$T60,TRANSPOSE('Entry capacity'!D$12:D$30))/(SUM('Entry capacity'!$D$12:$D$30)-IFERROR(VLOOKUP($A325,'Entry capacity'!$A$12:$I$30,4,FALSE),0))</f>
        <v>672.0880865456038</v>
      </c>
      <c r="E325" s="52">
        <f t="array" ref="E325">SUMPRODUCT('Distance Matrix_ex'!$B60:$T60,TRANSPOSE('Entry capacity'!E$12:E$30))/(SUM('Entry capacity'!$E$12:$E$30)-IFERROR(VLOOKUP($A325,'Entry capacity'!$A$12:$I$30,5,FALSE),0))</f>
        <v>672.03924894483009</v>
      </c>
      <c r="F325" s="52">
        <f t="array" ref="F325">SUMPRODUCT('Distance Matrix_ex'!$B60:$T60,TRANSPOSE('Entry capacity'!F$12:F$30))/(SUM('Entry capacity'!$F$12:$F$30)-IFERROR(VLOOKUP($A325,'Entry capacity'!$A$12:$I$30,6,FALSE),0))</f>
        <v>671.6042272233168</v>
      </c>
      <c r="G325" s="52">
        <f t="array" ref="G325">SUMPRODUCT('Distance Matrix_ex'!$B60:$T60,TRANSPOSE('Entry capacity'!G$12:G$30))/(SUM('Entry capacity'!$G$12:$G$30)-IFERROR(VLOOKUP($A325,'Entry capacity'!$A$12:$I$30,7,FALSE),0))</f>
        <v>670.4238422308988</v>
      </c>
      <c r="H325" s="52">
        <f t="array" ref="H325">SUMPRODUCT('Distance Matrix_ex'!$B60:$T60,TRANSPOSE('Entry capacity'!H$12:H$30))/(SUM('Entry capacity'!$H$12:$H$30)-IFERROR(VLOOKUP($A325,'Entry capacity'!$A$12:$I$30,8,FALSE),0))</f>
        <v>669.548057845225</v>
      </c>
      <c r="I325" s="57">
        <f t="array" ref="I325">SUMPRODUCT('Distance Matrix_ex'!$B60:$T60,TRANSPOSE('Entry capacity'!I$12:I$30))/(SUM('Entry capacity'!$I$12:$I$30)-IFERROR(VLOOKUP($A325,'Entry capacity'!$A$12:$I$30,9,FALSE),0))</f>
        <v>668.08872725685262</v>
      </c>
    </row>
    <row r="326" spans="1:9" s="5" customFormat="1" ht="15" customHeight="1" x14ac:dyDescent="0.25">
      <c r="A326" s="46" t="str">
        <f t="shared" ref="A326:B341" si="5">A61</f>
        <v>25A_Barboles</v>
      </c>
      <c r="B326" s="4" t="str">
        <f t="shared" si="1"/>
        <v>Salida Nacional / National exit</v>
      </c>
      <c r="C326" s="52">
        <f t="array" ref="C326">SUMPRODUCT('Distance Matrix_ex'!$B61:$T61,TRANSPOSE('Entry capacity'!C$12:C$30))/(SUM('Entry capacity'!$C$12:$C$30)-IFERROR(VLOOKUP($A326,'Entry capacity'!$A$12:$I$30,3,FALSE),0))</f>
        <v>669.12032603007015</v>
      </c>
      <c r="D326" s="52">
        <f t="array" ref="D326">SUMPRODUCT('Distance Matrix_ex'!$B61:$T61,TRANSPOSE('Entry capacity'!D$12:D$30))/(SUM('Entry capacity'!$D$12:$D$30)-IFERROR(VLOOKUP($A326,'Entry capacity'!$A$12:$I$30,4,FALSE),0))</f>
        <v>670.05971678564299</v>
      </c>
      <c r="E326" s="52">
        <f t="array" ref="E326">SUMPRODUCT('Distance Matrix_ex'!$B61:$T61,TRANSPOSE('Entry capacity'!E$12:E$30))/(SUM('Entry capacity'!$E$12:$E$30)-IFERROR(VLOOKUP($A326,'Entry capacity'!$A$12:$I$30,5,FALSE),0))</f>
        <v>670.68593943103747</v>
      </c>
      <c r="F326" s="52">
        <f t="array" ref="F326">SUMPRODUCT('Distance Matrix_ex'!$B61:$T61,TRANSPOSE('Entry capacity'!F$12:F$30))/(SUM('Entry capacity'!$F$12:$F$30)-IFERROR(VLOOKUP($A326,'Entry capacity'!$A$12:$I$30,6,FALSE),0))</f>
        <v>670.95793130037293</v>
      </c>
      <c r="G326" s="52">
        <f t="array" ref="G326">SUMPRODUCT('Distance Matrix_ex'!$B61:$T61,TRANSPOSE('Entry capacity'!G$12:G$30))/(SUM('Entry capacity'!$G$12:$G$30)-IFERROR(VLOOKUP($A326,'Entry capacity'!$A$12:$I$30,7,FALSE),0))</f>
        <v>669.98845439554077</v>
      </c>
      <c r="H326" s="52">
        <f t="array" ref="H326">SUMPRODUCT('Distance Matrix_ex'!$B61:$T61,TRANSPOSE('Entry capacity'!H$12:H$30))/(SUM('Entry capacity'!$H$12:$H$30)-IFERROR(VLOOKUP($A326,'Entry capacity'!$A$12:$I$30,8,FALSE),0))</f>
        <v>669.15274586431281</v>
      </c>
      <c r="I326" s="57">
        <f t="array" ref="I326">SUMPRODUCT('Distance Matrix_ex'!$B61:$T61,TRANSPOSE('Entry capacity'!I$12:I$30))/(SUM('Entry capacity'!$I$12:$I$30)-IFERROR(VLOOKUP($A326,'Entry capacity'!$A$12:$I$30,9,FALSE),0))</f>
        <v>667.77109875891813</v>
      </c>
    </row>
    <row r="327" spans="1:9" s="5" customFormat="1" ht="15" customHeight="1" x14ac:dyDescent="0.25">
      <c r="A327" s="46" t="str">
        <f t="shared" si="5"/>
        <v>25X_General Motors</v>
      </c>
      <c r="B327" s="4" t="str">
        <f t="shared" si="1"/>
        <v>Salida Nacional / National exit</v>
      </c>
      <c r="C327" s="52">
        <f t="array" ref="C327">SUMPRODUCT('Distance Matrix_ex'!$B62:$T62,TRANSPOSE('Entry capacity'!C$12:C$30))/(SUM('Entry capacity'!$C$12:$C$30)-IFERROR(VLOOKUP($A327,'Entry capacity'!$A$12:$I$30,3,FALSE),0))</f>
        <v>668.80722178974804</v>
      </c>
      <c r="D327" s="52">
        <f t="array" ref="D327">SUMPRODUCT('Distance Matrix_ex'!$B62:$T62,TRANSPOSE('Entry capacity'!D$12:D$30))/(SUM('Entry capacity'!$D$12:$D$30)-IFERROR(VLOOKUP($A327,'Entry capacity'!$A$12:$I$30,4,FALSE),0))</f>
        <v>669.8069103300852</v>
      </c>
      <c r="E327" s="52">
        <f t="array" ref="E327">SUMPRODUCT('Distance Matrix_ex'!$B62:$T62,TRANSPOSE('Entry capacity'!E$12:E$30))/(SUM('Entry capacity'!$E$12:$E$30)-IFERROR(VLOOKUP($A327,'Entry capacity'!$A$12:$I$30,5,FALSE),0))</f>
        <v>670.51726930579332</v>
      </c>
      <c r="F327" s="52">
        <f t="array" ref="F327">SUMPRODUCT('Distance Matrix_ex'!$B62:$T62,TRANSPOSE('Entry capacity'!F$12:F$30))/(SUM('Entry capacity'!$F$12:$F$30)-IFERROR(VLOOKUP($A327,'Entry capacity'!$A$12:$I$30,6,FALSE),0))</f>
        <v>670.87738001985872</v>
      </c>
      <c r="G327" s="52">
        <f t="array" ref="G327">SUMPRODUCT('Distance Matrix_ex'!$B62:$T62,TRANSPOSE('Entry capacity'!G$12:G$30))/(SUM('Entry capacity'!$G$12:$G$30)-IFERROR(VLOOKUP($A327,'Entry capacity'!$A$12:$I$30,7,FALSE),0))</f>
        <v>669.93418970592529</v>
      </c>
      <c r="H327" s="52">
        <f t="array" ref="H327">SUMPRODUCT('Distance Matrix_ex'!$B62:$T62,TRANSPOSE('Entry capacity'!H$12:H$30))/(SUM('Entry capacity'!$H$12:$H$30)-IFERROR(VLOOKUP($A327,'Entry capacity'!$A$12:$I$30,8,FALSE),0))</f>
        <v>669.10347604048354</v>
      </c>
      <c r="I327" s="57">
        <f t="array" ref="I327">SUMPRODUCT('Distance Matrix_ex'!$B62:$T62,TRANSPOSE('Entry capacity'!I$12:I$30))/(SUM('Entry capacity'!$I$12:$I$30)-IFERROR(VLOOKUP($A327,'Entry capacity'!$A$12:$I$30,9,FALSE),0))</f>
        <v>667.73151103860596</v>
      </c>
    </row>
    <row r="328" spans="1:9" s="5" customFormat="1" ht="15" customHeight="1" x14ac:dyDescent="0.25">
      <c r="A328" s="46" t="str">
        <f t="shared" si="5"/>
        <v>26A_Magallon</v>
      </c>
      <c r="B328" s="4" t="str">
        <f t="shared" si="1"/>
        <v>Salida Nacional / National exit</v>
      </c>
      <c r="C328" s="52">
        <f t="array" ref="C328">SUMPRODUCT('Distance Matrix_ex'!$B63:$T63,TRANSPOSE('Entry capacity'!C$12:C$30))/(SUM('Entry capacity'!$C$12:$C$30)-IFERROR(VLOOKUP($A328,'Entry capacity'!$A$12:$I$30,3,FALSE),0))</f>
        <v>665.65243764006038</v>
      </c>
      <c r="D328" s="52">
        <f t="array" ref="D328">SUMPRODUCT('Distance Matrix_ex'!$B63:$T63,TRANSPOSE('Entry capacity'!D$12:D$30))/(SUM('Entry capacity'!$D$12:$D$30)-IFERROR(VLOOKUP($A328,'Entry capacity'!$A$12:$I$30,4,FALSE),0))</f>
        <v>667.25967622647772</v>
      </c>
      <c r="E328" s="52">
        <f t="array" ref="E328">SUMPRODUCT('Distance Matrix_ex'!$B63:$T63,TRANSPOSE('Entry capacity'!E$12:E$30))/(SUM('Entry capacity'!$E$12:$E$30)-IFERROR(VLOOKUP($A328,'Entry capacity'!$A$12:$I$30,5,FALSE),0))</f>
        <v>668.81777830848353</v>
      </c>
      <c r="F328" s="52">
        <f t="array" ref="F328">SUMPRODUCT('Distance Matrix_ex'!$B63:$T63,TRANSPOSE('Entry capacity'!F$12:F$30))/(SUM('Entry capacity'!$F$12:$F$30)-IFERROR(VLOOKUP($A328,'Entry capacity'!$A$12:$I$30,6,FALSE),0))</f>
        <v>670.06575925502489</v>
      </c>
      <c r="G328" s="52">
        <f t="array" ref="G328">SUMPRODUCT('Distance Matrix_ex'!$B63:$T63,TRANSPOSE('Entry capacity'!G$12:G$30))/(SUM('Entry capacity'!$G$12:$G$30)-IFERROR(VLOOKUP($A328,'Entry capacity'!$A$12:$I$30,7,FALSE),0))</f>
        <v>669.38742808266898</v>
      </c>
      <c r="H328" s="52">
        <f t="array" ref="H328">SUMPRODUCT('Distance Matrix_ex'!$B63:$T63,TRANSPOSE('Entry capacity'!H$12:H$30))/(SUM('Entry capacity'!$H$12:$H$30)-IFERROR(VLOOKUP($A328,'Entry capacity'!$A$12:$I$30,8,FALSE),0))</f>
        <v>668.60704182063796</v>
      </c>
      <c r="I328" s="57">
        <f t="array" ref="I328">SUMPRODUCT('Distance Matrix_ex'!$B63:$T63,TRANSPOSE('Entry capacity'!I$12:I$30))/(SUM('Entry capacity'!$I$12:$I$30)-IFERROR(VLOOKUP($A328,'Entry capacity'!$A$12:$I$30,9,FALSE),0))</f>
        <v>667.33263201852401</v>
      </c>
    </row>
    <row r="329" spans="1:9" s="5" customFormat="1" ht="15" customHeight="1" x14ac:dyDescent="0.25">
      <c r="A329" s="46" t="str">
        <f t="shared" si="5"/>
        <v>27X_Ribaforada</v>
      </c>
      <c r="B329" s="4" t="str">
        <f t="shared" si="1"/>
        <v>Salida Nacional / National exit</v>
      </c>
      <c r="C329" s="52">
        <f t="array" ref="C329">SUMPRODUCT('Distance Matrix_ex'!$B64:$T64,TRANSPOSE('Entry capacity'!C$12:C$30))/(SUM('Entry capacity'!$C$12:$C$30)-IFERROR(VLOOKUP($A329,'Entry capacity'!$A$12:$I$30,3,FALSE),0))</f>
        <v>662.3615766347823</v>
      </c>
      <c r="D329" s="52">
        <f t="array" ref="D329">SUMPRODUCT('Distance Matrix_ex'!$B64:$T64,TRANSPOSE('Entry capacity'!D$12:D$30))/(SUM('Entry capacity'!$D$12:$D$30)-IFERROR(VLOOKUP($A329,'Entry capacity'!$A$12:$I$30,4,FALSE),0))</f>
        <v>664.60257102208391</v>
      </c>
      <c r="E329" s="52">
        <f t="array" ref="E329">SUMPRODUCT('Distance Matrix_ex'!$B64:$T64,TRANSPOSE('Entry capacity'!E$12:E$30))/(SUM('Entry capacity'!$E$12:$E$30)-IFERROR(VLOOKUP($A329,'Entry capacity'!$A$12:$I$30,5,FALSE),0))</f>
        <v>667.04498233053357</v>
      </c>
      <c r="F329" s="52">
        <f t="array" ref="F329">SUMPRODUCT('Distance Matrix_ex'!$B64:$T64,TRANSPOSE('Entry capacity'!F$12:F$30))/(SUM('Entry capacity'!$F$12:$F$30)-IFERROR(VLOOKUP($A329,'Entry capacity'!$A$12:$I$30,6,FALSE),0))</f>
        <v>669.21913045275676</v>
      </c>
      <c r="G329" s="52">
        <f t="array" ref="G329">SUMPRODUCT('Distance Matrix_ex'!$B64:$T64,TRANSPOSE('Entry capacity'!G$12:G$30))/(SUM('Entry capacity'!$G$12:$G$30)-IFERROR(VLOOKUP($A329,'Entry capacity'!$A$12:$I$30,7,FALSE),0))</f>
        <v>668.81708272153446</v>
      </c>
      <c r="H329" s="52">
        <f t="array" ref="H329">SUMPRODUCT('Distance Matrix_ex'!$B64:$T64,TRANSPOSE('Entry capacity'!H$12:H$30))/(SUM('Entry capacity'!$H$12:$H$30)-IFERROR(VLOOKUP($A329,'Entry capacity'!$A$12:$I$30,8,FALSE),0))</f>
        <v>668.08919465954591</v>
      </c>
      <c r="I329" s="57">
        <f t="array" ref="I329">SUMPRODUCT('Distance Matrix_ex'!$B64:$T64,TRANSPOSE('Entry capacity'!I$12:I$30))/(SUM('Entry capacity'!$I$12:$I$30)-IFERROR(VLOOKUP($A329,'Entry capacity'!$A$12:$I$30,9,FALSE),0))</f>
        <v>666.9165479535842</v>
      </c>
    </row>
    <row r="330" spans="1:9" s="5" customFormat="1" ht="15" customHeight="1" x14ac:dyDescent="0.25">
      <c r="A330" s="46" t="str">
        <f t="shared" si="5"/>
        <v>28_Tudela</v>
      </c>
      <c r="B330" s="4" t="str">
        <f t="shared" si="1"/>
        <v>Salida Nacional / National exit</v>
      </c>
      <c r="C330" s="52">
        <f t="array" ref="C330">SUMPRODUCT('Distance Matrix_ex'!$B65:$T65,TRANSPOSE('Entry capacity'!C$12:C$30))/(SUM('Entry capacity'!$C$12:$C$30)-IFERROR(VLOOKUP($A330,'Entry capacity'!$A$12:$I$30,3,FALSE),0))</f>
        <v>660.97770369473301</v>
      </c>
      <c r="D330" s="52">
        <f t="array" ref="D330">SUMPRODUCT('Distance Matrix_ex'!$B65:$T65,TRANSPOSE('Entry capacity'!D$12:D$30))/(SUM('Entry capacity'!$D$12:$D$30)-IFERROR(VLOOKUP($A330,'Entry capacity'!$A$12:$I$30,4,FALSE),0))</f>
        <v>663.48520508492402</v>
      </c>
      <c r="E330" s="52">
        <f t="array" ref="E330">SUMPRODUCT('Distance Matrix_ex'!$B65:$T65,TRANSPOSE('Entry capacity'!E$12:E$30))/(SUM('Entry capacity'!$E$12:$E$30)-IFERROR(VLOOKUP($A330,'Entry capacity'!$A$12:$I$30,5,FALSE),0))</f>
        <v>666.29948612811779</v>
      </c>
      <c r="F330" s="52">
        <f t="array" ref="F330">SUMPRODUCT('Distance Matrix_ex'!$B65:$T65,TRANSPOSE('Entry capacity'!F$12:F$30))/(SUM('Entry capacity'!$F$12:$F$30)-IFERROR(VLOOKUP($A330,'Entry capacity'!$A$12:$I$30,6,FALSE),0))</f>
        <v>668.86310609078987</v>
      </c>
      <c r="G330" s="52">
        <f t="array" ref="G330">SUMPRODUCT('Distance Matrix_ex'!$B65:$T65,TRANSPOSE('Entry capacity'!G$12:G$30))/(SUM('Entry capacity'!$G$12:$G$30)-IFERROR(VLOOKUP($A330,'Entry capacity'!$A$12:$I$30,7,FALSE),0))</f>
        <v>668.57724107811919</v>
      </c>
      <c r="H330" s="52">
        <f t="array" ref="H330">SUMPRODUCT('Distance Matrix_ex'!$B65:$T65,TRANSPOSE('Entry capacity'!H$12:H$30))/(SUM('Entry capacity'!$H$12:$H$30)-IFERROR(VLOOKUP($A330,'Entry capacity'!$A$12:$I$30,8,FALSE),0))</f>
        <v>667.87142956033074</v>
      </c>
      <c r="I330" s="57">
        <f t="array" ref="I330">SUMPRODUCT('Distance Matrix_ex'!$B65:$T65,TRANSPOSE('Entry capacity'!I$12:I$30))/(SUM('Entry capacity'!$I$12:$I$30)-IFERROR(VLOOKUP($A330,'Entry capacity'!$A$12:$I$30,9,FALSE),0))</f>
        <v>666.7415762737312</v>
      </c>
    </row>
    <row r="331" spans="1:9" s="5" customFormat="1" ht="15" customHeight="1" x14ac:dyDescent="0.25">
      <c r="A331" s="46" t="str">
        <f t="shared" si="5"/>
        <v>28A_Tudela Norte</v>
      </c>
      <c r="B331" s="4" t="str">
        <f t="shared" si="1"/>
        <v>Salida Nacional / National exit</v>
      </c>
      <c r="C331" s="52">
        <f t="array" ref="C331">SUMPRODUCT('Distance Matrix_ex'!$B66:$T66,TRANSPOSE('Entry capacity'!C$12:C$30))/(SUM('Entry capacity'!$C$12:$C$30)-IFERROR(VLOOKUP($A331,'Entry capacity'!$A$12:$I$30,3,FALSE),0))</f>
        <v>655.0266122905374</v>
      </c>
      <c r="D331" s="52">
        <f t="array" ref="D331">SUMPRODUCT('Distance Matrix_ex'!$B66:$T66,TRANSPOSE('Entry capacity'!D$12:D$30))/(SUM('Entry capacity'!$D$12:$D$30)-IFERROR(VLOOKUP($A331,'Entry capacity'!$A$12:$I$30,4,FALSE),0))</f>
        <v>657.93712752990018</v>
      </c>
      <c r="E331" s="52">
        <f t="array" ref="E331">SUMPRODUCT('Distance Matrix_ex'!$B66:$T66,TRANSPOSE('Entry capacity'!E$12:E$30))/(SUM('Entry capacity'!$E$12:$E$30)-IFERROR(VLOOKUP($A331,'Entry capacity'!$A$12:$I$30,5,FALSE),0))</f>
        <v>661.33044478777822</v>
      </c>
      <c r="F331" s="52">
        <f t="array" ref="F331">SUMPRODUCT('Distance Matrix_ex'!$B66:$T66,TRANSPOSE('Entry capacity'!F$12:F$30))/(SUM('Entry capacity'!$F$12:$F$30)-IFERROR(VLOOKUP($A331,'Entry capacity'!$A$12:$I$30,6,FALSE),0))</f>
        <v>664.50558581661824</v>
      </c>
      <c r="G331" s="52">
        <f t="array" ref="G331">SUMPRODUCT('Distance Matrix_ex'!$B66:$T66,TRANSPOSE('Entry capacity'!G$12:G$30))/(SUM('Entry capacity'!$G$12:$G$30)-IFERROR(VLOOKUP($A331,'Entry capacity'!$A$12:$I$30,7,FALSE),0))</f>
        <v>664.43301560405735</v>
      </c>
      <c r="H331" s="52">
        <f t="array" ref="H331">SUMPRODUCT('Distance Matrix_ex'!$B66:$T66,TRANSPOSE('Entry capacity'!H$12:H$30))/(SUM('Entry capacity'!$H$12:$H$30)-IFERROR(VLOOKUP($A331,'Entry capacity'!$A$12:$I$30,8,FALSE),0))</f>
        <v>663.79154124631407</v>
      </c>
      <c r="I331" s="57">
        <f t="array" ref="I331">SUMPRODUCT('Distance Matrix_ex'!$B66:$T66,TRANSPOSE('Entry capacity'!I$12:I$30))/(SUM('Entry capacity'!$I$12:$I$30)-IFERROR(VLOOKUP($A331,'Entry capacity'!$A$12:$I$30,9,FALSE),0))</f>
        <v>662.78291963529239</v>
      </c>
    </row>
    <row r="332" spans="1:9" s="5" customFormat="1" ht="15" customHeight="1" x14ac:dyDescent="0.25">
      <c r="A332" s="46" t="str">
        <f t="shared" si="5"/>
        <v>29_Alfaro</v>
      </c>
      <c r="B332" s="4" t="str">
        <f t="shared" si="1"/>
        <v>Salida Nacional / National exit</v>
      </c>
      <c r="C332" s="52">
        <f t="array" ref="C332">SUMPRODUCT('Distance Matrix_ex'!$B67:$T67,TRANSPOSE('Entry capacity'!C$12:C$30))/(SUM('Entry capacity'!$C$12:$C$30)-IFERROR(VLOOKUP($A332,'Entry capacity'!$A$12:$I$30,3,FALSE),0))</f>
        <v>650.36050215266903</v>
      </c>
      <c r="D332" s="52">
        <f t="array" ref="D332">SUMPRODUCT('Distance Matrix_ex'!$B67:$T67,TRANSPOSE('Entry capacity'!D$12:D$30))/(SUM('Entry capacity'!$D$12:$D$30)-IFERROR(VLOOKUP($A332,'Entry capacity'!$A$12:$I$30,4,FALSE),0))</f>
        <v>653.56491017627229</v>
      </c>
      <c r="E332" s="52">
        <f t="array" ref="E332">SUMPRODUCT('Distance Matrix_ex'!$B67:$T67,TRANSPOSE('Entry capacity'!E$12:E$30))/(SUM('Entry capacity'!$E$12:$E$30)-IFERROR(VLOOKUP($A332,'Entry capacity'!$A$12:$I$30,5,FALSE),0))</f>
        <v>657.38189417023193</v>
      </c>
      <c r="F332" s="52">
        <f t="array" ref="F332">SUMPRODUCT('Distance Matrix_ex'!$B67:$T67,TRANSPOSE('Entry capacity'!F$12:F$30))/(SUM('Entry capacity'!$F$12:$F$30)-IFERROR(VLOOKUP($A332,'Entry capacity'!$A$12:$I$30,6,FALSE),0))</f>
        <v>661.00488733398322</v>
      </c>
      <c r="G332" s="52">
        <f t="array" ref="G332">SUMPRODUCT('Distance Matrix_ex'!$B67:$T67,TRANSPOSE('Entry capacity'!G$12:G$30))/(SUM('Entry capacity'!$G$12:$G$30)-IFERROR(VLOOKUP($A332,'Entry capacity'!$A$12:$I$30,7,FALSE),0))</f>
        <v>661.09104017582388</v>
      </c>
      <c r="H332" s="52">
        <f t="array" ref="H332">SUMPRODUCT('Distance Matrix_ex'!$B67:$T67,TRANSPOSE('Entry capacity'!H$12:H$30))/(SUM('Entry capacity'!$H$12:$H$30)-IFERROR(VLOOKUP($A332,'Entry capacity'!$A$12:$I$30,8,FALSE),0))</f>
        <v>660.49910094765244</v>
      </c>
      <c r="I332" s="57">
        <f t="array" ref="I332">SUMPRODUCT('Distance Matrix_ex'!$B67:$T67,TRANSPOSE('Entry capacity'!I$12:I$30))/(SUM('Entry capacity'!$I$12:$I$30)-IFERROR(VLOOKUP($A332,'Entry capacity'!$A$12:$I$30,9,FALSE),0))</f>
        <v>659.58366653440339</v>
      </c>
    </row>
    <row r="333" spans="1:9" s="5" customFormat="1" ht="15" customHeight="1" x14ac:dyDescent="0.25">
      <c r="A333" s="46" t="str">
        <f t="shared" si="5"/>
        <v>30_Rioja Baja</v>
      </c>
      <c r="B333" s="4" t="str">
        <f t="shared" si="1"/>
        <v>Salida Nacional / National exit</v>
      </c>
      <c r="C333" s="52">
        <f t="array" ref="C333">SUMPRODUCT('Distance Matrix_ex'!$B68:$T68,TRANSPOSE('Entry capacity'!C$12:C$30))/(SUM('Entry capacity'!$C$12:$C$30)-IFERROR(VLOOKUP($A333,'Entry capacity'!$A$12:$I$30,3,FALSE),0))</f>
        <v>642.01304988676111</v>
      </c>
      <c r="D333" s="52">
        <f t="array" ref="D333">SUMPRODUCT('Distance Matrix_ex'!$B68:$T68,TRANSPOSE('Entry capacity'!D$12:D$30))/(SUM('Entry capacity'!$D$12:$D$30)-IFERROR(VLOOKUP($A333,'Entry capacity'!$A$12:$I$30,4,FALSE),0))</f>
        <v>645.74321832219709</v>
      </c>
      <c r="E333" s="52">
        <f t="array" ref="E333">SUMPRODUCT('Distance Matrix_ex'!$B68:$T68,TRANSPOSE('Entry capacity'!E$12:E$30))/(SUM('Entry capacity'!$E$12:$E$30)-IFERROR(VLOOKUP($A333,'Entry capacity'!$A$12:$I$30,5,FALSE),0))</f>
        <v>650.31812224337659</v>
      </c>
      <c r="F333" s="52">
        <f t="array" ref="F333">SUMPRODUCT('Distance Matrix_ex'!$B68:$T68,TRANSPOSE('Entry capacity'!F$12:F$30))/(SUM('Entry capacity'!$F$12:$F$30)-IFERROR(VLOOKUP($A333,'Entry capacity'!$A$12:$I$30,6,FALSE),0))</f>
        <v>654.74230187892078</v>
      </c>
      <c r="G333" s="52">
        <f t="array" ref="G333">SUMPRODUCT('Distance Matrix_ex'!$B68:$T68,TRANSPOSE('Entry capacity'!G$12:G$30))/(SUM('Entry capacity'!$G$12:$G$30)-IFERROR(VLOOKUP($A333,'Entry capacity'!$A$12:$I$30,7,FALSE),0))</f>
        <v>655.11240282335052</v>
      </c>
      <c r="H333" s="52">
        <f t="array" ref="H333">SUMPRODUCT('Distance Matrix_ex'!$B68:$T68,TRANSPOSE('Entry capacity'!H$12:H$30))/(SUM('Entry capacity'!$H$12:$H$30)-IFERROR(VLOOKUP($A333,'Entry capacity'!$A$12:$I$30,8,FALSE),0))</f>
        <v>654.60907961952591</v>
      </c>
      <c r="I333" s="57">
        <f t="array" ref="I333">SUMPRODUCT('Distance Matrix_ex'!$B68:$T68,TRANSPOSE('Entry capacity'!I$12:I$30))/(SUM('Entry capacity'!$I$12:$I$30)-IFERROR(VLOOKUP($A333,'Entry capacity'!$A$12:$I$30,9,FALSE),0))</f>
        <v>653.86035273400671</v>
      </c>
    </row>
    <row r="334" spans="1:9" s="5" customFormat="1" ht="15" customHeight="1" x14ac:dyDescent="0.25">
      <c r="A334" s="46" t="str">
        <f t="shared" si="5"/>
        <v>32_Sequero</v>
      </c>
      <c r="B334" s="4" t="str">
        <f t="shared" si="1"/>
        <v>Salida Nacional / National exit</v>
      </c>
      <c r="C334" s="52">
        <f t="array" ref="C334">SUMPRODUCT('Distance Matrix_ex'!$B69:$T69,TRANSPOSE('Entry capacity'!C$12:C$30))/(SUM('Entry capacity'!$C$12:$C$30)-IFERROR(VLOOKUP($A334,'Entry capacity'!$A$12:$I$30,3,FALSE),0))</f>
        <v>643.2811844676088</v>
      </c>
      <c r="D334" s="52">
        <f t="array" ref="D334">SUMPRODUCT('Distance Matrix_ex'!$B69:$T69,TRANSPOSE('Entry capacity'!D$12:D$30))/(SUM('Entry capacity'!$D$12:$D$30)-IFERROR(VLOOKUP($A334,'Entry capacity'!$A$12:$I$30,4,FALSE),0))</f>
        <v>648.07624147342017</v>
      </c>
      <c r="E334" s="52">
        <f t="array" ref="E334">SUMPRODUCT('Distance Matrix_ex'!$B69:$T69,TRANSPOSE('Entry capacity'!E$12:E$30))/(SUM('Entry capacity'!$E$12:$E$30)-IFERROR(VLOOKUP($A334,'Entry capacity'!$A$12:$I$30,5,FALSE),0))</f>
        <v>654.13913522686414</v>
      </c>
      <c r="F334" s="52">
        <f t="array" ref="F334">SUMPRODUCT('Distance Matrix_ex'!$B69:$T69,TRANSPOSE('Entry capacity'!F$12:F$30))/(SUM('Entry capacity'!$F$12:$F$30)-IFERROR(VLOOKUP($A334,'Entry capacity'!$A$12:$I$30,6,FALSE),0))</f>
        <v>660.12300268391982</v>
      </c>
      <c r="G334" s="52">
        <f t="array" ref="G334">SUMPRODUCT('Distance Matrix_ex'!$B69:$T69,TRANSPOSE('Entry capacity'!G$12:G$30))/(SUM('Entry capacity'!$G$12:$G$30)-IFERROR(VLOOKUP($A334,'Entry capacity'!$A$12:$I$30,7,FALSE),0))</f>
        <v>660.96148867111617</v>
      </c>
      <c r="H334" s="52">
        <f t="array" ref="H334">SUMPRODUCT('Distance Matrix_ex'!$B69:$T69,TRANSPOSE('Entry capacity'!H$12:H$30))/(SUM('Entry capacity'!$H$12:$H$30)-IFERROR(VLOOKUP($A334,'Entry capacity'!$A$12:$I$30,8,FALSE),0))</f>
        <v>660.54900384462655</v>
      </c>
      <c r="I334" s="57">
        <f t="array" ref="I334">SUMPRODUCT('Distance Matrix_ex'!$B69:$T69,TRANSPOSE('Entry capacity'!I$12:I$30))/(SUM('Entry capacity'!$I$12:$I$30)-IFERROR(VLOOKUP($A334,'Entry capacity'!$A$12:$I$30,9,FALSE),0))</f>
        <v>659.97558026028264</v>
      </c>
    </row>
    <row r="335" spans="1:9" s="5" customFormat="1" ht="15" customHeight="1" x14ac:dyDescent="0.25">
      <c r="A335" s="46" t="str">
        <f t="shared" si="5"/>
        <v>33_Logroño</v>
      </c>
      <c r="B335" s="4" t="str">
        <f t="shared" si="1"/>
        <v>Salida Nacional / National exit</v>
      </c>
      <c r="C335" s="52">
        <f t="array" ref="C335">SUMPRODUCT('Distance Matrix_ex'!$B70:$T70,TRANSPOSE('Entry capacity'!C$12:C$30))/(SUM('Entry capacity'!$C$12:$C$30)-IFERROR(VLOOKUP($A335,'Entry capacity'!$A$12:$I$30,3,FALSE),0))</f>
        <v>644.80128730493163</v>
      </c>
      <c r="D335" s="52">
        <f t="array" ref="D335">SUMPRODUCT('Distance Matrix_ex'!$B70:$T70,TRANSPOSE('Entry capacity'!D$12:D$30))/(SUM('Entry capacity'!$D$12:$D$30)-IFERROR(VLOOKUP($A335,'Entry capacity'!$A$12:$I$30,4,FALSE),0))</f>
        <v>650.07285289696631</v>
      </c>
      <c r="E335" s="52">
        <f t="array" ref="E335">SUMPRODUCT('Distance Matrix_ex'!$B70:$T70,TRANSPOSE('Entry capacity'!E$12:E$30))/(SUM('Entry capacity'!$E$12:$E$30)-IFERROR(VLOOKUP($A335,'Entry capacity'!$A$12:$I$30,5,FALSE),0))</f>
        <v>656.78760806411208</v>
      </c>
      <c r="F335" s="52">
        <f t="array" ref="F335">SUMPRODUCT('Distance Matrix_ex'!$B70:$T70,TRANSPOSE('Entry capacity'!F$12:F$30))/(SUM('Entry capacity'!$F$12:$F$30)-IFERROR(VLOOKUP($A335,'Entry capacity'!$A$12:$I$30,6,FALSE),0))</f>
        <v>663.45389293208552</v>
      </c>
      <c r="G335" s="52">
        <f t="array" ref="G335">SUMPRODUCT('Distance Matrix_ex'!$B70:$T70,TRANSPOSE('Entry capacity'!G$12:G$30))/(SUM('Entry capacity'!$G$12:$G$30)-IFERROR(VLOOKUP($A335,'Entry capacity'!$A$12:$I$30,7,FALSE),0))</f>
        <v>664.46734807764642</v>
      </c>
      <c r="H335" s="52">
        <f t="array" ref="H335">SUMPRODUCT('Distance Matrix_ex'!$B70:$T70,TRANSPOSE('Entry capacity'!H$12:H$30))/(SUM('Entry capacity'!$H$12:$H$30)-IFERROR(VLOOKUP($A335,'Entry capacity'!$A$12:$I$30,8,FALSE),0))</f>
        <v>664.06274333828799</v>
      </c>
      <c r="I335" s="57">
        <f t="array" ref="I335">SUMPRODUCT('Distance Matrix_ex'!$B70:$T70,TRANSPOSE('Entry capacity'!I$12:I$30))/(SUM('Entry capacity'!$I$12:$I$30)-IFERROR(VLOOKUP($A335,'Entry capacity'!$A$12:$I$30,9,FALSE),0))</f>
        <v>663.50531820241804</v>
      </c>
    </row>
    <row r="336" spans="1:9" s="5" customFormat="1" ht="15" customHeight="1" x14ac:dyDescent="0.25">
      <c r="A336" s="46" t="str">
        <f t="shared" si="5"/>
        <v>33X_Navarrete</v>
      </c>
      <c r="B336" s="4" t="str">
        <f t="shared" si="1"/>
        <v>Salida Nacional / National exit</v>
      </c>
      <c r="C336" s="52">
        <f t="array" ref="C336">SUMPRODUCT('Distance Matrix_ex'!$B71:$T71,TRANSPOSE('Entry capacity'!C$12:C$30))/(SUM('Entry capacity'!$C$12:$C$30)-IFERROR(VLOOKUP($A336,'Entry capacity'!$A$12:$I$30,3,FALSE),0))</f>
        <v>645.72797309034945</v>
      </c>
      <c r="D336" s="52">
        <f t="array" ref="D336">SUMPRODUCT('Distance Matrix_ex'!$B71:$T71,TRANSPOSE('Entry capacity'!D$12:D$30))/(SUM('Entry capacity'!$D$12:$D$30)-IFERROR(VLOOKUP($A336,'Entry capacity'!$A$12:$I$30,4,FALSE),0))</f>
        <v>651.29002806418146</v>
      </c>
      <c r="E336" s="52">
        <f t="array" ref="E336">SUMPRODUCT('Distance Matrix_ex'!$B71:$T71,TRANSPOSE('Entry capacity'!E$12:E$30))/(SUM('Entry capacity'!$E$12:$E$30)-IFERROR(VLOOKUP($A336,'Entry capacity'!$A$12:$I$30,5,FALSE),0))</f>
        <v>658.4021712838379</v>
      </c>
      <c r="F336" s="52">
        <f t="array" ref="F336">SUMPRODUCT('Distance Matrix_ex'!$B71:$T71,TRANSPOSE('Entry capacity'!F$12:F$30))/(SUM('Entry capacity'!$F$12:$F$30)-IFERROR(VLOOKUP($A336,'Entry capacity'!$A$12:$I$30,6,FALSE),0))</f>
        <v>665.48447176528964</v>
      </c>
      <c r="G336" s="52">
        <f t="array" ref="G336">SUMPRODUCT('Distance Matrix_ex'!$B71:$T71,TRANSPOSE('Entry capacity'!G$12:G$30))/(SUM('Entry capacity'!$G$12:$G$30)-IFERROR(VLOOKUP($A336,'Entry capacity'!$A$12:$I$30,7,FALSE),0))</f>
        <v>666.60459168902344</v>
      </c>
      <c r="H336" s="52">
        <f t="array" ref="H336">SUMPRODUCT('Distance Matrix_ex'!$B71:$T71,TRANSPOSE('Entry capacity'!H$12:H$30))/(SUM('Entry capacity'!$H$12:$H$30)-IFERROR(VLOOKUP($A336,'Entry capacity'!$A$12:$I$30,8,FALSE),0))</f>
        <v>666.20479081197846</v>
      </c>
      <c r="I336" s="57">
        <f t="array" ref="I336">SUMPRODUCT('Distance Matrix_ex'!$B71:$T71,TRANSPOSE('Entry capacity'!I$12:I$30))/(SUM('Entry capacity'!$I$12:$I$30)-IFERROR(VLOOKUP($A336,'Entry capacity'!$A$12:$I$30,9,FALSE),0))</f>
        <v>665.65711865756793</v>
      </c>
    </row>
    <row r="337" spans="1:9" s="5" customFormat="1" ht="15" customHeight="1" x14ac:dyDescent="0.25">
      <c r="A337" s="46" t="str">
        <f t="shared" si="5"/>
        <v>34_Cenicero</v>
      </c>
      <c r="B337" s="4" t="str">
        <f t="shared" si="1"/>
        <v>Salida Nacional / National exit</v>
      </c>
      <c r="C337" s="52">
        <f t="array" ref="C337">SUMPRODUCT('Distance Matrix_ex'!$B72:$T72,TRANSPOSE('Entry capacity'!C$12:C$30))/(SUM('Entry capacity'!$C$12:$C$30)-IFERROR(VLOOKUP($A337,'Entry capacity'!$A$12:$I$30,3,FALSE),0))</f>
        <v>646.46647181230912</v>
      </c>
      <c r="D337" s="52">
        <f t="array" ref="D337">SUMPRODUCT('Distance Matrix_ex'!$B72:$T72,TRANSPOSE('Entry capacity'!D$12:D$30))/(SUM('Entry capacity'!$D$12:$D$30)-IFERROR(VLOOKUP($A337,'Entry capacity'!$A$12:$I$30,4,FALSE),0))</f>
        <v>652.235622456383</v>
      </c>
      <c r="E337" s="52">
        <f t="array" ref="E337">SUMPRODUCT('Distance Matrix_ex'!$B72:$T72,TRANSPOSE('Entry capacity'!E$12:E$30))/(SUM('Entry capacity'!$E$12:$E$30)-IFERROR(VLOOKUP($A337,'Entry capacity'!$A$12:$I$30,5,FALSE),0))</f>
        <v>659.63074536200418</v>
      </c>
      <c r="F337" s="52">
        <f t="array" ref="F337">SUMPRODUCT('Distance Matrix_ex'!$B72:$T72,TRANSPOSE('Entry capacity'!F$12:F$30))/(SUM('Entry capacity'!$F$12:$F$30)-IFERROR(VLOOKUP($A337,'Entry capacity'!$A$12:$I$30,6,FALSE),0))</f>
        <v>667.00919999069129</v>
      </c>
      <c r="G337" s="52">
        <f t="array" ref="G337">SUMPRODUCT('Distance Matrix_ex'!$B72:$T72,TRANSPOSE('Entry capacity'!G$12:G$30))/(SUM('Entry capacity'!$G$12:$G$30)-IFERROR(VLOOKUP($A337,'Entry capacity'!$A$12:$I$30,7,FALSE),0))</f>
        <v>668.20462008688253</v>
      </c>
      <c r="H337" s="52">
        <f t="array" ref="H337">SUMPRODUCT('Distance Matrix_ex'!$B72:$T72,TRANSPOSE('Entry capacity'!H$12:H$30))/(SUM('Entry capacity'!$H$12:$H$30)-IFERROR(VLOOKUP($A337,'Entry capacity'!$A$12:$I$30,8,FALSE),0))</f>
        <v>667.80762060933364</v>
      </c>
      <c r="I337" s="57">
        <f t="array" ref="I337">SUMPRODUCT('Distance Matrix_ex'!$B72:$T72,TRANSPOSE('Entry capacity'!I$12:I$30))/(SUM('Entry capacity'!$I$12:$I$30)-IFERROR(VLOOKUP($A337,'Entry capacity'!$A$12:$I$30,9,FALSE),0))</f>
        <v>667.26575623396968</v>
      </c>
    </row>
    <row r="338" spans="1:9" s="5" customFormat="1" ht="15" customHeight="1" x14ac:dyDescent="0.25">
      <c r="A338" s="46" t="str">
        <f t="shared" si="5"/>
        <v>35_Haro</v>
      </c>
      <c r="B338" s="4" t="str">
        <f t="shared" si="1"/>
        <v>Salida Nacional / National exit</v>
      </c>
      <c r="C338" s="52">
        <f t="array" ref="C338">SUMPRODUCT('Distance Matrix_ex'!$B73:$T73,TRANSPOSE('Entry capacity'!C$12:C$30))/(SUM('Entry capacity'!$C$12:$C$30)-IFERROR(VLOOKUP($A338,'Entry capacity'!$A$12:$I$30,3,FALSE),0))</f>
        <v>639.76537997387913</v>
      </c>
      <c r="D338" s="52">
        <f t="array" ref="D338">SUMPRODUCT('Distance Matrix_ex'!$B73:$T73,TRANSPOSE('Entry capacity'!D$12:D$30))/(SUM('Entry capacity'!$D$12:$D$30)-IFERROR(VLOOKUP($A338,'Entry capacity'!$A$12:$I$30,4,FALSE),0))</f>
        <v>646.30183334106812</v>
      </c>
      <c r="E338" s="52">
        <f t="array" ref="E338">SUMPRODUCT('Distance Matrix_ex'!$B73:$T73,TRANSPOSE('Entry capacity'!E$12:E$30))/(SUM('Entry capacity'!$E$12:$E$30)-IFERROR(VLOOKUP($A338,'Entry capacity'!$A$12:$I$30,5,FALSE),0))</f>
        <v>654.78495877329556</v>
      </c>
      <c r="F338" s="52">
        <f t="array" ref="F338">SUMPRODUCT('Distance Matrix_ex'!$B73:$T73,TRANSPOSE('Entry capacity'!F$12:F$30))/(SUM('Entry capacity'!$F$12:$F$30)-IFERROR(VLOOKUP($A338,'Entry capacity'!$A$12:$I$30,6,FALSE),0))</f>
        <v>663.31301813020139</v>
      </c>
      <c r="G338" s="52">
        <f t="array" ref="G338">SUMPRODUCT('Distance Matrix_ex'!$B73:$T73,TRANSPOSE('Entry capacity'!G$12:G$30))/(SUM('Entry capacity'!$G$12:$G$30)-IFERROR(VLOOKUP($A338,'Entry capacity'!$A$12:$I$30,7,FALSE),0))</f>
        <v>664.87754253514242</v>
      </c>
      <c r="H338" s="52">
        <f t="array" ref="H338">SUMPRODUCT('Distance Matrix_ex'!$B73:$T73,TRANSPOSE('Entry capacity'!H$12:H$30))/(SUM('Entry capacity'!$H$12:$H$30)-IFERROR(VLOOKUP($A338,'Entry capacity'!$A$12:$I$30,8,FALSE),0))</f>
        <v>664.56649828148306</v>
      </c>
      <c r="I338" s="57">
        <f t="array" ref="I338">SUMPRODUCT('Distance Matrix_ex'!$B73:$T73,TRANSPOSE('Entry capacity'!I$12:I$30))/(SUM('Entry capacity'!$I$12:$I$30)-IFERROR(VLOOKUP($A338,'Entry capacity'!$A$12:$I$30,9,FALSE),0))</f>
        <v>664.18500767572164</v>
      </c>
    </row>
    <row r="339" spans="1:9" s="5" customFormat="1" ht="15" customHeight="1" x14ac:dyDescent="0.25">
      <c r="A339" s="46" t="str">
        <f t="shared" si="5"/>
        <v>35X_Genfibre</v>
      </c>
      <c r="B339" s="4" t="str">
        <f t="shared" si="1"/>
        <v>Salida Nacional / National exit</v>
      </c>
      <c r="C339" s="52">
        <f t="array" ref="C339">SUMPRODUCT('Distance Matrix_ex'!$B74:$T74,TRANSPOSE('Entry capacity'!C$12:C$30))/(SUM('Entry capacity'!$C$12:$C$30)-IFERROR(VLOOKUP($A339,'Entry capacity'!$A$12:$I$30,3,FALSE),0))</f>
        <v>651.70585654529123</v>
      </c>
      <c r="D339" s="52">
        <f t="array" ref="D339">SUMPRODUCT('Distance Matrix_ex'!$B74:$T74,TRANSPOSE('Entry capacity'!D$12:D$30))/(SUM('Entry capacity'!$D$12:$D$30)-IFERROR(VLOOKUP($A339,'Entry capacity'!$A$12:$I$30,4,FALSE),0))</f>
        <v>658.26067064236588</v>
      </c>
      <c r="E339" s="52">
        <f t="array" ref="E339">SUMPRODUCT('Distance Matrix_ex'!$B74:$T74,TRANSPOSE('Entry capacity'!E$12:E$30))/(SUM('Entry capacity'!$E$12:$E$30)-IFERROR(VLOOKUP($A339,'Entry capacity'!$A$12:$I$30,5,FALSE),0))</f>
        <v>666.77395028676835</v>
      </c>
      <c r="F339" s="52">
        <f t="array" ref="F339">SUMPRODUCT('Distance Matrix_ex'!$B74:$T74,TRANSPOSE('Entry capacity'!F$12:F$30))/(SUM('Entry capacity'!$F$12:$F$30)-IFERROR(VLOOKUP($A339,'Entry capacity'!$A$12:$I$30,6,FALSE),0))</f>
        <v>675.33497033468052</v>
      </c>
      <c r="G339" s="52">
        <f t="array" ref="G339">SUMPRODUCT('Distance Matrix_ex'!$B74:$T74,TRANSPOSE('Entry capacity'!G$12:G$30))/(SUM('Entry capacity'!$G$12:$G$30)-IFERROR(VLOOKUP($A339,'Entry capacity'!$A$12:$I$30,7,FALSE),0))</f>
        <v>676.91771423616967</v>
      </c>
      <c r="H339" s="52">
        <f t="array" ref="H339">SUMPRODUCT('Distance Matrix_ex'!$B74:$T74,TRANSPOSE('Entry capacity'!H$12:H$30))/(SUM('Entry capacity'!$H$12:$H$30)-IFERROR(VLOOKUP($A339,'Entry capacity'!$A$12:$I$30,8,FALSE),0))</f>
        <v>676.61659967904609</v>
      </c>
      <c r="I339" s="57">
        <f t="array" ref="I339">SUMPRODUCT('Distance Matrix_ex'!$B74:$T74,TRANSPOSE('Entry capacity'!I$12:I$30))/(SUM('Entry capacity'!$I$12:$I$30)-IFERROR(VLOOKUP($A339,'Entry capacity'!$A$12:$I$30,9,FALSE),0))</f>
        <v>676.25341146682467</v>
      </c>
    </row>
    <row r="340" spans="1:9" s="5" customFormat="1" ht="15" customHeight="1" x14ac:dyDescent="0.25">
      <c r="A340" s="46" t="str">
        <f t="shared" si="5"/>
        <v>36_Miranda</v>
      </c>
      <c r="B340" s="4" t="str">
        <f t="shared" si="1"/>
        <v>Salida Nacional / National exit</v>
      </c>
      <c r="C340" s="52">
        <f t="array" ref="C340">SUMPRODUCT('Distance Matrix_ex'!$B75:$T75,TRANSPOSE('Entry capacity'!C$12:C$30))/(SUM('Entry capacity'!$C$12:$C$30)-IFERROR(VLOOKUP($A340,'Entry capacity'!$A$12:$I$30,3,FALSE),0))</f>
        <v>663.07095834017093</v>
      </c>
      <c r="D340" s="52">
        <f t="array" ref="D340">SUMPRODUCT('Distance Matrix_ex'!$B75:$T75,TRANSPOSE('Entry capacity'!D$12:D$30))/(SUM('Entry capacity'!$D$12:$D$30)-IFERROR(VLOOKUP($A340,'Entry capacity'!$A$12:$I$30,4,FALSE),0))</f>
        <v>669.90613882221999</v>
      </c>
      <c r="E340" s="52">
        <f t="array" ref="E340">SUMPRODUCT('Distance Matrix_ex'!$B75:$T75,TRANSPOSE('Entry capacity'!E$12:E$30))/(SUM('Entry capacity'!$E$12:$E$30)-IFERROR(VLOOKUP($A340,'Entry capacity'!$A$12:$I$30,5,FALSE),0))</f>
        <v>678.79664095371538</v>
      </c>
      <c r="F340" s="52">
        <f t="array" ref="F340">SUMPRODUCT('Distance Matrix_ex'!$B75:$T75,TRANSPOSE('Entry capacity'!F$12:F$30))/(SUM('Entry capacity'!$F$12:$F$30)-IFERROR(VLOOKUP($A340,'Entry capacity'!$A$12:$I$30,6,FALSE),0))</f>
        <v>687.74737295279306</v>
      </c>
      <c r="G340" s="52">
        <f t="array" ref="G340">SUMPRODUCT('Distance Matrix_ex'!$B75:$T75,TRANSPOSE('Entry capacity'!G$12:G$30))/(SUM('Entry capacity'!$G$12:$G$30)-IFERROR(VLOOKUP($A340,'Entry capacity'!$A$12:$I$30,7,FALSE),0))</f>
        <v>689.42186805984852</v>
      </c>
      <c r="H340" s="52">
        <f t="array" ref="H340">SUMPRODUCT('Distance Matrix_ex'!$B75:$T75,TRANSPOSE('Entry capacity'!H$12:H$30))/(SUM('Entry capacity'!$H$12:$H$30)-IFERROR(VLOOKUP($A340,'Entry capacity'!$A$12:$I$30,8,FALSE),0))</f>
        <v>689.12029680931346</v>
      </c>
      <c r="I340" s="57">
        <f t="array" ref="I340">SUMPRODUCT('Distance Matrix_ex'!$B75:$T75,TRANSPOSE('Entry capacity'!I$12:I$30))/(SUM('Entry capacity'!$I$12:$I$30)-IFERROR(VLOOKUP($A340,'Entry capacity'!$A$12:$I$30,9,FALSE),0))</f>
        <v>688.75974448097634</v>
      </c>
    </row>
    <row r="341" spans="1:9" s="5" customFormat="1" ht="15" customHeight="1" x14ac:dyDescent="0.25">
      <c r="A341" s="46" t="str">
        <f t="shared" si="5"/>
        <v>38_Vitoria</v>
      </c>
      <c r="B341" s="4" t="str">
        <f t="shared" si="5"/>
        <v>Salida Nacional / National exit</v>
      </c>
      <c r="C341" s="52">
        <f t="array" ref="C341">SUMPRODUCT('Distance Matrix_ex'!$B76:$T76,TRANSPOSE('Entry capacity'!C$12:C$30))/(SUM('Entry capacity'!$C$12:$C$30)-IFERROR(VLOOKUP($A341,'Entry capacity'!$A$12:$I$30,3,FALSE),0))</f>
        <v>672.94865632808956</v>
      </c>
      <c r="D341" s="52">
        <f t="array" ref="D341">SUMPRODUCT('Distance Matrix_ex'!$B76:$T76,TRANSPOSE('Entry capacity'!D$12:D$30))/(SUM('Entry capacity'!$D$12:$D$30)-IFERROR(VLOOKUP($A341,'Entry capacity'!$A$12:$I$30,4,FALSE),0))</f>
        <v>680.08946484174362</v>
      </c>
      <c r="E341" s="52">
        <f t="array" ref="E341">SUMPRODUCT('Distance Matrix_ex'!$B76:$T76,TRANSPOSE('Entry capacity'!E$12:E$30))/(SUM('Entry capacity'!$E$12:$E$30)-IFERROR(VLOOKUP($A341,'Entry capacity'!$A$12:$I$30,5,FALSE),0))</f>
        <v>689.38995544807779</v>
      </c>
      <c r="F341" s="52">
        <f t="array" ref="F341">SUMPRODUCT('Distance Matrix_ex'!$B76:$T76,TRANSPOSE('Entry capacity'!F$12:F$30))/(SUM('Entry capacity'!$F$12:$F$30)-IFERROR(VLOOKUP($A341,'Entry capacity'!$A$12:$I$30,6,FALSE),0))</f>
        <v>698.76384465897308</v>
      </c>
      <c r="G341" s="52">
        <f t="array" ref="G341">SUMPRODUCT('Distance Matrix_ex'!$B76:$T76,TRANSPOSE('Entry capacity'!G$12:G$30))/(SUM('Entry capacity'!$G$12:$G$30)-IFERROR(VLOOKUP($A341,'Entry capacity'!$A$12:$I$30,7,FALSE),0))</f>
        <v>700.53561893727465</v>
      </c>
      <c r="H341" s="52">
        <f t="array" ref="H341">SUMPRODUCT('Distance Matrix_ex'!$B76:$T76,TRANSPOSE('Entry capacity'!H$12:H$30))/(SUM('Entry capacity'!$H$12:$H$30)-IFERROR(VLOOKUP($A341,'Entry capacity'!$A$12:$I$30,8,FALSE),0))</f>
        <v>700.23131579929077</v>
      </c>
      <c r="I341" s="57">
        <f t="array" ref="I341">SUMPRODUCT('Distance Matrix_ex'!$B76:$T76,TRANSPOSE('Entry capacity'!I$12:I$30))/(SUM('Entry capacity'!$I$12:$I$30)-IFERROR(VLOOKUP($A341,'Entry capacity'!$A$12:$I$30,9,FALSE),0))</f>
        <v>699.86957015342955</v>
      </c>
    </row>
    <row r="342" spans="1:9" s="5" customFormat="1" ht="15" customHeight="1" x14ac:dyDescent="0.25">
      <c r="A342" s="46" t="str">
        <f t="shared" ref="A342:B357" si="6">A77</f>
        <v>38X.02_Parque Tecnologico</v>
      </c>
      <c r="B342" s="4" t="str">
        <f t="shared" si="6"/>
        <v>Salida Nacional / National exit</v>
      </c>
      <c r="C342" s="52">
        <f t="array" ref="C342">SUMPRODUCT('Distance Matrix_ex'!$B77:$T77,TRANSPOSE('Entry capacity'!C$12:C$30))/(SUM('Entry capacity'!$C$12:$C$30)-IFERROR(VLOOKUP($A342,'Entry capacity'!$A$12:$I$30,3,FALSE),0))</f>
        <v>680.91629421524226</v>
      </c>
      <c r="D342" s="52">
        <f t="array" ref="D342">SUMPRODUCT('Distance Matrix_ex'!$B77:$T77,TRANSPOSE('Entry capacity'!D$12:D$30))/(SUM('Entry capacity'!$D$12:$D$30)-IFERROR(VLOOKUP($A342,'Entry capacity'!$A$12:$I$30,4,FALSE),0))</f>
        <v>688.30363116973035</v>
      </c>
      <c r="E342" s="52">
        <f t="array" ref="E342">SUMPRODUCT('Distance Matrix_ex'!$B77:$T77,TRANSPOSE('Entry capacity'!E$12:E$30))/(SUM('Entry capacity'!$E$12:$E$30)-IFERROR(VLOOKUP($A342,'Entry capacity'!$A$12:$I$30,5,FALSE),0))</f>
        <v>697.93483037936653</v>
      </c>
      <c r="F342" s="52">
        <f t="array" ref="F342">SUMPRODUCT('Distance Matrix_ex'!$B77:$T77,TRANSPOSE('Entry capacity'!F$12:F$30))/(SUM('Entry capacity'!$F$12:$F$30)-IFERROR(VLOOKUP($A342,'Entry capacity'!$A$12:$I$30,6,FALSE),0))</f>
        <v>707.65005047901968</v>
      </c>
      <c r="G342" s="52">
        <f t="array" ref="G342">SUMPRODUCT('Distance Matrix_ex'!$B77:$T77,TRANSPOSE('Entry capacity'!G$12:G$30))/(SUM('Entry capacity'!$G$12:$G$30)-IFERROR(VLOOKUP($A342,'Entry capacity'!$A$12:$I$30,7,FALSE),0))</f>
        <v>709.50029296027719</v>
      </c>
      <c r="H342" s="52">
        <f t="array" ref="H342">SUMPRODUCT('Distance Matrix_ex'!$B77:$T77,TRANSPOSE('Entry capacity'!H$12:H$30))/(SUM('Entry capacity'!$H$12:$H$30)-IFERROR(VLOOKUP($A342,'Entry capacity'!$A$12:$I$30,8,FALSE),0))</f>
        <v>709.19378620258692</v>
      </c>
      <c r="I342" s="57">
        <f t="array" ref="I342">SUMPRODUCT('Distance Matrix_ex'!$B77:$T77,TRANSPOSE('Entry capacity'!I$12:I$30))/(SUM('Entry capacity'!$I$12:$I$30)-IFERROR(VLOOKUP($A342,'Entry capacity'!$A$12:$I$30,9,FALSE),0))</f>
        <v>708.83107799217566</v>
      </c>
    </row>
    <row r="343" spans="1:9" s="5" customFormat="1" ht="15" customHeight="1" x14ac:dyDescent="0.25">
      <c r="A343" s="46" t="str">
        <f t="shared" si="6"/>
        <v>39.01_Legutiano</v>
      </c>
      <c r="B343" s="4" t="str">
        <f t="shared" si="6"/>
        <v>Salida Nacional / National exit</v>
      </c>
      <c r="C343" s="52">
        <f t="array" ref="C343">SUMPRODUCT('Distance Matrix_ex'!$B78:$T78,TRANSPOSE('Entry capacity'!C$12:C$30))/(SUM('Entry capacity'!$C$12:$C$30)-IFERROR(VLOOKUP($A343,'Entry capacity'!$A$12:$I$30,3,FALSE),0))</f>
        <v>686.85870341762438</v>
      </c>
      <c r="D343" s="52">
        <f t="array" ref="D343">SUMPRODUCT('Distance Matrix_ex'!$B78:$T78,TRANSPOSE('Entry capacity'!D$12:D$30))/(SUM('Entry capacity'!$D$12:$D$30)-IFERROR(VLOOKUP($A343,'Entry capacity'!$A$12:$I$30,4,FALSE),0))</f>
        <v>694.42990576562181</v>
      </c>
      <c r="E343" s="52">
        <f t="array" ref="E343">SUMPRODUCT('Distance Matrix_ex'!$B78:$T78,TRANSPOSE('Entry capacity'!E$12:E$30))/(SUM('Entry capacity'!$E$12:$E$30)-IFERROR(VLOOKUP($A343,'Entry capacity'!$A$12:$I$30,5,FALSE),0))</f>
        <v>704.30775346448445</v>
      </c>
      <c r="F343" s="52">
        <f t="array" ref="F343">SUMPRODUCT('Distance Matrix_ex'!$B78:$T78,TRANSPOSE('Entry capacity'!F$12:F$30))/(SUM('Entry capacity'!$F$12:$F$30)-IFERROR(VLOOKUP($A343,'Entry capacity'!$A$12:$I$30,6,FALSE),0))</f>
        <v>714.27754434698909</v>
      </c>
      <c r="G343" s="52">
        <f t="array" ref="G343">SUMPRODUCT('Distance Matrix_ex'!$B78:$T78,TRANSPOSE('Entry capacity'!G$12:G$30))/(SUM('Entry capacity'!$G$12:$G$30)-IFERROR(VLOOKUP($A343,'Entry capacity'!$A$12:$I$30,7,FALSE),0))</f>
        <v>716.18630984070558</v>
      </c>
      <c r="H343" s="52">
        <f t="array" ref="H343">SUMPRODUCT('Distance Matrix_ex'!$B78:$T78,TRANSPOSE('Entry capacity'!H$12:H$30))/(SUM('Entry capacity'!$H$12:$H$30)-IFERROR(VLOOKUP($A343,'Entry capacity'!$A$12:$I$30,8,FALSE),0))</f>
        <v>715.87815958337262</v>
      </c>
      <c r="I343" s="57">
        <f t="array" ref="I343">SUMPRODUCT('Distance Matrix_ex'!$B78:$T78,TRANSPOSE('Entry capacity'!I$12:I$30))/(SUM('Entry capacity'!$I$12:$I$30)-IFERROR(VLOOKUP($A343,'Entry capacity'!$A$12:$I$30,9,FALSE),0))</f>
        <v>715.51473347481897</v>
      </c>
    </row>
    <row r="344" spans="1:9" s="5" customFormat="1" ht="15" customHeight="1" x14ac:dyDescent="0.25">
      <c r="A344" s="46" t="str">
        <f t="shared" si="6"/>
        <v>4_Papiol</v>
      </c>
      <c r="B344" s="4" t="str">
        <f t="shared" si="6"/>
        <v>Salida Nacional / National exit</v>
      </c>
      <c r="C344" s="52">
        <f t="array" ref="C344">SUMPRODUCT('Distance Matrix_ex'!$B79:$T79,TRANSPOSE('Entry capacity'!C$12:C$30))/(SUM('Entry capacity'!$C$12:$C$30)-IFERROR(VLOOKUP($A344,'Entry capacity'!$A$12:$I$30,3,FALSE),0))</f>
        <v>762.35478950558172</v>
      </c>
      <c r="D344" s="52">
        <f t="array" ref="D344">SUMPRODUCT('Distance Matrix_ex'!$B79:$T79,TRANSPOSE('Entry capacity'!D$12:D$30))/(SUM('Entry capacity'!$D$12:$D$30)-IFERROR(VLOOKUP($A344,'Entry capacity'!$A$12:$I$30,4,FALSE),0))</f>
        <v>758.62784516764634</v>
      </c>
      <c r="E344" s="52">
        <f t="array" ref="E344">SUMPRODUCT('Distance Matrix_ex'!$B79:$T79,TRANSPOSE('Entry capacity'!E$12:E$30))/(SUM('Entry capacity'!$E$12:$E$30)-IFERROR(VLOOKUP($A344,'Entry capacity'!$A$12:$I$30,5,FALSE),0))</f>
        <v>752.73296543668221</v>
      </c>
      <c r="F344" s="52">
        <f t="array" ref="F344">SUMPRODUCT('Distance Matrix_ex'!$B79:$T79,TRANSPOSE('Entry capacity'!F$12:F$30))/(SUM('Entry capacity'!$F$12:$F$30)-IFERROR(VLOOKUP($A344,'Entry capacity'!$A$12:$I$30,6,FALSE),0))</f>
        <v>746.36534895338434</v>
      </c>
      <c r="G344" s="52">
        <f t="array" ref="G344">SUMPRODUCT('Distance Matrix_ex'!$B79:$T79,TRANSPOSE('Entry capacity'!G$12:G$30))/(SUM('Entry capacity'!$G$12:$G$30)-IFERROR(VLOOKUP($A344,'Entry capacity'!$A$12:$I$30,7,FALSE),0))</f>
        <v>743.15983111026014</v>
      </c>
      <c r="H344" s="52">
        <f t="array" ref="H344">SUMPRODUCT('Distance Matrix_ex'!$B79:$T79,TRANSPOSE('Entry capacity'!H$12:H$30))/(SUM('Entry capacity'!$H$12:$H$30)-IFERROR(VLOOKUP($A344,'Entry capacity'!$A$12:$I$30,8,FALSE),0))</f>
        <v>741.52777816109688</v>
      </c>
      <c r="I344" s="57">
        <f t="array" ref="I344">SUMPRODUCT('Distance Matrix_ex'!$B79:$T79,TRANSPOSE('Entry capacity'!I$12:I$30))/(SUM('Entry capacity'!$I$12:$I$30)-IFERROR(VLOOKUP($A344,'Entry capacity'!$A$12:$I$30,9,FALSE),0))</f>
        <v>738.49945755344186</v>
      </c>
    </row>
    <row r="345" spans="1:9" s="5" customFormat="1" ht="15" customHeight="1" x14ac:dyDescent="0.25">
      <c r="A345" s="46" t="str">
        <f t="shared" si="6"/>
        <v>40_Mondragon</v>
      </c>
      <c r="B345" s="4" t="str">
        <f t="shared" si="6"/>
        <v>Salida Nacional / National exit</v>
      </c>
      <c r="C345" s="52">
        <f t="array" ref="C345">SUMPRODUCT('Distance Matrix_ex'!$B80:$T80,TRANSPOSE('Entry capacity'!C$12:C$30))/(SUM('Entry capacity'!$C$12:$C$30)-IFERROR(VLOOKUP($A345,'Entry capacity'!$A$12:$I$30,3,FALSE),0))</f>
        <v>702.8584446257446</v>
      </c>
      <c r="D345" s="52">
        <f t="array" ref="D345">SUMPRODUCT('Distance Matrix_ex'!$B80:$T80,TRANSPOSE('Entry capacity'!D$12:D$30))/(SUM('Entry capacity'!$D$12:$D$30)-IFERROR(VLOOKUP($A345,'Entry capacity'!$A$12:$I$30,4,FALSE),0))</f>
        <v>710.92469849461338</v>
      </c>
      <c r="E345" s="52">
        <f t="array" ref="E345">SUMPRODUCT('Distance Matrix_ex'!$B80:$T80,TRANSPOSE('Entry capacity'!E$12:E$30))/(SUM('Entry capacity'!$E$12:$E$30)-IFERROR(VLOOKUP($A345,'Entry capacity'!$A$12:$I$30,5,FALSE),0))</f>
        <v>721.46663913332452</v>
      </c>
      <c r="F345" s="52">
        <f t="array" ref="F345">SUMPRODUCT('Distance Matrix_ex'!$B80:$T80,TRANSPOSE('Entry capacity'!F$12:F$30))/(SUM('Entry capacity'!$F$12:$F$30)-IFERROR(VLOOKUP($A345,'Entry capacity'!$A$12:$I$30,6,FALSE),0))</f>
        <v>732.12185347053583</v>
      </c>
      <c r="G345" s="52">
        <f t="array" ref="G345">SUMPRODUCT('Distance Matrix_ex'!$B80:$T80,TRANSPOSE('Entry capacity'!G$12:G$30))/(SUM('Entry capacity'!$G$12:$G$30)-IFERROR(VLOOKUP($A345,'Entry capacity'!$A$12:$I$30,7,FALSE),0))</f>
        <v>734.18819024926074</v>
      </c>
      <c r="H345" s="52">
        <f t="array" ref="H345">SUMPRODUCT('Distance Matrix_ex'!$B80:$T80,TRANSPOSE('Entry capacity'!H$12:H$30))/(SUM('Entry capacity'!$H$12:$H$30)-IFERROR(VLOOKUP($A345,'Entry capacity'!$A$12:$I$30,8,FALSE),0))</f>
        <v>733.87561492322834</v>
      </c>
      <c r="I345" s="57">
        <f t="array" ref="I345">SUMPRODUCT('Distance Matrix_ex'!$B80:$T80,TRANSPOSE('Entry capacity'!I$12:I$30))/(SUM('Entry capacity'!$I$12:$I$30)-IFERROR(VLOOKUP($A345,'Entry capacity'!$A$12:$I$30,9,FALSE),0))</f>
        <v>733.51025589755261</v>
      </c>
    </row>
    <row r="346" spans="1:9" s="5" customFormat="1" ht="15" customHeight="1" x14ac:dyDescent="0.25">
      <c r="A346" s="46" t="str">
        <f t="shared" si="6"/>
        <v>41.01_ERM_Legazpia</v>
      </c>
      <c r="B346" s="4" t="str">
        <f t="shared" si="6"/>
        <v>Salida Nacional / National exit</v>
      </c>
      <c r="C346" s="52">
        <f t="array" ref="C346">SUMPRODUCT('Distance Matrix_ex'!$B81:$T81,TRANSPOSE('Entry capacity'!C$12:C$30))/(SUM('Entry capacity'!$C$12:$C$30)-IFERROR(VLOOKUP($A346,'Entry capacity'!$A$12:$I$30,3,FALSE),0))</f>
        <v>716.4301958491227</v>
      </c>
      <c r="D346" s="52">
        <f t="array" ref="D346">SUMPRODUCT('Distance Matrix_ex'!$B81:$T81,TRANSPOSE('Entry capacity'!D$12:D$30))/(SUM('Entry capacity'!$D$12:$D$30)-IFERROR(VLOOKUP($A346,'Entry capacity'!$A$12:$I$30,4,FALSE),0))</f>
        <v>724.61905882027531</v>
      </c>
      <c r="E346" s="52">
        <f t="array" ref="E346">SUMPRODUCT('Distance Matrix_ex'!$B81:$T81,TRANSPOSE('Entry capacity'!E$12:E$30))/(SUM('Entry capacity'!$E$12:$E$30)-IFERROR(VLOOKUP($A346,'Entry capacity'!$A$12:$I$30,5,FALSE),0))</f>
        <v>735.33015285337092</v>
      </c>
      <c r="F346" s="52">
        <f t="array" ref="F346">SUMPRODUCT('Distance Matrix_ex'!$B81:$T81,TRANSPOSE('Entry capacity'!F$12:F$30))/(SUM('Entry capacity'!$F$12:$F$30)-IFERROR(VLOOKUP($A346,'Entry capacity'!$A$12:$I$30,6,FALSE),0))</f>
        <v>746.16151018067194</v>
      </c>
      <c r="G346" s="52">
        <f t="array" ref="G346">SUMPRODUCT('Distance Matrix_ex'!$B81:$T81,TRANSPOSE('Entry capacity'!G$12:G$30))/(SUM('Entry capacity'!$G$12:$G$30)-IFERROR(VLOOKUP($A346,'Entry capacity'!$A$12:$I$30,7,FALSE),0))</f>
        <v>748.27735248238093</v>
      </c>
      <c r="H346" s="52">
        <f t="array" ref="H346">SUMPRODUCT('Distance Matrix_ex'!$B81:$T81,TRANSPOSE('Entry capacity'!H$12:H$30))/(SUM('Entry capacity'!$H$12:$H$30)-IFERROR(VLOOKUP($A346,'Entry capacity'!$A$12:$I$30,8,FALSE),0))</f>
        <v>747.97222900721647</v>
      </c>
      <c r="I346" s="57">
        <f t="array" ref="I346">SUMPRODUCT('Distance Matrix_ex'!$B81:$T81,TRANSPOSE('Entry capacity'!I$12:I$30))/(SUM('Entry capacity'!$I$12:$I$30)-IFERROR(VLOOKUP($A346,'Entry capacity'!$A$12:$I$30,9,FALSE),0))</f>
        <v>747.62195108863341</v>
      </c>
    </row>
    <row r="347" spans="1:9" s="5" customFormat="1" ht="15" customHeight="1" x14ac:dyDescent="0.25">
      <c r="A347" s="46" t="str">
        <f t="shared" si="6"/>
        <v>41.03_ERM_Zaldibia</v>
      </c>
      <c r="B347" s="4" t="str">
        <f t="shared" si="6"/>
        <v>Salida Nacional / National exit</v>
      </c>
      <c r="C347" s="52">
        <f t="array" ref="C347">SUMPRODUCT('Distance Matrix_ex'!$B82:$T82,TRANSPOSE('Entry capacity'!C$12:C$30))/(SUM('Entry capacity'!$C$12:$C$30)-IFERROR(VLOOKUP($A347,'Entry capacity'!$A$12:$I$30,3,FALSE),0))</f>
        <v>732.97565902855513</v>
      </c>
      <c r="D347" s="52">
        <f t="array" ref="D347">SUMPRODUCT('Distance Matrix_ex'!$B82:$T82,TRANSPOSE('Entry capacity'!D$12:D$30))/(SUM('Entry capacity'!$D$12:$D$30)-IFERROR(VLOOKUP($A347,'Entry capacity'!$A$12:$I$30,4,FALSE),0))</f>
        <v>741.1899637631459</v>
      </c>
      <c r="E347" s="52">
        <f t="array" ref="E347">SUMPRODUCT('Distance Matrix_ex'!$B82:$T82,TRANSPOSE('Entry capacity'!E$12:E$30))/(SUM('Entry capacity'!$E$12:$E$30)-IFERROR(VLOOKUP($A347,'Entry capacity'!$A$12:$I$30,5,FALSE),0))</f>
        <v>751.94284133848635</v>
      </c>
      <c r="F347" s="52">
        <f t="array" ref="F347">SUMPRODUCT('Distance Matrix_ex'!$B82:$T82,TRANSPOSE('Entry capacity'!F$12:F$30))/(SUM('Entry capacity'!$F$12:$F$30)-IFERROR(VLOOKUP($A347,'Entry capacity'!$A$12:$I$30,6,FALSE),0))</f>
        <v>762.81987103875838</v>
      </c>
      <c r="G347" s="52">
        <f t="array" ref="G347">SUMPRODUCT('Distance Matrix_ex'!$B82:$T82,TRANSPOSE('Entry capacity'!G$12:G$30))/(SUM('Entry capacity'!$G$12:$G$30)-IFERROR(VLOOKUP($A347,'Entry capacity'!$A$12:$I$30,7,FALSE),0))</f>
        <v>764.96095940225393</v>
      </c>
      <c r="H347" s="52">
        <f t="array" ref="H347">SUMPRODUCT('Distance Matrix_ex'!$B82:$T82,TRANSPOSE('Entry capacity'!H$12:H$30))/(SUM('Entry capacity'!$H$12:$H$30)-IFERROR(VLOOKUP($A347,'Entry capacity'!$A$12:$I$30,8,FALSE),0))</f>
        <v>764.66959512903031</v>
      </c>
      <c r="I347" s="57">
        <f t="array" ref="I347">SUMPRODUCT('Distance Matrix_ex'!$B82:$T82,TRANSPOSE('Entry capacity'!I$12:I$30))/(SUM('Entry capacity'!$I$12:$I$30)-IFERROR(VLOOKUP($A347,'Entry capacity'!$A$12:$I$30,9,FALSE),0))</f>
        <v>764.34467813943547</v>
      </c>
    </row>
    <row r="348" spans="1:9" s="5" customFormat="1" ht="15" customHeight="1" x14ac:dyDescent="0.25">
      <c r="A348" s="46" t="str">
        <f t="shared" si="6"/>
        <v>41.03X01_ERM_Legorreta</v>
      </c>
      <c r="B348" s="4" t="str">
        <f t="shared" si="6"/>
        <v>Salida Nacional / National exit</v>
      </c>
      <c r="C348" s="52">
        <f t="array" ref="C348">SUMPRODUCT('Distance Matrix_ex'!$B83:$T83,TRANSPOSE('Entry capacity'!C$12:C$30))/(SUM('Entry capacity'!$C$12:$C$30)-IFERROR(VLOOKUP($A348,'Entry capacity'!$A$12:$I$30,3,FALSE),0))</f>
        <v>736.19622932972561</v>
      </c>
      <c r="D348" s="52">
        <f t="array" ref="D348">SUMPRODUCT('Distance Matrix_ex'!$B83:$T83,TRANSPOSE('Entry capacity'!D$12:D$30))/(SUM('Entry capacity'!$D$12:$D$30)-IFERROR(VLOOKUP($A348,'Entry capacity'!$A$12:$I$30,4,FALSE),0))</f>
        <v>744.41548629725503</v>
      </c>
      <c r="E348" s="52">
        <f t="array" ref="E348">SUMPRODUCT('Distance Matrix_ex'!$B83:$T83,TRANSPOSE('Entry capacity'!E$12:E$30))/(SUM('Entry capacity'!$E$12:$E$30)-IFERROR(VLOOKUP($A348,'Entry capacity'!$A$12:$I$30,5,FALSE),0))</f>
        <v>755.17649702872245</v>
      </c>
      <c r="F348" s="52">
        <f t="array" ref="F348">SUMPRODUCT('Distance Matrix_ex'!$B83:$T83,TRANSPOSE('Entry capacity'!F$12:F$30))/(SUM('Entry capacity'!$F$12:$F$30)-IFERROR(VLOOKUP($A348,'Entry capacity'!$A$12:$I$30,6,FALSE),0))</f>
        <v>766.06241684505665</v>
      </c>
      <c r="G348" s="52">
        <f t="array" ref="G348">SUMPRODUCT('Distance Matrix_ex'!$B83:$T83,TRANSPOSE('Entry capacity'!G$12:G$30))/(SUM('Entry capacity'!$G$12:$G$30)-IFERROR(VLOOKUP($A348,'Entry capacity'!$A$12:$I$30,7,FALSE),0))</f>
        <v>768.20841934821306</v>
      </c>
      <c r="H348" s="52">
        <f t="array" ref="H348">SUMPRODUCT('Distance Matrix_ex'!$B83:$T83,TRANSPOSE('Entry capacity'!H$12:H$30))/(SUM('Entry capacity'!$H$12:$H$30)-IFERROR(VLOOKUP($A348,'Entry capacity'!$A$12:$I$30,8,FALSE),0))</f>
        <v>767.91973330023211</v>
      </c>
      <c r="I348" s="57">
        <f t="array" ref="I348">SUMPRODUCT('Distance Matrix_ex'!$B83:$T83,TRANSPOSE('Entry capacity'!I$12:I$30))/(SUM('Entry capacity'!$I$12:$I$30)-IFERROR(VLOOKUP($A348,'Entry capacity'!$A$12:$I$30,9,FALSE),0))</f>
        <v>767.59975280917001</v>
      </c>
    </row>
    <row r="349" spans="1:9" s="5" customFormat="1" ht="15" customHeight="1" x14ac:dyDescent="0.25">
      <c r="A349" s="46" t="str">
        <f t="shared" si="6"/>
        <v>41.04_ERM_Altzo</v>
      </c>
      <c r="B349" s="4" t="str">
        <f t="shared" si="6"/>
        <v>Salida Nacional / National exit</v>
      </c>
      <c r="C349" s="52">
        <f t="array" ref="C349">SUMPRODUCT('Distance Matrix_ex'!$B84:$T84,TRANSPOSE('Entry capacity'!C$12:C$30))/(SUM('Entry capacity'!$C$12:$C$30)-IFERROR(VLOOKUP($A349,'Entry capacity'!$A$12:$I$30,3,FALSE),0))</f>
        <v>743.87485741531566</v>
      </c>
      <c r="D349" s="52">
        <f t="array" ref="D349">SUMPRODUCT('Distance Matrix_ex'!$B84:$T84,TRANSPOSE('Entry capacity'!D$12:D$30))/(SUM('Entry capacity'!$D$12:$D$30)-IFERROR(VLOOKUP($A349,'Entry capacity'!$A$12:$I$30,4,FALSE),0))</f>
        <v>752.10592171861822</v>
      </c>
      <c r="E349" s="52">
        <f t="array" ref="E349">SUMPRODUCT('Distance Matrix_ex'!$B84:$T84,TRANSPOSE('Entry capacity'!E$12:E$30))/(SUM('Entry capacity'!$E$12:$E$30)-IFERROR(VLOOKUP($A349,'Entry capacity'!$A$12:$I$30,5,FALSE),0))</f>
        <v>762.88632388552116</v>
      </c>
      <c r="F349" s="52">
        <f t="array" ref="F349">SUMPRODUCT('Distance Matrix_ex'!$B84:$T84,TRANSPOSE('Entry capacity'!F$12:F$30))/(SUM('Entry capacity'!$F$12:$F$30)-IFERROR(VLOOKUP($A349,'Entry capacity'!$A$12:$I$30,6,FALSE),0))</f>
        <v>773.79343991510279</v>
      </c>
      <c r="G349" s="52">
        <f t="array" ref="G349">SUMPRODUCT('Distance Matrix_ex'!$B84:$T84,TRANSPOSE('Entry capacity'!G$12:G$30))/(SUM('Entry capacity'!$G$12:$G$30)-IFERROR(VLOOKUP($A349,'Entry capacity'!$A$12:$I$30,7,FALSE),0))</f>
        <v>775.95115893033176</v>
      </c>
      <c r="H349" s="52">
        <f t="array" ref="H349">SUMPRODUCT('Distance Matrix_ex'!$B84:$T84,TRANSPOSE('Entry capacity'!H$12:H$30))/(SUM('Entry capacity'!$H$12:$H$30)-IFERROR(VLOOKUP($A349,'Entry capacity'!$A$12:$I$30,8,FALSE),0))</f>
        <v>775.66885842703539</v>
      </c>
      <c r="I349" s="57">
        <f t="array" ref="I349">SUMPRODUCT('Distance Matrix_ex'!$B84:$T84,TRANSPOSE('Entry capacity'!I$12:I$30))/(SUM('Entry capacity'!$I$12:$I$30)-IFERROR(VLOOKUP($A349,'Entry capacity'!$A$12:$I$30,9,FALSE),0))</f>
        <v>775.36064775707121</v>
      </c>
    </row>
    <row r="350" spans="1:9" s="5" customFormat="1" ht="15" customHeight="1" x14ac:dyDescent="0.25">
      <c r="A350" s="46" t="str">
        <f t="shared" si="6"/>
        <v>41.05_ERM_Belanuntza_Tolosa</v>
      </c>
      <c r="B350" s="4" t="str">
        <f t="shared" si="6"/>
        <v>Salida Nacional / National exit</v>
      </c>
      <c r="C350" s="52">
        <f t="array" ref="C350">SUMPRODUCT('Distance Matrix_ex'!$B85:$T85,TRANSPOSE('Entry capacity'!C$12:C$30))/(SUM('Entry capacity'!$C$12:$C$30)-IFERROR(VLOOKUP($A350,'Entry capacity'!$A$12:$I$30,3,FALSE),0))</f>
        <v>750.41090856209405</v>
      </c>
      <c r="D350" s="52">
        <f t="array" ref="D350">SUMPRODUCT('Distance Matrix_ex'!$B85:$T85,TRANSPOSE('Entry capacity'!D$12:D$30))/(SUM('Entry capacity'!$D$12:$D$30)-IFERROR(VLOOKUP($A350,'Entry capacity'!$A$12:$I$30,4,FALSE),0))</f>
        <v>758.65202327409747</v>
      </c>
      <c r="E350" s="52">
        <f t="array" ref="E350">SUMPRODUCT('Distance Matrix_ex'!$B85:$T85,TRANSPOSE('Entry capacity'!E$12:E$30))/(SUM('Entry capacity'!$E$12:$E$30)-IFERROR(VLOOKUP($A350,'Entry capacity'!$A$12:$I$30,5,FALSE),0))</f>
        <v>769.44893143821844</v>
      </c>
      <c r="F350" s="52">
        <f t="array" ref="F350">SUMPRODUCT('Distance Matrix_ex'!$B85:$T85,TRANSPOSE('Entry capacity'!F$12:F$30))/(SUM('Entry capacity'!$F$12:$F$30)-IFERROR(VLOOKUP($A350,'Entry capacity'!$A$12:$I$30,6,FALSE),0))</f>
        <v>780.37408969257751</v>
      </c>
      <c r="G350" s="52">
        <f t="array" ref="G350">SUMPRODUCT('Distance Matrix_ex'!$B85:$T85,TRANSPOSE('Entry capacity'!G$12:G$30))/(SUM('Entry capacity'!$G$12:$G$30)-IFERROR(VLOOKUP($A350,'Entry capacity'!$A$12:$I$30,7,FALSE),0))</f>
        <v>782.54178180733845</v>
      </c>
      <c r="H350" s="52">
        <f t="array" ref="H350">SUMPRODUCT('Distance Matrix_ex'!$B85:$T85,TRANSPOSE('Entry capacity'!H$12:H$30))/(SUM('Entry capacity'!$H$12:$H$30)-IFERROR(VLOOKUP($A350,'Entry capacity'!$A$12:$I$30,8,FALSE),0))</f>
        <v>782.2649166821061</v>
      </c>
      <c r="I350" s="57">
        <f t="array" ref="I350">SUMPRODUCT('Distance Matrix_ex'!$B85:$T85,TRANSPOSE('Entry capacity'!I$12:I$30))/(SUM('Entry capacity'!$I$12:$I$30)-IFERROR(VLOOKUP($A350,'Entry capacity'!$A$12:$I$30,9,FALSE),0))</f>
        <v>781.96672448833692</v>
      </c>
    </row>
    <row r="351" spans="1:9" s="5" customFormat="1" ht="15" customHeight="1" x14ac:dyDescent="0.25">
      <c r="A351" s="46" t="str">
        <f t="shared" si="6"/>
        <v>41.06_ERM_Billabona</v>
      </c>
      <c r="B351" s="4" t="str">
        <f t="shared" si="6"/>
        <v>Salida Nacional / National exit</v>
      </c>
      <c r="C351" s="52">
        <f t="array" ref="C351">SUMPRODUCT('Distance Matrix_ex'!$B86:$T86,TRANSPOSE('Entry capacity'!C$12:C$30))/(SUM('Entry capacity'!$C$12:$C$30)-IFERROR(VLOOKUP($A351,'Entry capacity'!$A$12:$I$30,3,FALSE),0))</f>
        <v>758.26201831017261</v>
      </c>
      <c r="D351" s="52">
        <f t="array" ref="D351">SUMPRODUCT('Distance Matrix_ex'!$B86:$T86,TRANSPOSE('Entry capacity'!D$12:D$30))/(SUM('Entry capacity'!$D$12:$D$30)-IFERROR(VLOOKUP($A351,'Entry capacity'!$A$12:$I$30,4,FALSE),0))</f>
        <v>766.51520558096581</v>
      </c>
      <c r="E351" s="52">
        <f t="array" ref="E351">SUMPRODUCT('Distance Matrix_ex'!$B86:$T86,TRANSPOSE('Entry capacity'!E$12:E$30))/(SUM('Entry capacity'!$E$12:$E$30)-IFERROR(VLOOKUP($A351,'Entry capacity'!$A$12:$I$30,5,FALSE),0))</f>
        <v>777.33194076185077</v>
      </c>
      <c r="F351" s="52">
        <f t="array" ref="F351">SUMPRODUCT('Distance Matrix_ex'!$B86:$T86,TRANSPOSE('Entry capacity'!F$12:F$30))/(SUM('Entry capacity'!$F$12:$F$30)-IFERROR(VLOOKUP($A351,'Entry capacity'!$A$12:$I$30,6,FALSE),0))</f>
        <v>788.27877135071992</v>
      </c>
      <c r="G351" s="52">
        <f t="array" ref="G351">SUMPRODUCT('Distance Matrix_ex'!$B86:$T86,TRANSPOSE('Entry capacity'!G$12:G$30))/(SUM('Entry capacity'!$G$12:$G$30)-IFERROR(VLOOKUP($A351,'Entry capacity'!$A$12:$I$30,7,FALSE),0))</f>
        <v>790.45844316043679</v>
      </c>
      <c r="H351" s="52">
        <f t="array" ref="H351">SUMPRODUCT('Distance Matrix_ex'!$B86:$T86,TRANSPOSE('Entry capacity'!H$12:H$30))/(SUM('Entry capacity'!$H$12:$H$30)-IFERROR(VLOOKUP($A351,'Entry capacity'!$A$12:$I$30,8,FALSE),0))</f>
        <v>790.18810701558505</v>
      </c>
      <c r="I351" s="57">
        <f t="array" ref="I351">SUMPRODUCT('Distance Matrix_ex'!$B86:$T86,TRANSPOSE('Entry capacity'!I$12:I$30))/(SUM('Entry capacity'!$I$12:$I$30)-IFERROR(VLOOKUP($A351,'Entry capacity'!$A$12:$I$30,9,FALSE),0))</f>
        <v>789.90194902325459</v>
      </c>
    </row>
    <row r="352" spans="1:9" s="5" customFormat="1" ht="15" customHeight="1" x14ac:dyDescent="0.25">
      <c r="A352" s="46" t="str">
        <f t="shared" si="6"/>
        <v>41.07X_Hernani_Osiñaga</v>
      </c>
      <c r="B352" s="4" t="str">
        <f t="shared" si="6"/>
        <v>Salida Nacional / National exit</v>
      </c>
      <c r="C352" s="52">
        <f t="array" ref="C352">SUMPRODUCT('Distance Matrix_ex'!$B87:$T87,TRANSPOSE('Entry capacity'!C$12:C$30))/(SUM('Entry capacity'!$C$12:$C$30)-IFERROR(VLOOKUP($A352,'Entry capacity'!$A$12:$I$30,3,FALSE),0))</f>
        <v>760.53804617390688</v>
      </c>
      <c r="D352" s="52">
        <f t="array" ref="D352">SUMPRODUCT('Distance Matrix_ex'!$B87:$T87,TRANSPOSE('Entry capacity'!D$12:D$30))/(SUM('Entry capacity'!$D$12:$D$30)-IFERROR(VLOOKUP($A352,'Entry capacity'!$A$12:$I$30,4,FALSE),0))</f>
        <v>768.79473326588129</v>
      </c>
      <c r="E352" s="52">
        <f t="array" ref="E352">SUMPRODUCT('Distance Matrix_ex'!$B87:$T87,TRANSPOSE('Entry capacity'!E$12:E$30))/(SUM('Entry capacity'!$E$12:$E$30)-IFERROR(VLOOKUP($A352,'Entry capacity'!$A$12:$I$30,5,FALSE),0))</f>
        <v>779.61721627657096</v>
      </c>
      <c r="F352" s="52">
        <f t="array" ref="F352">SUMPRODUCT('Distance Matrix_ex'!$B87:$T87,TRANSPOSE('Entry capacity'!F$12:F$30))/(SUM('Entry capacity'!$F$12:$F$30)-IFERROR(VLOOKUP($A352,'Entry capacity'!$A$12:$I$30,6,FALSE),0))</f>
        <v>790.57032965077849</v>
      </c>
      <c r="G352" s="52">
        <f t="array" ref="G352">SUMPRODUCT('Distance Matrix_ex'!$B87:$T87,TRANSPOSE('Entry capacity'!G$12:G$30))/(SUM('Entry capacity'!$G$12:$G$30)-IFERROR(VLOOKUP($A352,'Entry capacity'!$A$12:$I$30,7,FALSE),0))</f>
        <v>792.75347436055631</v>
      </c>
      <c r="H352" s="52">
        <f t="array" ref="H352">SUMPRODUCT('Distance Matrix_ex'!$B87:$T87,TRANSPOSE('Entry capacity'!H$12:H$30))/(SUM('Entry capacity'!$H$12:$H$30)-IFERROR(VLOOKUP($A352,'Entry capacity'!$A$12:$I$30,8,FALSE),0))</f>
        <v>792.48503095975491</v>
      </c>
      <c r="I352" s="57">
        <f t="array" ref="I352">SUMPRODUCT('Distance Matrix_ex'!$B87:$T87,TRANSPOSE('Entry capacity'!I$12:I$30))/(SUM('Entry capacity'!$I$12:$I$30)-IFERROR(VLOOKUP($A352,'Entry capacity'!$A$12:$I$30,9,FALSE),0))</f>
        <v>792.20236166885309</v>
      </c>
    </row>
    <row r="353" spans="1:9" s="5" customFormat="1" ht="15" customHeight="1" x14ac:dyDescent="0.25">
      <c r="A353" s="46" t="str">
        <f t="shared" si="6"/>
        <v>41.10_ERM_Irun</v>
      </c>
      <c r="B353" s="4" t="str">
        <f t="shared" si="6"/>
        <v>Salida Nacional / National exit</v>
      </c>
      <c r="C353" s="52">
        <f t="array" ref="C353">SUMPRODUCT('Distance Matrix_ex'!$B88:$T88,TRANSPOSE('Entry capacity'!C$12:C$30))/(SUM('Entry capacity'!$C$12:$C$30)-IFERROR(VLOOKUP($A353,'Entry capacity'!$A$12:$I$30,3,FALSE),0))</f>
        <v>800.84399911283822</v>
      </c>
      <c r="D353" s="52">
        <f t="array" ref="D353">SUMPRODUCT('Distance Matrix_ex'!$B88:$T88,TRANSPOSE('Entry capacity'!D$12:D$30))/(SUM('Entry capacity'!$D$12:$D$30)-IFERROR(VLOOKUP($A353,'Entry capacity'!$A$12:$I$30,4,FALSE),0))</f>
        <v>809.16266419289968</v>
      </c>
      <c r="E353" s="52">
        <f t="array" ref="E353">SUMPRODUCT('Distance Matrix_ex'!$B88:$T88,TRANSPOSE('Entry capacity'!E$12:E$30))/(SUM('Entry capacity'!$E$12:$E$30)-IFERROR(VLOOKUP($A353,'Entry capacity'!$A$12:$I$30,5,FALSE),0))</f>
        <v>820.08693495465332</v>
      </c>
      <c r="F353" s="52">
        <f t="array" ref="F353">SUMPRODUCT('Distance Matrix_ex'!$B88:$T88,TRANSPOSE('Entry capacity'!F$12:F$30))/(SUM('Entry capacity'!$F$12:$F$30)-IFERROR(VLOOKUP($A353,'Entry capacity'!$A$12:$I$30,6,FALSE),0))</f>
        <v>831.15130955470886</v>
      </c>
      <c r="G353" s="52">
        <f t="array" ref="G353">SUMPRODUCT('Distance Matrix_ex'!$B88:$T88,TRANSPOSE('Entry capacity'!G$12:G$30))/(SUM('Entry capacity'!$G$12:$G$30)-IFERROR(VLOOKUP($A353,'Entry capacity'!$A$12:$I$30,7,FALSE),0))</f>
        <v>833.39595550910155</v>
      </c>
      <c r="H353" s="52">
        <f t="array" ref="H353">SUMPRODUCT('Distance Matrix_ex'!$B88:$T88,TRANSPOSE('Entry capacity'!H$12:H$30))/(SUM('Entry capacity'!$H$12:$H$30)-IFERROR(VLOOKUP($A353,'Entry capacity'!$A$12:$I$30,8,FALSE),0))</f>
        <v>833.16103052600181</v>
      </c>
      <c r="I353" s="57">
        <f t="array" ref="I353">SUMPRODUCT('Distance Matrix_ex'!$B88:$T88,TRANSPOSE('Entry capacity'!I$12:I$30))/(SUM('Entry capacity'!$I$12:$I$30)-IFERROR(VLOOKUP($A353,'Entry capacity'!$A$12:$I$30,9,FALSE),0))</f>
        <v>832.9401423045806</v>
      </c>
    </row>
    <row r="354" spans="1:9" s="5" customFormat="1" ht="15" customHeight="1" x14ac:dyDescent="0.25">
      <c r="A354" s="46" t="str">
        <f t="shared" si="6"/>
        <v>41-16_Vergara</v>
      </c>
      <c r="B354" s="4" t="str">
        <f t="shared" si="6"/>
        <v>Salida Nacional / National exit</v>
      </c>
      <c r="C354" s="52">
        <f t="array" ref="C354">SUMPRODUCT('Distance Matrix_ex'!$B89:$T89,TRANSPOSE('Entry capacity'!C$12:C$30))/(SUM('Entry capacity'!$C$12:$C$30)-IFERROR(VLOOKUP($A354,'Entry capacity'!$A$12:$I$30,3,FALSE),0))</f>
        <v>706.31857246091977</v>
      </c>
      <c r="D354" s="52">
        <f t="array" ref="D354">SUMPRODUCT('Distance Matrix_ex'!$B89:$T89,TRANSPOSE('Entry capacity'!D$12:D$30))/(SUM('Entry capacity'!$D$12:$D$30)-IFERROR(VLOOKUP($A354,'Entry capacity'!$A$12:$I$30,4,FALSE),0))</f>
        <v>714.49188690814015</v>
      </c>
      <c r="E354" s="52">
        <f t="array" ref="E354">SUMPRODUCT('Distance Matrix_ex'!$B89:$T89,TRANSPOSE('Entry capacity'!E$12:E$30))/(SUM('Entry capacity'!$E$12:$E$30)-IFERROR(VLOOKUP($A354,'Entry capacity'!$A$12:$I$30,5,FALSE),0))</f>
        <v>725.17744527393984</v>
      </c>
      <c r="F354" s="52">
        <f t="array" ref="F354">SUMPRODUCT('Distance Matrix_ex'!$B89:$T89,TRANSPOSE('Entry capacity'!F$12:F$30))/(SUM('Entry capacity'!$F$12:$F$30)-IFERROR(VLOOKUP($A354,'Entry capacity'!$A$12:$I$30,6,FALSE),0))</f>
        <v>735.98089030711424</v>
      </c>
      <c r="G354" s="52">
        <f t="array" ref="G354">SUMPRODUCT('Distance Matrix_ex'!$B89:$T89,TRANSPOSE('Entry capacity'!G$12:G$30))/(SUM('Entry capacity'!$G$12:$G$30)-IFERROR(VLOOKUP($A354,'Entry capacity'!$A$12:$I$30,7,FALSE),0))</f>
        <v>738.08130368634124</v>
      </c>
      <c r="H354" s="52">
        <f t="array" ref="H354">SUMPRODUCT('Distance Matrix_ex'!$B89:$T89,TRANSPOSE('Entry capacity'!H$12:H$30))/(SUM('Entry capacity'!$H$12:$H$30)-IFERROR(VLOOKUP($A354,'Entry capacity'!$A$12:$I$30,8,FALSE),0))</f>
        <v>737.76777138836883</v>
      </c>
      <c r="I354" s="57">
        <f t="array" ref="I354">SUMPRODUCT('Distance Matrix_ex'!$B89:$T89,TRANSPOSE('Entry capacity'!I$12:I$30))/(SUM('Entry capacity'!$I$12:$I$30)-IFERROR(VLOOKUP($A354,'Entry capacity'!$A$12:$I$30,9,FALSE),0))</f>
        <v>737.40199434716089</v>
      </c>
    </row>
    <row r="355" spans="1:9" s="5" customFormat="1" ht="15" customHeight="1" x14ac:dyDescent="0.25">
      <c r="A355" s="46" t="str">
        <f t="shared" si="6"/>
        <v>43X.00_Dima</v>
      </c>
      <c r="B355" s="4" t="str">
        <f t="shared" si="6"/>
        <v>Salida Nacional / National exit</v>
      </c>
      <c r="C355" s="52">
        <f t="array" ref="C355">SUMPRODUCT('Distance Matrix_ex'!$B90:$T90,TRANSPOSE('Entry capacity'!C$12:C$30))/(SUM('Entry capacity'!$C$12:$C$30)-IFERROR(VLOOKUP($A355,'Entry capacity'!$A$12:$I$30,3,FALSE),0))</f>
        <v>707.4906755062517</v>
      </c>
      <c r="D355" s="52">
        <f t="array" ref="D355">SUMPRODUCT('Distance Matrix_ex'!$B90:$T90,TRANSPOSE('Entry capacity'!D$12:D$30))/(SUM('Entry capacity'!$D$12:$D$30)-IFERROR(VLOOKUP($A355,'Entry capacity'!$A$12:$I$30,4,FALSE),0))</f>
        <v>716.04401226519792</v>
      </c>
      <c r="E355" s="52">
        <f t="array" ref="E355">SUMPRODUCT('Distance Matrix_ex'!$B90:$T90,TRANSPOSE('Entry capacity'!E$12:E$30))/(SUM('Entry capacity'!$E$12:$E$30)-IFERROR(VLOOKUP($A355,'Entry capacity'!$A$12:$I$30,5,FALSE),0))</f>
        <v>727.22462967889567</v>
      </c>
      <c r="F355" s="52">
        <f t="array" ref="F355">SUMPRODUCT('Distance Matrix_ex'!$B90:$T90,TRANSPOSE('Entry capacity'!F$12:F$30))/(SUM('Entry capacity'!$F$12:$F$30)-IFERROR(VLOOKUP($A355,'Entry capacity'!$A$12:$I$30,6,FALSE),0))</f>
        <v>738.53413514941337</v>
      </c>
      <c r="G355" s="52">
        <f t="array" ref="G355">SUMPRODUCT('Distance Matrix_ex'!$B90:$T90,TRANSPOSE('Entry capacity'!G$12:G$30))/(SUM('Entry capacity'!$G$12:$G$30)-IFERROR(VLOOKUP($A355,'Entry capacity'!$A$12:$I$30,7,FALSE),0))</f>
        <v>740.72251490524434</v>
      </c>
      <c r="H355" s="52">
        <f t="array" ref="H355">SUMPRODUCT('Distance Matrix_ex'!$B90:$T90,TRANSPOSE('Entry capacity'!H$12:H$30))/(SUM('Entry capacity'!$H$12:$H$30)-IFERROR(VLOOKUP($A355,'Entry capacity'!$A$12:$I$30,8,FALSE),0))</f>
        <v>740.37867635427324</v>
      </c>
      <c r="I355" s="57">
        <f t="array" ref="I355">SUMPRODUCT('Distance Matrix_ex'!$B90:$T90,TRANSPOSE('Entry capacity'!I$12:I$30))/(SUM('Entry capacity'!$I$12:$I$30)-IFERROR(VLOOKUP($A355,'Entry capacity'!$A$12:$I$30,9,FALSE),0))</f>
        <v>739.96243154632066</v>
      </c>
    </row>
    <row r="356" spans="1:9" s="5" customFormat="1" ht="15" customHeight="1" x14ac:dyDescent="0.25">
      <c r="A356" s="46" t="str">
        <f t="shared" si="6"/>
        <v>45.01DXC_Zabalgarbi</v>
      </c>
      <c r="B356" s="4" t="str">
        <f t="shared" si="6"/>
        <v>Salida Nacional / National exit</v>
      </c>
      <c r="C356" s="52">
        <f t="array" ref="C356">SUMPRODUCT('Distance Matrix_ex'!$B91:$T91,TRANSPOSE('Entry capacity'!C$12:C$30))/(SUM('Entry capacity'!$C$12:$C$30)-IFERROR(VLOOKUP($A356,'Entry capacity'!$A$12:$I$30,3,FALSE),0))</f>
        <v>719.61263264586387</v>
      </c>
      <c r="D356" s="52">
        <f t="array" ref="D356">SUMPRODUCT('Distance Matrix_ex'!$B91:$T91,TRANSPOSE('Entry capacity'!D$12:D$30))/(SUM('Entry capacity'!$D$12:$D$30)-IFERROR(VLOOKUP($A356,'Entry capacity'!$A$12:$I$30,4,FALSE),0))</f>
        <v>728.49188372948186</v>
      </c>
      <c r="E356" s="52">
        <f t="array" ref="E356">SUMPRODUCT('Distance Matrix_ex'!$B91:$T91,TRANSPOSE('Entry capacity'!E$12:E$30))/(SUM('Entry capacity'!$E$12:$E$30)-IFERROR(VLOOKUP($A356,'Entry capacity'!$A$12:$I$30,5,FALSE),0))</f>
        <v>740.11200127241477</v>
      </c>
      <c r="F356" s="52">
        <f t="array" ref="F356">SUMPRODUCT('Distance Matrix_ex'!$B91:$T91,TRANSPOSE('Entry capacity'!F$12:F$30))/(SUM('Entry capacity'!$F$12:$F$30)-IFERROR(VLOOKUP($A356,'Entry capacity'!$A$12:$I$30,6,FALSE),0))</f>
        <v>751.88351959814156</v>
      </c>
      <c r="G356" s="52">
        <f t="array" ref="G356">SUMPRODUCT('Distance Matrix_ex'!$B91:$T91,TRANSPOSE('Entry capacity'!G$12:G$30))/(SUM('Entry capacity'!$G$12:$G$30)-IFERROR(VLOOKUP($A356,'Entry capacity'!$A$12:$I$30,7,FALSE),0))</f>
        <v>754.17369925458718</v>
      </c>
      <c r="H356" s="52">
        <f t="array" ref="H356">SUMPRODUCT('Distance Matrix_ex'!$B91:$T91,TRANSPOSE('Entry capacity'!H$12:H$30))/(SUM('Entry capacity'!$H$12:$H$30)-IFERROR(VLOOKUP($A356,'Entry capacity'!$A$12:$I$30,8,FALSE),0))</f>
        <v>753.81568776430629</v>
      </c>
      <c r="I356" s="57">
        <f t="array" ref="I356">SUMPRODUCT('Distance Matrix_ex'!$B91:$T91,TRANSPOSE('Entry capacity'!I$12:I$30))/(SUM('Entry capacity'!$I$12:$I$30)-IFERROR(VLOOKUP($A356,'Entry capacity'!$A$12:$I$30,9,FALSE),0))</f>
        <v>753.37169672201128</v>
      </c>
    </row>
    <row r="357" spans="1:9" s="5" customFormat="1" ht="15" customHeight="1" x14ac:dyDescent="0.25">
      <c r="A357" s="46" t="str">
        <f t="shared" si="6"/>
        <v>45.01X_ESC Rezola</v>
      </c>
      <c r="B357" s="4" t="str">
        <f t="shared" si="6"/>
        <v>Salida Nacional / National exit</v>
      </c>
      <c r="C357" s="52">
        <f t="array" ref="C357">SUMPRODUCT('Distance Matrix_ex'!$B92:$T92,TRANSPOSE('Entry capacity'!C$12:C$30))/(SUM('Entry capacity'!$C$12:$C$30)-IFERROR(VLOOKUP($A357,'Entry capacity'!$A$12:$I$30,3,FALSE),0))</f>
        <v>720.14602928330737</v>
      </c>
      <c r="D357" s="52">
        <f t="array" ref="D357">SUMPRODUCT('Distance Matrix_ex'!$B92:$T92,TRANSPOSE('Entry capacity'!D$12:D$30))/(SUM('Entry capacity'!$D$12:$D$30)-IFERROR(VLOOKUP($A357,'Entry capacity'!$A$12:$I$30,4,FALSE),0))</f>
        <v>729.0203439556492</v>
      </c>
      <c r="E357" s="52">
        <f t="array" ref="E357">SUMPRODUCT('Distance Matrix_ex'!$B92:$T92,TRANSPOSE('Entry capacity'!E$12:E$30))/(SUM('Entry capacity'!$E$12:$E$30)-IFERROR(VLOOKUP($A357,'Entry capacity'!$A$12:$I$30,5,FALSE),0))</f>
        <v>740.63380467735715</v>
      </c>
      <c r="F357" s="52">
        <f t="array" ref="F357">SUMPRODUCT('Distance Matrix_ex'!$B92:$T92,TRANSPOSE('Entry capacity'!F$12:F$30))/(SUM('Entry capacity'!$F$12:$F$30)-IFERROR(VLOOKUP($A357,'Entry capacity'!$A$12:$I$30,6,FALSE),0))</f>
        <v>752.39832519631193</v>
      </c>
      <c r="G357" s="52">
        <f t="array" ref="G357">SUMPRODUCT('Distance Matrix_ex'!$B92:$T92,TRANSPOSE('Entry capacity'!G$12:G$30))/(SUM('Entry capacity'!$G$12:$G$30)-IFERROR(VLOOKUP($A357,'Entry capacity'!$A$12:$I$30,7,FALSE),0))</f>
        <v>754.68696295619372</v>
      </c>
      <c r="H357" s="52">
        <f t="array" ref="H357">SUMPRODUCT('Distance Matrix_ex'!$B92:$T92,TRANSPOSE('Entry capacity'!H$12:H$30))/(SUM('Entry capacity'!$H$12:$H$30)-IFERROR(VLOOKUP($A357,'Entry capacity'!$A$12:$I$30,8,FALSE),0))</f>
        <v>754.32916613416205</v>
      </c>
      <c r="I357" s="57">
        <f t="array" ref="I357">SUMPRODUCT('Distance Matrix_ex'!$B92:$T92,TRANSPOSE('Entry capacity'!I$12:I$30))/(SUM('Entry capacity'!$I$12:$I$30)-IFERROR(VLOOKUP($A357,'Entry capacity'!$A$12:$I$30,9,FALSE),0))</f>
        <v>753.88559534594515</v>
      </c>
    </row>
    <row r="358" spans="1:9" s="5" customFormat="1" ht="15" customHeight="1" x14ac:dyDescent="0.25">
      <c r="A358" s="46" t="str">
        <f t="shared" ref="A358:B373" si="7">A93</f>
        <v>45.02_Barakaldo</v>
      </c>
      <c r="B358" s="4" t="str">
        <f t="shared" si="7"/>
        <v>Salida Nacional / National exit</v>
      </c>
      <c r="C358" s="52">
        <f t="array" ref="C358">SUMPRODUCT('Distance Matrix_ex'!$B93:$T93,TRANSPOSE('Entry capacity'!C$12:C$30))/(SUM('Entry capacity'!$C$12:$C$30)-IFERROR(VLOOKUP($A358,'Entry capacity'!$A$12:$I$30,3,FALSE),0))</f>
        <v>733.19018401115102</v>
      </c>
      <c r="D358" s="52">
        <f t="array" ref="D358">SUMPRODUCT('Distance Matrix_ex'!$B93:$T93,TRANSPOSE('Entry capacity'!D$12:D$30))/(SUM('Entry capacity'!$D$12:$D$30)-IFERROR(VLOOKUP($A358,'Entry capacity'!$A$12:$I$30,4,FALSE),0))</f>
        <v>742.43448493226254</v>
      </c>
      <c r="E358" s="52">
        <f t="array" ref="E358">SUMPRODUCT('Distance Matrix_ex'!$B93:$T93,TRANSPOSE('Entry capacity'!E$12:E$30))/(SUM('Entry capacity'!$E$12:$E$30)-IFERROR(VLOOKUP($A358,'Entry capacity'!$A$12:$I$30,5,FALSE),0))</f>
        <v>754.54687740332849</v>
      </c>
      <c r="F358" s="52">
        <f t="array" ref="F358">SUMPRODUCT('Distance Matrix_ex'!$B93:$T93,TRANSPOSE('Entry capacity'!F$12:F$30))/(SUM('Entry capacity'!$F$12:$F$30)-IFERROR(VLOOKUP($A358,'Entry capacity'!$A$12:$I$30,6,FALSE),0))</f>
        <v>766.83588669200594</v>
      </c>
      <c r="G358" s="52">
        <f t="array" ref="G358">SUMPRODUCT('Distance Matrix_ex'!$B93:$T93,TRANSPOSE('Entry capacity'!G$12:G$30))/(SUM('Entry capacity'!$G$12:$G$30)-IFERROR(VLOOKUP($A358,'Entry capacity'!$A$12:$I$30,7,FALSE),0))</f>
        <v>769.24009029389742</v>
      </c>
      <c r="H358" s="52">
        <f t="array" ref="H358">SUMPRODUCT('Distance Matrix_ex'!$B93:$T93,TRANSPOSE('Entry capacity'!H$12:H$30))/(SUM('Entry capacity'!$H$12:$H$30)-IFERROR(VLOOKUP($A358,'Entry capacity'!$A$12:$I$30,8,FALSE),0))</f>
        <v>768.86620398989942</v>
      </c>
      <c r="I358" s="57">
        <f t="array" ref="I358">SUMPRODUCT('Distance Matrix_ex'!$B93:$T93,TRANSPOSE('Entry capacity'!I$12:I$30))/(SUM('Entry capacity'!$I$12:$I$30)-IFERROR(VLOOKUP($A358,'Entry capacity'!$A$12:$I$30,9,FALSE),0))</f>
        <v>768.39113496921868</v>
      </c>
    </row>
    <row r="359" spans="1:9" s="5" customFormat="1" ht="15" customHeight="1" x14ac:dyDescent="0.25">
      <c r="A359" s="46" t="str">
        <f t="shared" si="7"/>
        <v>45.05.0 BBC Zierbana-Superpuerto</v>
      </c>
      <c r="B359" s="4" t="str">
        <f t="shared" si="7"/>
        <v>Salida Nacional / National exit</v>
      </c>
      <c r="C359" s="52">
        <f t="array" ref="C359">SUMPRODUCT('Distance Matrix_ex'!$B94:$T94,TRANSPOSE('Entry capacity'!C$12:C$30))/(SUM('Entry capacity'!$C$12:$C$30)-IFERROR(VLOOKUP($A359,'Entry capacity'!$A$12:$I$30,3,FALSE),0))</f>
        <v>747.20854885500933</v>
      </c>
      <c r="D359" s="52">
        <f t="array" ref="D359">SUMPRODUCT('Distance Matrix_ex'!$B94:$T94,TRANSPOSE('Entry capacity'!D$12:D$30))/(SUM('Entry capacity'!$D$12:$D$30)-IFERROR(VLOOKUP($A359,'Entry capacity'!$A$12:$I$30,4,FALSE),0))</f>
        <v>756.82975144789475</v>
      </c>
      <c r="E359" s="52">
        <f t="array" ref="E359">SUMPRODUCT('Distance Matrix_ex'!$B94:$T94,TRANSPOSE('Entry capacity'!E$12:E$30))/(SUM('Entry capacity'!$E$12:$E$30)-IFERROR(VLOOKUP($A359,'Entry capacity'!$A$12:$I$30,5,FALSE),0))</f>
        <v>769.45040121516934</v>
      </c>
      <c r="F359" s="52">
        <f t="array" ref="F359">SUMPRODUCT('Distance Matrix_ex'!$B94:$T94,TRANSPOSE('Entry capacity'!F$12:F$30))/(SUM('Entry capacity'!$F$12:$F$30)-IFERROR(VLOOKUP($A359,'Entry capacity'!$A$12:$I$30,6,FALSE),0))</f>
        <v>782.27370250738056</v>
      </c>
      <c r="G359" s="52">
        <f t="array" ref="G359">SUMPRODUCT('Distance Matrix_ex'!$B94:$T94,TRANSPOSE('Entry capacity'!G$12:G$30))/(SUM('Entry capacity'!$G$12:$G$30)-IFERROR(VLOOKUP($A359,'Entry capacity'!$A$12:$I$30,7,FALSE),0))</f>
        <v>784.79563199556651</v>
      </c>
      <c r="H359" s="52">
        <f t="array" ref="H359">SUMPRODUCT('Distance Matrix_ex'!$B94:$T94,TRANSPOSE('Entry capacity'!H$12:H$30))/(SUM('Entry capacity'!$H$12:$H$30)-IFERROR(VLOOKUP($A359,'Entry capacity'!$A$12:$I$30,8,FALSE),0))</f>
        <v>784.40535548065918</v>
      </c>
      <c r="I359" s="57">
        <f t="array" ref="I359">SUMPRODUCT('Distance Matrix_ex'!$B94:$T94,TRANSPOSE('Entry capacity'!I$12:I$30))/(SUM('Entry capacity'!$I$12:$I$30)-IFERROR(VLOOKUP($A359,'Entry capacity'!$A$12:$I$30,9,FALSE),0))</f>
        <v>783.89819949319758</v>
      </c>
    </row>
    <row r="360" spans="1:9" s="5" customFormat="1" ht="15" customHeight="1" x14ac:dyDescent="0.25">
      <c r="A360" s="46" t="str">
        <f t="shared" si="7"/>
        <v>45_16_Arrigorriaga_16</v>
      </c>
      <c r="B360" s="4" t="str">
        <f t="shared" si="7"/>
        <v>Salida Nacional / National exit</v>
      </c>
      <c r="C360" s="52">
        <f t="array" ref="C360">SUMPRODUCT('Distance Matrix_ex'!$B95:$T95,TRANSPOSE('Entry capacity'!C$12:C$30))/(SUM('Entry capacity'!$C$12:$C$30)-IFERROR(VLOOKUP($A360,'Entry capacity'!$A$12:$I$30,3,FALSE),0))</f>
        <v>719.42902928330716</v>
      </c>
      <c r="D360" s="52">
        <f t="array" ref="D360">SUMPRODUCT('Distance Matrix_ex'!$B95:$T95,TRANSPOSE('Entry capacity'!D$12:D$30))/(SUM('Entry capacity'!$D$12:$D$30)-IFERROR(VLOOKUP($A360,'Entry capacity'!$A$12:$I$30,4,FALSE),0))</f>
        <v>728.3033439556491</v>
      </c>
      <c r="E360" s="52">
        <f t="array" ref="E360">SUMPRODUCT('Distance Matrix_ex'!$B95:$T95,TRANSPOSE('Entry capacity'!E$12:E$30))/(SUM('Entry capacity'!$E$12:$E$30)-IFERROR(VLOOKUP($A360,'Entry capacity'!$A$12:$I$30,5,FALSE),0))</f>
        <v>739.91680467735705</v>
      </c>
      <c r="F360" s="52">
        <f t="array" ref="F360">SUMPRODUCT('Distance Matrix_ex'!$B95:$T95,TRANSPOSE('Entry capacity'!F$12:F$30))/(SUM('Entry capacity'!$F$12:$F$30)-IFERROR(VLOOKUP($A360,'Entry capacity'!$A$12:$I$30,6,FALSE),0))</f>
        <v>751.68132519631183</v>
      </c>
      <c r="G360" s="52">
        <f t="array" ref="G360">SUMPRODUCT('Distance Matrix_ex'!$B95:$T95,TRANSPOSE('Entry capacity'!G$12:G$30))/(SUM('Entry capacity'!$G$12:$G$30)-IFERROR(VLOOKUP($A360,'Entry capacity'!$A$12:$I$30,7,FALSE),0))</f>
        <v>753.96996295619374</v>
      </c>
      <c r="H360" s="52">
        <f t="array" ref="H360">SUMPRODUCT('Distance Matrix_ex'!$B95:$T95,TRANSPOSE('Entry capacity'!H$12:H$30))/(SUM('Entry capacity'!$H$12:$H$30)-IFERROR(VLOOKUP($A360,'Entry capacity'!$A$12:$I$30,8,FALSE),0))</f>
        <v>753.61216613416207</v>
      </c>
      <c r="I360" s="57">
        <f t="array" ref="I360">SUMPRODUCT('Distance Matrix_ex'!$B95:$T95,TRANSPOSE('Entry capacity'!I$12:I$30))/(SUM('Entry capacity'!$I$12:$I$30)-IFERROR(VLOOKUP($A360,'Entry capacity'!$A$12:$I$30,9,FALSE),0))</f>
        <v>753.16859534594516</v>
      </c>
    </row>
    <row r="361" spans="1:9" s="5" customFormat="1" ht="15" customHeight="1" x14ac:dyDescent="0.25">
      <c r="A361" s="46" t="str">
        <f t="shared" si="7"/>
        <v>6_Subirats</v>
      </c>
      <c r="B361" s="4" t="str">
        <f t="shared" si="7"/>
        <v>Salida Nacional / National exit</v>
      </c>
      <c r="C361" s="52">
        <f t="array" ref="C361">SUMPRODUCT('Distance Matrix_ex'!$B96:$T96,TRANSPOSE('Entry capacity'!C$12:C$30))/(SUM('Entry capacity'!$C$12:$C$30)-IFERROR(VLOOKUP($A361,'Entry capacity'!$A$12:$I$30,3,FALSE),0))</f>
        <v>744.65111482491886</v>
      </c>
      <c r="D361" s="52">
        <f t="array" ref="D361">SUMPRODUCT('Distance Matrix_ex'!$B96:$T96,TRANSPOSE('Entry capacity'!D$12:D$30))/(SUM('Entry capacity'!$D$12:$D$30)-IFERROR(VLOOKUP($A361,'Entry capacity'!$A$12:$I$30,4,FALSE),0))</f>
        <v>740.82568206603503</v>
      </c>
      <c r="E361" s="52">
        <f t="array" ref="E361">SUMPRODUCT('Distance Matrix_ex'!$B96:$T96,TRANSPOSE('Entry capacity'!E$12:E$30))/(SUM('Entry capacity'!$E$12:$E$30)-IFERROR(VLOOKUP($A361,'Entry capacity'!$A$12:$I$30,5,FALSE),0))</f>
        <v>734.82003177435593</v>
      </c>
      <c r="F361" s="52">
        <f t="array" ref="F361">SUMPRODUCT('Distance Matrix_ex'!$B96:$T96,TRANSPOSE('Entry capacity'!F$12:F$30))/(SUM('Entry capacity'!$F$12:$F$30)-IFERROR(VLOOKUP($A361,'Entry capacity'!$A$12:$I$30,6,FALSE),0))</f>
        <v>728.33192782942751</v>
      </c>
      <c r="G361" s="52">
        <f t="array" ref="G361">SUMPRODUCT('Distance Matrix_ex'!$B96:$T96,TRANSPOSE('Entry capacity'!G$12:G$30))/(SUM('Entry capacity'!$G$12:$G$30)-IFERROR(VLOOKUP($A361,'Entry capacity'!$A$12:$I$30,7,FALSE),0))</f>
        <v>725.15520053755972</v>
      </c>
      <c r="H361" s="52">
        <f t="array" ref="H361">SUMPRODUCT('Distance Matrix_ex'!$B96:$T96,TRANSPOSE('Entry capacity'!H$12:H$30))/(SUM('Entry capacity'!$H$12:$H$30)-IFERROR(VLOOKUP($A361,'Entry capacity'!$A$12:$I$30,8,FALSE),0))</f>
        <v>723.58990187058509</v>
      </c>
      <c r="I361" s="57">
        <f t="array" ref="I361">SUMPRODUCT('Distance Matrix_ex'!$B96:$T96,TRANSPOSE('Entry capacity'!I$12:I$30))/(SUM('Entry capacity'!$I$12:$I$30)-IFERROR(VLOOKUP($A361,'Entry capacity'!$A$12:$I$30,9,FALSE),0))</f>
        <v>720.69226551384497</v>
      </c>
    </row>
    <row r="362" spans="1:9" s="5" customFormat="1" ht="15" customHeight="1" x14ac:dyDescent="0.25">
      <c r="A362" s="46" t="str">
        <f t="shared" si="7"/>
        <v>7A_Vilafranca</v>
      </c>
      <c r="B362" s="4" t="str">
        <f t="shared" si="7"/>
        <v>Salida Nacional / National exit</v>
      </c>
      <c r="C362" s="52">
        <f t="array" ref="C362">SUMPRODUCT('Distance Matrix_ex'!$B97:$T97,TRANSPOSE('Entry capacity'!C$12:C$30))/(SUM('Entry capacity'!$C$12:$C$30)-IFERROR(VLOOKUP($A362,'Entry capacity'!$A$12:$I$30,3,FALSE),0))</f>
        <v>737.79359449387698</v>
      </c>
      <c r="D362" s="52">
        <f t="array" ref="D362">SUMPRODUCT('Distance Matrix_ex'!$B97:$T97,TRANSPOSE('Entry capacity'!D$12:D$30))/(SUM('Entry capacity'!$D$12:$D$30)-IFERROR(VLOOKUP($A362,'Entry capacity'!$A$12:$I$30,4,FALSE),0))</f>
        <v>733.93001223432691</v>
      </c>
      <c r="E362" s="52">
        <f t="array" ref="E362">SUMPRODUCT('Distance Matrix_ex'!$B97:$T97,TRANSPOSE('Entry capacity'!E$12:E$30))/(SUM('Entry capacity'!$E$12:$E$30)-IFERROR(VLOOKUP($A362,'Entry capacity'!$A$12:$I$30,5,FALSE),0))</f>
        <v>727.88145495379456</v>
      </c>
      <c r="F362" s="52">
        <f t="array" ref="F362">SUMPRODUCT('Distance Matrix_ex'!$B97:$T97,TRANSPOSE('Entry capacity'!F$12:F$30))/(SUM('Entry capacity'!$F$12:$F$30)-IFERROR(VLOOKUP($A362,'Entry capacity'!$A$12:$I$30,6,FALSE),0))</f>
        <v>721.34668017737636</v>
      </c>
      <c r="G362" s="52">
        <f t="array" ref="G362">SUMPRODUCT('Distance Matrix_ex'!$B97:$T97,TRANSPOSE('Entry capacity'!G$12:G$30))/(SUM('Entry capacity'!$G$12:$G$30)-IFERROR(VLOOKUP($A362,'Entry capacity'!$A$12:$I$30,7,FALSE),0))</f>
        <v>718.18110490869844</v>
      </c>
      <c r="H362" s="52">
        <f t="array" ref="H362">SUMPRODUCT('Distance Matrix_ex'!$B97:$T97,TRANSPOSE('Entry capacity'!H$12:H$30))/(SUM('Entry capacity'!$H$12:$H$30)-IFERROR(VLOOKUP($A362,'Entry capacity'!$A$12:$I$30,8,FALSE),0))</f>
        <v>716.64166352025802</v>
      </c>
      <c r="I362" s="57">
        <f t="array" ref="I362">SUMPRODUCT('Distance Matrix_ex'!$B97:$T97,TRANSPOSE('Entry capacity'!I$12:I$30))/(SUM('Entry capacity'!$I$12:$I$30)-IFERROR(VLOOKUP($A362,'Entry capacity'!$A$12:$I$30,9,FALSE),0))</f>
        <v>713.79464772245603</v>
      </c>
    </row>
    <row r="363" spans="1:9" s="5" customFormat="1" ht="15" customHeight="1" x14ac:dyDescent="0.25">
      <c r="A363" s="46" t="str">
        <f t="shared" si="7"/>
        <v>7B_Santa Margarita</v>
      </c>
      <c r="B363" s="4" t="str">
        <f t="shared" si="7"/>
        <v>Salida Nacional / National exit</v>
      </c>
      <c r="C363" s="52">
        <f t="array" ref="C363">SUMPRODUCT('Distance Matrix_ex'!$B98:$T98,TRANSPOSE('Entry capacity'!C$12:C$30))/(SUM('Entry capacity'!$C$12:$C$30)-IFERROR(VLOOKUP($A363,'Entry capacity'!$A$12:$I$30,3,FALSE),0))</f>
        <v>733.96641942357678</v>
      </c>
      <c r="D363" s="52">
        <f t="array" ref="D363">SUMPRODUCT('Distance Matrix_ex'!$B98:$T98,TRANSPOSE('Entry capacity'!D$12:D$30))/(SUM('Entry capacity'!$D$12:$D$30)-IFERROR(VLOOKUP($A363,'Entry capacity'!$A$12:$I$30,4,FALSE),0))</f>
        <v>730.08154596679424</v>
      </c>
      <c r="E363" s="52">
        <f t="array" ref="E363">SUMPRODUCT('Distance Matrix_ex'!$B98:$T98,TRANSPOSE('Entry capacity'!E$12:E$30))/(SUM('Entry capacity'!$E$12:$E$30)-IFERROR(VLOOKUP($A363,'Entry capacity'!$A$12:$I$30,5,FALSE),0))</f>
        <v>724.00904233974677</v>
      </c>
      <c r="F363" s="52">
        <f t="array" ref="F363">SUMPRODUCT('Distance Matrix_ex'!$B98:$T98,TRANSPOSE('Entry capacity'!F$12:F$30))/(SUM('Entry capacity'!$F$12:$F$30)-IFERROR(VLOOKUP($A363,'Entry capacity'!$A$12:$I$30,6,FALSE),0))</f>
        <v>717.44822062009496</v>
      </c>
      <c r="G363" s="52">
        <f t="array" ref="G363">SUMPRODUCT('Distance Matrix_ex'!$B98:$T98,TRANSPOSE('Entry capacity'!G$12:G$30))/(SUM('Entry capacity'!$G$12:$G$30)-IFERROR(VLOOKUP($A363,'Entry capacity'!$A$12:$I$30,7,FALSE),0))</f>
        <v>714.28886928413249</v>
      </c>
      <c r="H363" s="52">
        <f t="array" ref="H363">SUMPRODUCT('Distance Matrix_ex'!$B98:$T98,TRANSPOSE('Entry capacity'!H$12:H$30))/(SUM('Entry capacity'!$H$12:$H$30)-IFERROR(VLOOKUP($A363,'Entry capacity'!$A$12:$I$30,8,FALSE),0))</f>
        <v>712.76385881634781</v>
      </c>
      <c r="I363" s="57">
        <f t="array" ref="I363">SUMPRODUCT('Distance Matrix_ex'!$B98:$T98,TRANSPOSE('Entry capacity'!I$12:I$30))/(SUM('Entry capacity'!$I$12:$I$30)-IFERROR(VLOOKUP($A363,'Entry capacity'!$A$12:$I$30,9,FALSE),0))</f>
        <v>709.94509430062135</v>
      </c>
    </row>
    <row r="364" spans="1:9" s="5" customFormat="1" ht="15" customHeight="1" x14ac:dyDescent="0.25">
      <c r="A364" s="46" t="str">
        <f t="shared" si="7"/>
        <v>A1_Sabiñanigo</v>
      </c>
      <c r="B364" s="4" t="str">
        <f t="shared" si="7"/>
        <v>Salida Nacional / National exit</v>
      </c>
      <c r="C364" s="52">
        <f t="array" ref="C364">SUMPRODUCT('Distance Matrix_ex'!$B99:$T99,TRANSPOSE('Entry capacity'!C$12:C$30))/(SUM('Entry capacity'!$C$12:$C$30)-IFERROR(VLOOKUP($A364,'Entry capacity'!$A$12:$I$30,3,FALSE),0))</f>
        <v>794.39015746332484</v>
      </c>
      <c r="D364" s="52">
        <f t="array" ref="D364">SUMPRODUCT('Distance Matrix_ex'!$B99:$T99,TRANSPOSE('Entry capacity'!D$12:D$30))/(SUM('Entry capacity'!$D$12:$D$30)-IFERROR(VLOOKUP($A364,'Entry capacity'!$A$12:$I$30,4,FALSE),0))</f>
        <v>794.41213628691469</v>
      </c>
      <c r="E364" s="52">
        <f t="array" ref="E364">SUMPRODUCT('Distance Matrix_ex'!$B99:$T99,TRANSPOSE('Entry capacity'!E$12:E$30))/(SUM('Entry capacity'!$E$12:$E$30)-IFERROR(VLOOKUP($A364,'Entry capacity'!$A$12:$I$30,5,FALSE),0))</f>
        <v>793.67934275067853</v>
      </c>
      <c r="F364" s="52">
        <f t="array" ref="F364">SUMPRODUCT('Distance Matrix_ex'!$B99:$T99,TRANSPOSE('Entry capacity'!F$12:F$30))/(SUM('Entry capacity'!$F$12:$F$30)-IFERROR(VLOOKUP($A364,'Entry capacity'!$A$12:$I$30,6,FALSE),0))</f>
        <v>792.42344977557718</v>
      </c>
      <c r="G364" s="52">
        <f t="array" ref="G364">SUMPRODUCT('Distance Matrix_ex'!$B99:$T99,TRANSPOSE('Entry capacity'!G$12:G$30))/(SUM('Entry capacity'!$G$12:$G$30)-IFERROR(VLOOKUP($A364,'Entry capacity'!$A$12:$I$30,7,FALSE),0))</f>
        <v>790.95105119543746</v>
      </c>
      <c r="H364" s="52">
        <f t="array" ref="H364">SUMPRODUCT('Distance Matrix_ex'!$B99:$T99,TRANSPOSE('Entry capacity'!H$12:H$30))/(SUM('Entry capacity'!$H$12:$H$30)-IFERROR(VLOOKUP($A364,'Entry capacity'!$A$12:$I$30,8,FALSE),0))</f>
        <v>790.05618376869268</v>
      </c>
      <c r="I364" s="57">
        <f t="array" ref="I364">SUMPRODUCT('Distance Matrix_ex'!$B99:$T99,TRANSPOSE('Entry capacity'!I$12:I$30))/(SUM('Entry capacity'!$I$12:$I$30)-IFERROR(VLOOKUP($A364,'Entry capacity'!$A$12:$I$30,9,FALSE),0))</f>
        <v>788.62013290627806</v>
      </c>
    </row>
    <row r="365" spans="1:9" s="5" customFormat="1" ht="15" customHeight="1" x14ac:dyDescent="0.25">
      <c r="A365" s="46" t="str">
        <f t="shared" si="7"/>
        <v>A10_Zaragoza</v>
      </c>
      <c r="B365" s="4" t="str">
        <f t="shared" si="7"/>
        <v>Salida Nacional / National exit</v>
      </c>
      <c r="C365" s="52">
        <f t="array" ref="C365">SUMPRODUCT('Distance Matrix_ex'!$B100:$T100,TRANSPOSE('Entry capacity'!C$12:C$30))/(SUM('Entry capacity'!$C$12:$C$30)-IFERROR(VLOOKUP($A365,'Entry capacity'!$A$12:$I$30,3,FALSE),0))</f>
        <v>675.75786894791315</v>
      </c>
      <c r="D365" s="52">
        <f t="array" ref="D365">SUMPRODUCT('Distance Matrix_ex'!$B100:$T100,TRANSPOSE('Entry capacity'!D$12:D$30))/(SUM('Entry capacity'!$D$12:$D$30)-IFERROR(VLOOKUP($A365,'Entry capacity'!$A$12:$I$30,4,FALSE),0))</f>
        <v>675.9643072227276</v>
      </c>
      <c r="E365" s="52">
        <f t="array" ref="E365">SUMPRODUCT('Distance Matrix_ex'!$B100:$T100,TRANSPOSE('Entry capacity'!E$12:E$30))/(SUM('Entry capacity'!$E$12:$E$30)-IFERROR(VLOOKUP($A365,'Entry capacity'!$A$12:$I$30,5,FALSE),0))</f>
        <v>675.56595271083188</v>
      </c>
      <c r="F365" s="52">
        <f t="array" ref="F365">SUMPRODUCT('Distance Matrix_ex'!$B100:$T100,TRANSPOSE('Entry capacity'!F$12:F$30))/(SUM('Entry capacity'!$F$12:$F$30)-IFERROR(VLOOKUP($A365,'Entry capacity'!$A$12:$I$30,6,FALSE),0))</f>
        <v>674.76241357332219</v>
      </c>
      <c r="G365" s="52">
        <f t="array" ref="G365">SUMPRODUCT('Distance Matrix_ex'!$B100:$T100,TRANSPOSE('Entry capacity'!G$12:G$30))/(SUM('Entry capacity'!$G$12:$G$30)-IFERROR(VLOOKUP($A365,'Entry capacity'!$A$12:$I$30,7,FALSE),0))</f>
        <v>673.47098905232372</v>
      </c>
      <c r="H365" s="52">
        <f t="array" ref="H365">SUMPRODUCT('Distance Matrix_ex'!$B100:$T100,TRANSPOSE('Entry capacity'!H$12:H$30))/(SUM('Entry capacity'!$H$12:$H$30)-IFERROR(VLOOKUP($A365,'Entry capacity'!$A$12:$I$30,8,FALSE),0))</f>
        <v>672.57496081533463</v>
      </c>
      <c r="I365" s="57">
        <f t="array" ref="I365">SUMPRODUCT('Distance Matrix_ex'!$B100:$T100,TRANSPOSE('Entry capacity'!I$12:I$30))/(SUM('Entry capacity'!$I$12:$I$30)-IFERROR(VLOOKUP($A365,'Entry capacity'!$A$12:$I$30,9,FALSE),0))</f>
        <v>671.0778055256859</v>
      </c>
    </row>
    <row r="366" spans="1:9" s="5" customFormat="1" ht="15" customHeight="1" x14ac:dyDescent="0.25">
      <c r="A366" s="46" t="str">
        <f t="shared" si="7"/>
        <v>A36 Barcelona</v>
      </c>
      <c r="B366" s="4" t="str">
        <f t="shared" si="7"/>
        <v>Salida Nacional / National exit</v>
      </c>
      <c r="C366" s="52">
        <f t="array" ref="C366">SUMPRODUCT('Distance Matrix_ex'!$B101:$T101,TRANSPOSE('Entry capacity'!C$12:C$30))/(SUM('Entry capacity'!$C$12:$C$30)-IFERROR(VLOOKUP($A366,'Entry capacity'!$A$12:$I$30,3,FALSE),0))</f>
        <v>791.61052798738365</v>
      </c>
      <c r="D366" s="52">
        <f t="array" ref="D366">SUMPRODUCT('Distance Matrix_ex'!$B101:$T101,TRANSPOSE('Entry capacity'!D$12:D$30))/(SUM('Entry capacity'!$D$12:$D$30)-IFERROR(VLOOKUP($A366,'Entry capacity'!$A$12:$I$30,4,FALSE),0))</f>
        <v>787.97242033821374</v>
      </c>
      <c r="E366" s="52">
        <f t="array" ref="E366">SUMPRODUCT('Distance Matrix_ex'!$B101:$T101,TRANSPOSE('Entry capacity'!E$12:E$30))/(SUM('Entry capacity'!$E$12:$E$30)-IFERROR(VLOOKUP($A366,'Entry capacity'!$A$12:$I$30,5,FALSE),0))</f>
        <v>782.17745580267956</v>
      </c>
      <c r="F366" s="52">
        <f t="array" ref="F366">SUMPRODUCT('Distance Matrix_ex'!$B101:$T101,TRANSPOSE('Entry capacity'!F$12:F$30))/(SUM('Entry capacity'!$F$12:$F$30)-IFERROR(VLOOKUP($A366,'Entry capacity'!$A$12:$I$30,6,FALSE),0))</f>
        <v>775.91851917256542</v>
      </c>
      <c r="G366" s="52">
        <f t="array" ref="G366">SUMPRODUCT('Distance Matrix_ex'!$B101:$T101,TRANSPOSE('Entry capacity'!G$12:G$30))/(SUM('Entry capacity'!$G$12:$G$30)-IFERROR(VLOOKUP($A366,'Entry capacity'!$A$12:$I$30,7,FALSE),0))</f>
        <v>772.6870322133085</v>
      </c>
      <c r="H366" s="52">
        <f t="array" ref="H366">SUMPRODUCT('Distance Matrix_ex'!$B101:$T101,TRANSPOSE('Entry capacity'!H$12:H$30))/(SUM('Entry capacity'!$H$12:$H$30)-IFERROR(VLOOKUP($A366,'Entry capacity'!$A$12:$I$30,8,FALSE),0))</f>
        <v>770.99476681141743</v>
      </c>
      <c r="I366" s="57">
        <f t="array" ref="I366">SUMPRODUCT('Distance Matrix_ex'!$B101:$T101,TRANSPOSE('Entry capacity'!I$12:I$30))/(SUM('Entry capacity'!$I$12:$I$30)-IFERROR(VLOOKUP($A366,'Entry capacity'!$A$12:$I$30,9,FALSE),0))</f>
        <v>767.84856883286704</v>
      </c>
    </row>
    <row r="367" spans="1:9" s="5" customFormat="1" ht="15" customHeight="1" x14ac:dyDescent="0.25">
      <c r="A367" s="46" t="str">
        <f t="shared" si="7"/>
        <v>A5A_Gurrea Gallego</v>
      </c>
      <c r="B367" s="4" t="str">
        <f t="shared" si="7"/>
        <v>Salida Nacional / National exit</v>
      </c>
      <c r="C367" s="52">
        <f t="array" ref="C367">SUMPRODUCT('Distance Matrix_ex'!$B102:$T102,TRANSPOSE('Entry capacity'!C$12:C$30))/(SUM('Entry capacity'!$C$12:$C$30)-IFERROR(VLOOKUP($A367,'Entry capacity'!$A$12:$I$30,3,FALSE),0))</f>
        <v>731.49394377099793</v>
      </c>
      <c r="D367" s="52">
        <f t="array" ref="D367">SUMPRODUCT('Distance Matrix_ex'!$B102:$T102,TRANSPOSE('Entry capacity'!D$12:D$30))/(SUM('Entry capacity'!$D$12:$D$30)-IFERROR(VLOOKUP($A367,'Entry capacity'!$A$12:$I$30,4,FALSE),0))</f>
        <v>731.61371891300178</v>
      </c>
      <c r="E367" s="52">
        <f t="array" ref="E367">SUMPRODUCT('Distance Matrix_ex'!$B102:$T102,TRANSPOSE('Entry capacity'!E$12:E$30))/(SUM('Entry capacity'!$E$12:$E$30)-IFERROR(VLOOKUP($A367,'Entry capacity'!$A$12:$I$30,5,FALSE),0))</f>
        <v>731.05823754535982</v>
      </c>
      <c r="F367" s="52">
        <f t="array" ref="F367">SUMPRODUCT('Distance Matrix_ex'!$B102:$T102,TRANSPOSE('Entry capacity'!F$12:F$30))/(SUM('Entry capacity'!$F$12:$F$30)-IFERROR(VLOOKUP($A367,'Entry capacity'!$A$12:$I$30,6,FALSE),0))</f>
        <v>730.04217256303957</v>
      </c>
      <c r="G367" s="52">
        <f t="array" ref="G367">SUMPRODUCT('Distance Matrix_ex'!$B102:$T102,TRANSPOSE('Entry capacity'!G$12:G$30))/(SUM('Entry capacity'!$G$12:$G$30)-IFERROR(VLOOKUP($A367,'Entry capacity'!$A$12:$I$30,7,FALSE),0))</f>
        <v>728.66572242357302</v>
      </c>
      <c r="H367" s="52">
        <f t="array" ref="H367">SUMPRODUCT('Distance Matrix_ex'!$B102:$T102,TRANSPOSE('Entry capacity'!H$12:H$30))/(SUM('Entry capacity'!$H$12:$H$30)-IFERROR(VLOOKUP($A367,'Entry capacity'!$A$12:$I$30,8,FALSE),0))</f>
        <v>727.77023956092864</v>
      </c>
      <c r="I367" s="57">
        <f t="array" ref="I367">SUMPRODUCT('Distance Matrix_ex'!$B102:$T102,TRANSPOSE('Entry capacity'!I$12:I$30))/(SUM('Entry capacity'!$I$12:$I$30)-IFERROR(VLOOKUP($A367,'Entry capacity'!$A$12:$I$30,9,FALSE),0))</f>
        <v>726.30179248361367</v>
      </c>
    </row>
    <row r="368" spans="1:9" s="5" customFormat="1" ht="15" customHeight="1" x14ac:dyDescent="0.25">
      <c r="A368" s="46" t="str">
        <f t="shared" si="7"/>
        <v>A6_Zuera</v>
      </c>
      <c r="B368" s="4" t="str">
        <f t="shared" si="7"/>
        <v>Salida Nacional / National exit</v>
      </c>
      <c r="C368" s="52">
        <f t="array" ref="C368">SUMPRODUCT('Distance Matrix_ex'!$B103:$T103,TRANSPOSE('Entry capacity'!C$12:C$30))/(SUM('Entry capacity'!$C$12:$C$30)-IFERROR(VLOOKUP($A368,'Entry capacity'!$A$12:$I$30,3,FALSE),0))</f>
        <v>717.69162100209428</v>
      </c>
      <c r="D368" s="52">
        <f t="array" ref="D368">SUMPRODUCT('Distance Matrix_ex'!$B103:$T103,TRANSPOSE('Entry capacity'!D$12:D$30))/(SUM('Entry capacity'!$D$12:$D$30)-IFERROR(VLOOKUP($A368,'Entry capacity'!$A$12:$I$30,4,FALSE),0))</f>
        <v>717.83285715539114</v>
      </c>
      <c r="E368" s="52">
        <f t="array" ref="E368">SUMPRODUCT('Distance Matrix_ex'!$B103:$T103,TRANSPOSE('Entry capacity'!E$12:E$30))/(SUM('Entry capacity'!$E$12:$E$30)-IFERROR(VLOOKUP($A368,'Entry capacity'!$A$12:$I$30,5,FALSE),0))</f>
        <v>717.31628623462882</v>
      </c>
      <c r="F368" s="52">
        <f t="array" ref="F368">SUMPRODUCT('Distance Matrix_ex'!$B103:$T103,TRANSPOSE('Entry capacity'!F$12:F$30))/(SUM('Entry capacity'!$F$12:$F$30)-IFERROR(VLOOKUP($A368,'Entry capacity'!$A$12:$I$30,6,FALSE),0))</f>
        <v>716.35285054700023</v>
      </c>
      <c r="G368" s="52">
        <f t="array" ref="G368">SUMPRODUCT('Distance Matrix_ex'!$B103:$T103,TRANSPOSE('Entry capacity'!G$12:G$30))/(SUM('Entry capacity'!$G$12:$G$30)-IFERROR(VLOOKUP($A368,'Entry capacity'!$A$12:$I$30,7,FALSE),0))</f>
        <v>714.9974559094403</v>
      </c>
      <c r="H368" s="52">
        <f t="array" ref="H368">SUMPRODUCT('Distance Matrix_ex'!$B103:$T103,TRANSPOSE('Entry capacity'!H$12:H$30))/(SUM('Entry capacity'!$H$12:$H$30)-IFERROR(VLOOKUP($A368,'Entry capacity'!$A$12:$I$30,8,FALSE),0))</f>
        <v>714.10183799184733</v>
      </c>
      <c r="I368" s="57">
        <f t="array" ref="I368">SUMPRODUCT('Distance Matrix_ex'!$B103:$T103,TRANSPOSE('Entry capacity'!I$12:I$30))/(SUM('Entry capacity'!$I$12:$I$30)-IFERROR(VLOOKUP($A368,'Entry capacity'!$A$12:$I$30,9,FALSE),0))</f>
        <v>712.62628169462391</v>
      </c>
    </row>
    <row r="369" spans="1:9" s="5" customFormat="1" ht="15" customHeight="1" x14ac:dyDescent="0.25">
      <c r="A369" s="46" t="str">
        <f t="shared" si="7"/>
        <v>A7_Villanueva de Gallego</v>
      </c>
      <c r="B369" s="4" t="str">
        <f t="shared" si="7"/>
        <v>Salida Nacional / National exit</v>
      </c>
      <c r="C369" s="52">
        <f t="array" ref="C369">SUMPRODUCT('Distance Matrix_ex'!$B104:$T104,TRANSPOSE('Entry capacity'!C$12:C$30))/(SUM('Entry capacity'!$C$12:$C$30)-IFERROR(VLOOKUP($A369,'Entry capacity'!$A$12:$I$30,3,FALSE),0))</f>
        <v>703.14277601377773</v>
      </c>
      <c r="D369" s="52">
        <f t="array" ref="D369">SUMPRODUCT('Distance Matrix_ex'!$B104:$T104,TRANSPOSE('Entry capacity'!D$12:D$30))/(SUM('Entry capacity'!$D$12:$D$30)-IFERROR(VLOOKUP($A369,'Entry capacity'!$A$12:$I$30,4,FALSE),0))</f>
        <v>703.30663393384737</v>
      </c>
      <c r="E369" s="52">
        <f t="array" ref="E369">SUMPRODUCT('Distance Matrix_ex'!$B104:$T104,TRANSPOSE('Entry capacity'!E$12:E$30))/(SUM('Entry capacity'!$E$12:$E$30)-IFERROR(VLOOKUP($A369,'Entry capacity'!$A$12:$I$30,5,FALSE),0))</f>
        <v>702.83107799799404</v>
      </c>
      <c r="F369" s="52">
        <f t="array" ref="F369">SUMPRODUCT('Distance Matrix_ex'!$B104:$T104,TRANSPOSE('Entry capacity'!F$12:F$30))/(SUM('Entry capacity'!$F$12:$F$30)-IFERROR(VLOOKUP($A369,'Entry capacity'!$A$12:$I$30,6,FALSE),0))</f>
        <v>701.9231181504199</v>
      </c>
      <c r="G369" s="52">
        <f t="array" ref="G369">SUMPRODUCT('Distance Matrix_ex'!$B104:$T104,TRANSPOSE('Entry capacity'!G$12:G$30))/(SUM('Entry capacity'!$G$12:$G$30)-IFERROR(VLOOKUP($A369,'Entry capacity'!$A$12:$I$30,7,FALSE),0))</f>
        <v>700.58991783757801</v>
      </c>
      <c r="H369" s="52">
        <f t="array" ref="H369">SUMPRODUCT('Distance Matrix_ex'!$B104:$T104,TRANSPOSE('Entry capacity'!H$12:H$30))/(SUM('Entry capacity'!$H$12:$H$30)-IFERROR(VLOOKUP($A369,'Entry capacity'!$A$12:$I$30,8,FALSE),0))</f>
        <v>699.69415756035835</v>
      </c>
      <c r="I369" s="57">
        <f t="array" ref="I369">SUMPRODUCT('Distance Matrix_ex'!$B104:$T104,TRANSPOSE('Entry capacity'!I$12:I$30))/(SUM('Entry capacity'!$I$12:$I$30)-IFERROR(VLOOKUP($A369,'Entry capacity'!$A$12:$I$30,9,FALSE),0))</f>
        <v>698.21110752891593</v>
      </c>
    </row>
    <row r="370" spans="1:9" s="5" customFormat="1" ht="15" customHeight="1" x14ac:dyDescent="0.25">
      <c r="A370" s="46" t="str">
        <f t="shared" si="7"/>
        <v>A8_Zorongo</v>
      </c>
      <c r="B370" s="4" t="str">
        <f t="shared" si="7"/>
        <v>Salida Nacional / National exit</v>
      </c>
      <c r="C370" s="52">
        <f t="array" ref="C370">SUMPRODUCT('Distance Matrix_ex'!$B105:$T105,TRANSPOSE('Entry capacity'!C$12:C$30))/(SUM('Entry capacity'!$C$12:$C$30)-IFERROR(VLOOKUP($A370,'Entry capacity'!$A$12:$I$30,3,FALSE),0))</f>
        <v>698.38602668140993</v>
      </c>
      <c r="D370" s="52">
        <f t="array" ref="D370">SUMPRODUCT('Distance Matrix_ex'!$B105:$T105,TRANSPOSE('Entry capacity'!D$12:D$30))/(SUM('Entry capacity'!$D$12:$D$30)-IFERROR(VLOOKUP($A370,'Entry capacity'!$A$12:$I$30,4,FALSE),0))</f>
        <v>698.55728079506605</v>
      </c>
      <c r="E370" s="52">
        <f t="array" ref="E370">SUMPRODUCT('Distance Matrix_ex'!$B105:$T105,TRANSPOSE('Entry capacity'!E$12:E$30))/(SUM('Entry capacity'!$E$12:$E$30)-IFERROR(VLOOKUP($A370,'Entry capacity'!$A$12:$I$30,5,FALSE),0))</f>
        <v>698.09513472111155</v>
      </c>
      <c r="F370" s="52">
        <f t="array" ref="F370">SUMPRODUCT('Distance Matrix_ex'!$B105:$T105,TRANSPOSE('Entry capacity'!F$12:F$30))/(SUM('Entry capacity'!$F$12:$F$30)-IFERROR(VLOOKUP($A370,'Entry capacity'!$A$12:$I$30,6,FALSE),0))</f>
        <v>697.20531271646314</v>
      </c>
      <c r="G370" s="52">
        <f t="array" ref="G370">SUMPRODUCT('Distance Matrix_ex'!$B105:$T105,TRANSPOSE('Entry capacity'!G$12:G$30))/(SUM('Entry capacity'!$G$12:$G$30)-IFERROR(VLOOKUP($A370,'Entry capacity'!$A$12:$I$30,7,FALSE),0))</f>
        <v>695.87936884489659</v>
      </c>
      <c r="H370" s="52">
        <f t="array" ref="H370">SUMPRODUCT('Distance Matrix_ex'!$B105:$T105,TRANSPOSE('Entry capacity'!H$12:H$30))/(SUM('Entry capacity'!$H$12:$H$30)-IFERROR(VLOOKUP($A370,'Entry capacity'!$A$12:$I$30,8,FALSE),0))</f>
        <v>694.98356202315313</v>
      </c>
      <c r="I370" s="57">
        <f t="array" ref="I370">SUMPRODUCT('Distance Matrix_ex'!$B105:$T105,TRANSPOSE('Entry capacity'!I$12:I$30))/(SUM('Entry capacity'!$I$12:$I$30)-IFERROR(VLOOKUP($A370,'Entry capacity'!$A$12:$I$30,9,FALSE),0))</f>
        <v>693.49806191300888</v>
      </c>
    </row>
    <row r="371" spans="1:9" s="5" customFormat="1" ht="15" customHeight="1" x14ac:dyDescent="0.25">
      <c r="A371" s="46" t="str">
        <f t="shared" si="7"/>
        <v>A9_Juslibol</v>
      </c>
      <c r="B371" s="4" t="str">
        <f t="shared" si="7"/>
        <v>Salida Nacional / National exit</v>
      </c>
      <c r="C371" s="52">
        <f t="array" ref="C371">SUMPRODUCT('Distance Matrix_ex'!$B106:$T106,TRANSPOSE('Entry capacity'!C$12:C$30))/(SUM('Entry capacity'!$C$12:$C$30)-IFERROR(VLOOKUP($A371,'Entry capacity'!$A$12:$I$30,3,FALSE),0))</f>
        <v>690.6147401870777</v>
      </c>
      <c r="D371" s="52">
        <f t="array" ref="D371">SUMPRODUCT('Distance Matrix_ex'!$B106:$T106,TRANSPOSE('Entry capacity'!D$12:D$30))/(SUM('Entry capacity'!$D$12:$D$30)-IFERROR(VLOOKUP($A371,'Entry capacity'!$A$12:$I$30,4,FALSE),0))</f>
        <v>690.79807775002041</v>
      </c>
      <c r="E371" s="52">
        <f t="array" ref="E371">SUMPRODUCT('Distance Matrix_ex'!$B106:$T106,TRANSPOSE('Entry capacity'!E$12:E$30))/(SUM('Entry capacity'!$E$12:$E$30)-IFERROR(VLOOKUP($A371,'Entry capacity'!$A$12:$I$30,5,FALSE),0))</f>
        <v>690.35783988929836</v>
      </c>
      <c r="F371" s="52">
        <f t="array" ref="F371">SUMPRODUCT('Distance Matrix_ex'!$B106:$T106,TRANSPOSE('Entry capacity'!F$12:F$30))/(SUM('Entry capacity'!$F$12:$F$30)-IFERROR(VLOOKUP($A371,'Entry capacity'!$A$12:$I$30,6,FALSE),0))</f>
        <v>689.49765038447504</v>
      </c>
      <c r="G371" s="52">
        <f t="array" ref="G371">SUMPRODUCT('Distance Matrix_ex'!$B106:$T106,TRANSPOSE('Entry capacity'!G$12:G$30))/(SUM('Entry capacity'!$G$12:$G$30)-IFERROR(VLOOKUP($A371,'Entry capacity'!$A$12:$I$30,7,FALSE),0))</f>
        <v>688.18356164340707</v>
      </c>
      <c r="H371" s="52">
        <f t="array" ref="H371">SUMPRODUCT('Distance Matrix_ex'!$B106:$T106,TRANSPOSE('Entry capacity'!H$12:H$30))/(SUM('Entry capacity'!$H$12:$H$30)-IFERROR(VLOOKUP($A371,'Entry capacity'!$A$12:$I$30,8,FALSE),0))</f>
        <v>687.28767878006408</v>
      </c>
      <c r="I371" s="57">
        <f t="array" ref="I371">SUMPRODUCT('Distance Matrix_ex'!$B106:$T106,TRANSPOSE('Entry capacity'!I$12:I$30))/(SUM('Entry capacity'!$I$12:$I$30)-IFERROR(VLOOKUP($A371,'Entry capacity'!$A$12:$I$30,9,FALSE),0))</f>
        <v>685.79817588099888</v>
      </c>
    </row>
    <row r="372" spans="1:9" s="5" customFormat="1" ht="15" customHeight="1" x14ac:dyDescent="0.25">
      <c r="A372" s="46" t="str">
        <f t="shared" si="7"/>
        <v>A9A_Ramal Utebo-Sobradiel</v>
      </c>
      <c r="B372" s="4" t="str">
        <f t="shared" si="7"/>
        <v>Salida Nacional / National exit</v>
      </c>
      <c r="C372" s="52">
        <f t="array" ref="C372">SUMPRODUCT('Distance Matrix_ex'!$B107:$T107,TRANSPOSE('Entry capacity'!C$12:C$30))/(SUM('Entry capacity'!$C$12:$C$30)-IFERROR(VLOOKUP($A372,'Entry capacity'!$A$12:$I$30,3,FALSE),0))</f>
        <v>688.94217726447778</v>
      </c>
      <c r="D372" s="52">
        <f t="array" ref="D372">SUMPRODUCT('Distance Matrix_ex'!$B107:$T107,TRANSPOSE('Entry capacity'!D$12:D$30))/(SUM('Entry capacity'!$D$12:$D$30)-IFERROR(VLOOKUP($A372,'Entry capacity'!$A$12:$I$30,4,FALSE),0))</f>
        <v>689.12811546880334</v>
      </c>
      <c r="E372" s="52">
        <f t="array" ref="E372">SUMPRODUCT('Distance Matrix_ex'!$B107:$T107,TRANSPOSE('Entry capacity'!E$12:E$30))/(SUM('Entry capacity'!$E$12:$E$30)-IFERROR(VLOOKUP($A372,'Entry capacity'!$A$12:$I$30,5,FALSE),0))</f>
        <v>688.69259276884384</v>
      </c>
      <c r="F372" s="52">
        <f t="array" ref="F372">SUMPRODUCT('Distance Matrix_ex'!$B107:$T107,TRANSPOSE('Entry capacity'!F$12:F$30))/(SUM('Entry capacity'!$F$12:$F$30)-IFERROR(VLOOKUP($A372,'Entry capacity'!$A$12:$I$30,6,FALSE),0))</f>
        <v>687.83878087222593</v>
      </c>
      <c r="G372" s="52">
        <f t="array" ref="G372">SUMPRODUCT('Distance Matrix_ex'!$B107:$T107,TRANSPOSE('Entry capacity'!G$12:G$30))/(SUM('Entry capacity'!$G$12:$G$30)-IFERROR(VLOOKUP($A372,'Entry capacity'!$A$12:$I$30,7,FALSE),0))</f>
        <v>686.52724363298796</v>
      </c>
      <c r="H372" s="52">
        <f t="array" ref="H372">SUMPRODUCT('Distance Matrix_ex'!$B107:$T107,TRANSPOSE('Entry capacity'!H$12:H$30))/(SUM('Entry capacity'!$H$12:$H$30)-IFERROR(VLOOKUP($A372,'Entry capacity'!$A$12:$I$30,8,FALSE),0))</f>
        <v>685.63134440371118</v>
      </c>
      <c r="I372" s="57">
        <f t="array" ref="I372">SUMPRODUCT('Distance Matrix_ex'!$B107:$T107,TRANSPOSE('Entry capacity'!I$12:I$30))/(SUM('Entry capacity'!$I$12:$I$30)-IFERROR(VLOOKUP($A372,'Entry capacity'!$A$12:$I$30,9,FALSE),0))</f>
        <v>684.14098001069124</v>
      </c>
    </row>
    <row r="373" spans="1:9" s="5" customFormat="1" ht="15" customHeight="1" x14ac:dyDescent="0.25">
      <c r="A373" s="46" t="str">
        <f t="shared" si="7"/>
        <v>A9B_Zaragoza Plaza</v>
      </c>
      <c r="B373" s="4" t="str">
        <f t="shared" si="7"/>
        <v>Salida Nacional / National exit</v>
      </c>
      <c r="C373" s="52">
        <f t="array" ref="C373">SUMPRODUCT('Distance Matrix_ex'!$B108:$T108,TRANSPOSE('Entry capacity'!C$12:C$30))/(SUM('Entry capacity'!$C$12:$C$30)-IFERROR(VLOOKUP($A373,'Entry capacity'!$A$12:$I$30,3,FALSE),0))</f>
        <v>682.16363779517246</v>
      </c>
      <c r="D373" s="52">
        <f t="array" ref="D373">SUMPRODUCT('Distance Matrix_ex'!$B108:$T108,TRANSPOSE('Entry capacity'!D$12:D$30))/(SUM('Entry capacity'!$D$12:$D$30)-IFERROR(VLOOKUP($A373,'Entry capacity'!$A$12:$I$30,4,FALSE),0))</f>
        <v>682.36011584228675</v>
      </c>
      <c r="E373" s="52">
        <f t="array" ref="E373">SUMPRODUCT('Distance Matrix_ex'!$B108:$T108,TRANSPOSE('Entry capacity'!E$12:E$30))/(SUM('Entry capacity'!$E$12:$E$30)-IFERROR(VLOOKUP($A373,'Entry capacity'!$A$12:$I$30,5,FALSE),0))</f>
        <v>681.94370267949387</v>
      </c>
      <c r="F373" s="52">
        <f t="array" ref="F373">SUMPRODUCT('Distance Matrix_ex'!$B108:$T108,TRANSPOSE('Entry capacity'!F$12:F$30))/(SUM('Entry capacity'!$F$12:$F$30)-IFERROR(VLOOKUP($A373,'Entry capacity'!$A$12:$I$30,6,FALSE),0))</f>
        <v>681.11573786363795</v>
      </c>
      <c r="G373" s="52">
        <f t="array" ref="G373">SUMPRODUCT('Distance Matrix_ex'!$B108:$T108,TRANSPOSE('Entry capacity'!G$12:G$30))/(SUM('Entry capacity'!$G$12:$G$30)-IFERROR(VLOOKUP($A373,'Entry capacity'!$A$12:$I$30,7,FALSE),0))</f>
        <v>679.81454131510179</v>
      </c>
      <c r="H373" s="52">
        <f t="array" ref="H373">SUMPRODUCT('Distance Matrix_ex'!$B108:$T108,TRANSPOSE('Entry capacity'!H$12:H$30))/(SUM('Entry capacity'!$H$12:$H$30)-IFERROR(VLOOKUP($A373,'Entry capacity'!$A$12:$I$30,8,FALSE),0))</f>
        <v>678.91857575819904</v>
      </c>
      <c r="I373" s="57">
        <f t="array" ref="I373">SUMPRODUCT('Distance Matrix_ex'!$B108:$T108,TRANSPOSE('Entry capacity'!I$12:I$30))/(SUM('Entry capacity'!$I$12:$I$30)-IFERROR(VLOOKUP($A373,'Entry capacity'!$A$12:$I$30,9,FALSE),0))</f>
        <v>677.42471991460604</v>
      </c>
    </row>
    <row r="374" spans="1:9" s="5" customFormat="1" ht="15" customHeight="1" x14ac:dyDescent="0.25">
      <c r="A374" s="46" t="str">
        <f t="shared" ref="A374:B389" si="8">A109</f>
        <v>Abegondo (I15)</v>
      </c>
      <c r="B374" s="4" t="str">
        <f t="shared" si="8"/>
        <v>Salida Nacional / National exit</v>
      </c>
      <c r="C374" s="52">
        <f t="array" ref="C374">SUMPRODUCT('Distance Matrix_ex'!$B109:$T109,TRANSPOSE('Entry capacity'!C$12:C$30))/(SUM('Entry capacity'!$C$12:$C$30)-IFERROR(VLOOKUP($A374,'Entry capacity'!$A$12:$I$30,3,FALSE),0))</f>
        <v>1159.0403375783624</v>
      </c>
      <c r="D374" s="52">
        <f t="array" ref="D374">SUMPRODUCT('Distance Matrix_ex'!$B109:$T109,TRANSPOSE('Entry capacity'!D$12:D$30))/(SUM('Entry capacity'!$D$12:$D$30)-IFERROR(VLOOKUP($A374,'Entry capacity'!$A$12:$I$30,4,FALSE),0))</f>
        <v>1165.6663996281384</v>
      </c>
      <c r="E374" s="52">
        <f t="array" ref="E374">SUMPRODUCT('Distance Matrix_ex'!$B109:$T109,TRANSPOSE('Entry capacity'!E$12:E$30))/(SUM('Entry capacity'!$E$12:$E$30)-IFERROR(VLOOKUP($A374,'Entry capacity'!$A$12:$I$30,5,FALSE),0))</f>
        <v>1174.3370406844565</v>
      </c>
      <c r="F374" s="52">
        <f t="array" ref="F374">SUMPRODUCT('Distance Matrix_ex'!$B109:$T109,TRANSPOSE('Entry capacity'!F$12:F$30))/(SUM('Entry capacity'!$F$12:$F$30)-IFERROR(VLOOKUP($A374,'Entry capacity'!$A$12:$I$30,6,FALSE),0))</f>
        <v>1183.1653896589376</v>
      </c>
      <c r="G374" s="52">
        <f t="array" ref="G374">SUMPRODUCT('Distance Matrix_ex'!$B109:$T109,TRANSPOSE('Entry capacity'!G$12:G$30))/(SUM('Entry capacity'!$G$12:$G$30)-IFERROR(VLOOKUP($A374,'Entry capacity'!$A$12:$I$30,7,FALSE),0))</f>
        <v>1184.8309088800488</v>
      </c>
      <c r="H374" s="52">
        <f t="array" ref="H374">SUMPRODUCT('Distance Matrix_ex'!$B109:$T109,TRANSPOSE('Entry capacity'!H$12:H$30))/(SUM('Entry capacity'!$H$12:$H$30)-IFERROR(VLOOKUP($A374,'Entry capacity'!$A$12:$I$30,8,FALSE),0))</f>
        <v>1184.4711689285355</v>
      </c>
      <c r="I374" s="57">
        <f t="array" ref="I374">SUMPRODUCT('Distance Matrix_ex'!$B109:$T109,TRANSPOSE('Entry capacity'!I$12:I$30))/(SUM('Entry capacity'!$I$12:$I$30)-IFERROR(VLOOKUP($A374,'Entry capacity'!$A$12:$I$30,9,FALSE),0))</f>
        <v>1183.9360720860491</v>
      </c>
    </row>
    <row r="375" spans="1:9" s="5" customFormat="1" ht="15" customHeight="1" x14ac:dyDescent="0.25">
      <c r="A375" s="46" t="str">
        <f t="shared" si="8"/>
        <v>Andosilla</v>
      </c>
      <c r="B375" s="4" t="str">
        <f t="shared" si="8"/>
        <v>Salida Nacional / National exit</v>
      </c>
      <c r="C375" s="52">
        <f t="array" ref="C375">SUMPRODUCT('Distance Matrix_ex'!$B110:$T110,TRANSPOSE('Entry capacity'!C$12:C$30))/(SUM('Entry capacity'!$C$12:$C$30)-IFERROR(VLOOKUP($A375,'Entry capacity'!$A$12:$I$30,3,FALSE),0))</f>
        <v>651.37865675972114</v>
      </c>
      <c r="D375" s="52">
        <f t="array" ref="D375">SUMPRODUCT('Distance Matrix_ex'!$B110:$T110,TRANSPOSE('Entry capacity'!D$12:D$30))/(SUM('Entry capacity'!$D$12:$D$30)-IFERROR(VLOOKUP($A375,'Entry capacity'!$A$12:$I$30,4,FALSE),0))</f>
        <v>655.82313423755443</v>
      </c>
      <c r="E375" s="52">
        <f t="array" ref="E375">SUMPRODUCT('Distance Matrix_ex'!$B110:$T110,TRANSPOSE('Entry capacity'!E$12:E$30))/(SUM('Entry capacity'!$E$12:$E$30)-IFERROR(VLOOKUP($A375,'Entry capacity'!$A$12:$I$30,5,FALSE),0))</f>
        <v>661.43395198772851</v>
      </c>
      <c r="F375" s="52">
        <f t="array" ref="F375">SUMPRODUCT('Distance Matrix_ex'!$B110:$T110,TRANSPOSE('Entry capacity'!F$12:F$30))/(SUM('Entry capacity'!$F$12:$F$30)-IFERROR(VLOOKUP($A375,'Entry capacity'!$A$12:$I$30,6,FALSE),0))</f>
        <v>666.95500321035138</v>
      </c>
      <c r="G375" s="52">
        <f t="array" ref="G375">SUMPRODUCT('Distance Matrix_ex'!$B110:$T110,TRANSPOSE('Entry capacity'!G$12:G$30))/(SUM('Entry capacity'!$G$12:$G$30)-IFERROR(VLOOKUP($A375,'Entry capacity'!$A$12:$I$30,7,FALSE),0))</f>
        <v>667.72482182669683</v>
      </c>
      <c r="H375" s="52">
        <f t="array" ref="H375">SUMPRODUCT('Distance Matrix_ex'!$B110:$T110,TRANSPOSE('Entry capacity'!H$12:H$30))/(SUM('Entry capacity'!$H$12:$H$30)-IFERROR(VLOOKUP($A375,'Entry capacity'!$A$12:$I$30,8,FALSE),0))</f>
        <v>667.35336894896398</v>
      </c>
      <c r="I375" s="57">
        <f t="array" ref="I375">SUMPRODUCT('Distance Matrix_ex'!$B110:$T110,TRANSPOSE('Entry capacity'!I$12:I$30))/(SUM('Entry capacity'!$I$12:$I$30)-IFERROR(VLOOKUP($A375,'Entry capacity'!$A$12:$I$30,9,FALSE),0))</f>
        <v>666.85208699863995</v>
      </c>
    </row>
    <row r="376" spans="1:9" s="5" customFormat="1" ht="15" customHeight="1" x14ac:dyDescent="0.25">
      <c r="A376" s="46" t="str">
        <f t="shared" si="8"/>
        <v>B02_Briviesca</v>
      </c>
      <c r="B376" s="4" t="str">
        <f t="shared" si="8"/>
        <v>Salida Nacional / National exit</v>
      </c>
      <c r="C376" s="52">
        <f t="array" ref="C376">SUMPRODUCT('Distance Matrix_ex'!$B111:$T111,TRANSPOSE('Entry capacity'!C$12:C$30))/(SUM('Entry capacity'!$C$12:$C$30)-IFERROR(VLOOKUP($A376,'Entry capacity'!$A$12:$I$30,3,FALSE),0))</f>
        <v>635.34792886779019</v>
      </c>
      <c r="D376" s="52">
        <f t="array" ref="D376">SUMPRODUCT('Distance Matrix_ex'!$B111:$T111,TRANSPOSE('Entry capacity'!D$12:D$30))/(SUM('Entry capacity'!$D$12:$D$30)-IFERROR(VLOOKUP($A376,'Entry capacity'!$A$12:$I$30,4,FALSE),0))</f>
        <v>641.6841593515187</v>
      </c>
      <c r="E376" s="52">
        <f t="array" ref="E376">SUMPRODUCT('Distance Matrix_ex'!$B111:$T111,TRANSPOSE('Entry capacity'!E$12:E$30))/(SUM('Entry capacity'!$E$12:$E$30)-IFERROR(VLOOKUP($A376,'Entry capacity'!$A$12:$I$30,5,FALSE),0))</f>
        <v>649.96534735888076</v>
      </c>
      <c r="F376" s="52">
        <f t="array" ref="F376">SUMPRODUCT('Distance Matrix_ex'!$B111:$T111,TRANSPOSE('Entry capacity'!F$12:F$30))/(SUM('Entry capacity'!$F$12:$F$30)-IFERROR(VLOOKUP($A376,'Entry capacity'!$A$12:$I$30,6,FALSE),0))</f>
        <v>658.31599365989985</v>
      </c>
      <c r="G376" s="52">
        <f t="array" ref="G376">SUMPRODUCT('Distance Matrix_ex'!$B111:$T111,TRANSPOSE('Entry capacity'!G$12:G$30))/(SUM('Entry capacity'!$G$12:$G$30)-IFERROR(VLOOKUP($A376,'Entry capacity'!$A$12:$I$30,7,FALSE),0))</f>
        <v>659.95791249252954</v>
      </c>
      <c r="H376" s="52">
        <f t="array" ref="H376">SUMPRODUCT('Distance Matrix_ex'!$B111:$T111,TRANSPOSE('Entry capacity'!H$12:H$30))/(SUM('Entry capacity'!$H$12:$H$30)-IFERROR(VLOOKUP($A376,'Entry capacity'!$A$12:$I$30,8,FALSE),0))</f>
        <v>659.75255814529112</v>
      </c>
      <c r="I376" s="57">
        <f t="array" ref="I376">SUMPRODUCT('Distance Matrix_ex'!$B111:$T111,TRANSPOSE('Entry capacity'!I$12:I$30))/(SUM('Entry capacity'!$I$12:$I$30)-IFERROR(VLOOKUP($A376,'Entry capacity'!$A$12:$I$30,9,FALSE),0))</f>
        <v>659.55406313323647</v>
      </c>
    </row>
    <row r="377" spans="1:9" s="5" customFormat="1" ht="15" customHeight="1" x14ac:dyDescent="0.25">
      <c r="A377" s="46" t="str">
        <f t="shared" si="8"/>
        <v>B04_Burgos</v>
      </c>
      <c r="B377" s="4" t="str">
        <f t="shared" si="8"/>
        <v>Salida Nacional / National exit</v>
      </c>
      <c r="C377" s="52">
        <f t="array" ref="C377">SUMPRODUCT('Distance Matrix_ex'!$B112:$T112,TRANSPOSE('Entry capacity'!C$12:C$30))/(SUM('Entry capacity'!$C$12:$C$30)-IFERROR(VLOOKUP($A377,'Entry capacity'!$A$12:$I$30,3,FALSE),0))</f>
        <v>630.59174992417161</v>
      </c>
      <c r="D377" s="52">
        <f t="array" ref="D377">SUMPRODUCT('Distance Matrix_ex'!$B112:$T112,TRANSPOSE('Entry capacity'!D$12:D$30))/(SUM('Entry capacity'!$D$12:$D$30)-IFERROR(VLOOKUP($A377,'Entry capacity'!$A$12:$I$30,4,FALSE),0))</f>
        <v>636.55769953897993</v>
      </c>
      <c r="E377" s="52">
        <f t="array" ref="E377">SUMPRODUCT('Distance Matrix_ex'!$B112:$T112,TRANSPOSE('Entry capacity'!E$12:E$30))/(SUM('Entry capacity'!$E$12:$E$30)-IFERROR(VLOOKUP($A377,'Entry capacity'!$A$12:$I$30,5,FALSE),0))</f>
        <v>644.38882043122123</v>
      </c>
      <c r="F377" s="52">
        <f t="array" ref="F377">SUMPRODUCT('Distance Matrix_ex'!$B112:$T112,TRANSPOSE('Entry capacity'!F$12:F$30))/(SUM('Entry capacity'!$F$12:$F$30)-IFERROR(VLOOKUP($A377,'Entry capacity'!$A$12:$I$30,6,FALSE),0))</f>
        <v>652.29335906034441</v>
      </c>
      <c r="G377" s="52">
        <f t="array" ref="G377">SUMPRODUCT('Distance Matrix_ex'!$B112:$T112,TRANSPOSE('Entry capacity'!G$12:G$30))/(SUM('Entry capacity'!$G$12:$G$30)-IFERROR(VLOOKUP($A377,'Entry capacity'!$A$12:$I$30,7,FALSE),0))</f>
        <v>653.91924512343019</v>
      </c>
      <c r="H377" s="52">
        <f t="array" ref="H377">SUMPRODUCT('Distance Matrix_ex'!$B112:$T112,TRANSPOSE('Entry capacity'!H$12:H$30))/(SUM('Entry capacity'!$H$12:$H$30)-IFERROR(VLOOKUP($A377,'Entry capacity'!$A$12:$I$30,8,FALSE),0))</f>
        <v>653.79658154177412</v>
      </c>
      <c r="I377" s="57">
        <f t="array" ref="I377">SUMPRODUCT('Distance Matrix_ex'!$B112:$T112,TRANSPOSE('Entry capacity'!I$12:I$30))/(SUM('Entry capacity'!$I$12:$I$30)-IFERROR(VLOOKUP($A377,'Entry capacity'!$A$12:$I$30,9,FALSE),0))</f>
        <v>653.74176521239474</v>
      </c>
    </row>
    <row r="378" spans="1:9" s="5" customFormat="1" ht="15" customHeight="1" x14ac:dyDescent="0.25">
      <c r="A378" s="46" t="str">
        <f t="shared" si="8"/>
        <v>B05_Villalonquejar</v>
      </c>
      <c r="B378" s="4" t="str">
        <f t="shared" si="8"/>
        <v>Salida Nacional / National exit</v>
      </c>
      <c r="C378" s="52">
        <f t="array" ref="C378">SUMPRODUCT('Distance Matrix_ex'!$B113:$T113,TRANSPOSE('Entry capacity'!C$12:C$30))/(SUM('Entry capacity'!$C$12:$C$30)-IFERROR(VLOOKUP($A378,'Entry capacity'!$A$12:$I$30,3,FALSE),0))</f>
        <v>629.83400660789584</v>
      </c>
      <c r="D378" s="52">
        <f t="array" ref="D378">SUMPRODUCT('Distance Matrix_ex'!$B113:$T113,TRANSPOSE('Entry capacity'!D$12:D$30))/(SUM('Entry capacity'!$D$12:$D$30)-IFERROR(VLOOKUP($A378,'Entry capacity'!$A$12:$I$30,4,FALSE),0))</f>
        <v>635.70052825532366</v>
      </c>
      <c r="E378" s="52">
        <f t="array" ref="E378">SUMPRODUCT('Distance Matrix_ex'!$B113:$T113,TRANSPOSE('Entry capacity'!E$12:E$30))/(SUM('Entry capacity'!$E$12:$E$30)-IFERROR(VLOOKUP($A378,'Entry capacity'!$A$12:$I$30,5,FALSE),0))</f>
        <v>643.41161785200677</v>
      </c>
      <c r="F378" s="52">
        <f t="array" ref="F378">SUMPRODUCT('Distance Matrix_ex'!$B113:$T113,TRANSPOSE('Entry capacity'!F$12:F$30))/(SUM('Entry capacity'!$F$12:$F$30)-IFERROR(VLOOKUP($A378,'Entry capacity'!$A$12:$I$30,6,FALSE),0))</f>
        <v>651.19647212381824</v>
      </c>
      <c r="G378" s="52">
        <f t="array" ref="G378">SUMPRODUCT('Distance Matrix_ex'!$B113:$T113,TRANSPOSE('Entry capacity'!G$12:G$30))/(SUM('Entry capacity'!$G$12:$G$30)-IFERROR(VLOOKUP($A378,'Entry capacity'!$A$12:$I$30,7,FALSE),0))</f>
        <v>652.82083520567596</v>
      </c>
      <c r="H378" s="52">
        <f t="array" ref="H378">SUMPRODUCT('Distance Matrix_ex'!$B113:$T113,TRANSPOSE('Entry capacity'!H$12:H$30))/(SUM('Entry capacity'!$H$12:$H$30)-IFERROR(VLOOKUP($A378,'Entry capacity'!$A$12:$I$30,8,FALSE),0))</f>
        <v>652.72393348241474</v>
      </c>
      <c r="I378" s="57">
        <f t="array" ref="I378">SUMPRODUCT('Distance Matrix_ex'!$B113:$T113,TRANSPOSE('Entry capacity'!I$12:I$30))/(SUM('Entry capacity'!$I$12:$I$30)-IFERROR(VLOOKUP($A378,'Entry capacity'!$A$12:$I$30,9,FALSE),0))</f>
        <v>652.71496959231524</v>
      </c>
    </row>
    <row r="379" spans="1:9" s="5" customFormat="1" ht="15" customHeight="1" x14ac:dyDescent="0.25">
      <c r="A379" s="46" t="str">
        <f t="shared" si="8"/>
        <v>B08_Lerma</v>
      </c>
      <c r="B379" s="4" t="str">
        <f t="shared" si="8"/>
        <v>Salida Nacional / National exit</v>
      </c>
      <c r="C379" s="52">
        <f t="array" ref="C379">SUMPRODUCT('Distance Matrix_ex'!$B114:$T114,TRANSPOSE('Entry capacity'!C$12:C$30))/(SUM('Entry capacity'!$C$12:$C$30)-IFERROR(VLOOKUP($A379,'Entry capacity'!$A$12:$I$30,3,FALSE),0))</f>
        <v>625.93993822011043</v>
      </c>
      <c r="D379" s="52">
        <f t="array" ref="D379">SUMPRODUCT('Distance Matrix_ex'!$B114:$T114,TRANSPOSE('Entry capacity'!D$12:D$30))/(SUM('Entry capacity'!$D$12:$D$30)-IFERROR(VLOOKUP($A379,'Entry capacity'!$A$12:$I$30,4,FALSE),0))</f>
        <v>631.29549619907141</v>
      </c>
      <c r="E379" s="52">
        <f t="array" ref="E379">SUMPRODUCT('Distance Matrix_ex'!$B114:$T114,TRANSPOSE('Entry capacity'!E$12:E$30))/(SUM('Entry capacity'!$E$12:$E$30)-IFERROR(VLOOKUP($A379,'Entry capacity'!$A$12:$I$30,5,FALSE),0))</f>
        <v>638.38974093082754</v>
      </c>
      <c r="F379" s="52">
        <f t="array" ref="F379">SUMPRODUCT('Distance Matrix_ex'!$B114:$T114,TRANSPOSE('Entry capacity'!F$12:F$30))/(SUM('Entry capacity'!$F$12:$F$30)-IFERROR(VLOOKUP($A379,'Entry capacity'!$A$12:$I$30,6,FALSE),0))</f>
        <v>645.55953326502856</v>
      </c>
      <c r="G379" s="52">
        <f t="array" ref="G379">SUMPRODUCT('Distance Matrix_ex'!$B114:$T114,TRANSPOSE('Entry capacity'!G$12:G$30))/(SUM('Entry capacity'!$G$12:$G$30)-IFERROR(VLOOKUP($A379,'Entry capacity'!$A$12:$I$30,7,FALSE),0))</f>
        <v>647.17606969513145</v>
      </c>
      <c r="H379" s="52">
        <f t="array" ref="H379">SUMPRODUCT('Distance Matrix_ex'!$B114:$T114,TRANSPOSE('Entry capacity'!H$12:H$30))/(SUM('Entry capacity'!$H$12:$H$30)-IFERROR(VLOOKUP($A379,'Entry capacity'!$A$12:$I$30,8,FALSE),0))</f>
        <v>647.21155902862006</v>
      </c>
      <c r="I379" s="57">
        <f t="array" ref="I379">SUMPRODUCT('Distance Matrix_ex'!$B114:$T114,TRANSPOSE('Entry capacity'!I$12:I$30))/(SUM('Entry capacity'!$I$12:$I$30)-IFERROR(VLOOKUP($A379,'Entry capacity'!$A$12:$I$30,9,FALSE),0))</f>
        <v>647.43823236615049</v>
      </c>
    </row>
    <row r="380" spans="1:9" s="5" customFormat="1" ht="15" customHeight="1" x14ac:dyDescent="0.25">
      <c r="A380" s="46" t="str">
        <f t="shared" si="8"/>
        <v>B10_Aranda de Duero</v>
      </c>
      <c r="B380" s="4" t="str">
        <f t="shared" si="8"/>
        <v>Salida Nacional / National exit</v>
      </c>
      <c r="C380" s="52">
        <f t="array" ref="C380">SUMPRODUCT('Distance Matrix_ex'!$B115:$T115,TRANSPOSE('Entry capacity'!C$12:C$30))/(SUM('Entry capacity'!$C$12:$C$30)-IFERROR(VLOOKUP($A380,'Entry capacity'!$A$12:$I$30,3,FALSE),0))</f>
        <v>621.55588486491888</v>
      </c>
      <c r="D380" s="52">
        <f t="array" ref="D380">SUMPRODUCT('Distance Matrix_ex'!$B115:$T115,TRANSPOSE('Entry capacity'!D$12:D$30))/(SUM('Entry capacity'!$D$12:$D$30)-IFERROR(VLOOKUP($A380,'Entry capacity'!$A$12:$I$30,4,FALSE),0))</f>
        <v>626.23226310080474</v>
      </c>
      <c r="E380" s="52">
        <f t="array" ref="E380">SUMPRODUCT('Distance Matrix_ex'!$B115:$T115,TRANSPOSE('Entry capacity'!E$12:E$30))/(SUM('Entry capacity'!$E$12:$E$30)-IFERROR(VLOOKUP($A380,'Entry capacity'!$A$12:$I$30,5,FALSE),0))</f>
        <v>632.47135938259419</v>
      </c>
      <c r="F380" s="52">
        <f t="array" ref="F380">SUMPRODUCT('Distance Matrix_ex'!$B115:$T115,TRANSPOSE('Entry capacity'!F$12:F$30))/(SUM('Entry capacity'!$F$12:$F$30)-IFERROR(VLOOKUP($A380,'Entry capacity'!$A$12:$I$30,6,FALSE),0))</f>
        <v>638.77597556803937</v>
      </c>
      <c r="G380" s="52">
        <f t="array" ref="G380">SUMPRODUCT('Distance Matrix_ex'!$B115:$T115,TRANSPOSE('Entry capacity'!G$12:G$30))/(SUM('Entry capacity'!$G$12:$G$30)-IFERROR(VLOOKUP($A380,'Entry capacity'!$A$12:$I$30,7,FALSE),0))</f>
        <v>640.30275971148205</v>
      </c>
      <c r="H380" s="52">
        <f t="array" ref="H380">SUMPRODUCT('Distance Matrix_ex'!$B115:$T115,TRANSPOSE('Entry capacity'!H$12:H$30))/(SUM('Entry capacity'!$H$12:$H$30)-IFERROR(VLOOKUP($A380,'Entry capacity'!$A$12:$I$30,8,FALSE),0))</f>
        <v>640.44892718818664</v>
      </c>
      <c r="I380" s="57">
        <f t="array" ref="I380">SUMPRODUCT('Distance Matrix_ex'!$B115:$T115,TRANSPOSE('Entry capacity'!I$12:I$30))/(SUM('Entry capacity'!$I$12:$I$30)-IFERROR(VLOOKUP($A380,'Entry capacity'!$A$12:$I$30,9,FALSE),0))</f>
        <v>640.86959215403726</v>
      </c>
    </row>
    <row r="381" spans="1:9" s="5" customFormat="1" ht="15" customHeight="1" x14ac:dyDescent="0.25">
      <c r="A381" s="46" t="str">
        <f t="shared" si="8"/>
        <v>B18_Algete</v>
      </c>
      <c r="B381" s="4" t="str">
        <f t="shared" si="8"/>
        <v>Salida Nacional / National exit</v>
      </c>
      <c r="C381" s="52">
        <f t="array" ref="C381">SUMPRODUCT('Distance Matrix_ex'!$B116:$T116,TRANSPOSE('Entry capacity'!C$12:C$30))/(SUM('Entry capacity'!$C$12:$C$30)-IFERROR(VLOOKUP($A381,'Entry capacity'!$A$12:$I$30,3,FALSE),0))</f>
        <v>598.60904739171099</v>
      </c>
      <c r="D381" s="52">
        <f t="array" ref="D381">SUMPRODUCT('Distance Matrix_ex'!$B116:$T116,TRANSPOSE('Entry capacity'!D$12:D$30))/(SUM('Entry capacity'!$D$12:$D$30)-IFERROR(VLOOKUP($A381,'Entry capacity'!$A$12:$I$30,4,FALSE),0))</f>
        <v>599.43469631692653</v>
      </c>
      <c r="E381" s="52">
        <f t="array" ref="E381">SUMPRODUCT('Distance Matrix_ex'!$B116:$T116,TRANSPOSE('Entry capacity'!E$12:E$30))/(SUM('Entry capacity'!$E$12:$E$30)-IFERROR(VLOOKUP($A381,'Entry capacity'!$A$12:$I$30,5,FALSE),0))</f>
        <v>600.55692311484177</v>
      </c>
      <c r="F381" s="52">
        <f t="array" ref="F381">SUMPRODUCT('Distance Matrix_ex'!$B116:$T116,TRANSPOSE('Entry capacity'!F$12:F$30))/(SUM('Entry capacity'!$F$12:$F$30)-IFERROR(VLOOKUP($A381,'Entry capacity'!$A$12:$I$30,6,FALSE),0))</f>
        <v>601.59158443945216</v>
      </c>
      <c r="G381" s="52">
        <f t="array" ref="G381">SUMPRODUCT('Distance Matrix_ex'!$B116:$T116,TRANSPOSE('Entry capacity'!G$12:G$30))/(SUM('Entry capacity'!$G$12:$G$30)-IFERROR(VLOOKUP($A381,'Entry capacity'!$A$12:$I$30,7,FALSE),0))</f>
        <v>602.00649369163671</v>
      </c>
      <c r="H381" s="52">
        <f t="array" ref="H381">SUMPRODUCT('Distance Matrix_ex'!$B116:$T116,TRANSPOSE('Entry capacity'!H$12:H$30))/(SUM('Entry capacity'!$H$12:$H$30)-IFERROR(VLOOKUP($A381,'Entry capacity'!$A$12:$I$30,8,FALSE),0))</f>
        <v>602.28616536158631</v>
      </c>
      <c r="I381" s="57">
        <f t="array" ref="I381">SUMPRODUCT('Distance Matrix_ex'!$B116:$T116,TRANSPOSE('Entry capacity'!I$12:I$30))/(SUM('Entry capacity'!$I$12:$I$30)-IFERROR(VLOOKUP($A381,'Entry capacity'!$A$12:$I$30,9,FALSE),0))</f>
        <v>602.90610741768558</v>
      </c>
    </row>
    <row r="382" spans="1:9" s="5" customFormat="1" ht="15" customHeight="1" x14ac:dyDescent="0.25">
      <c r="A382" s="46" t="str">
        <f t="shared" si="8"/>
        <v>B19_San Fernando</v>
      </c>
      <c r="B382" s="4" t="str">
        <f t="shared" si="8"/>
        <v>Salida Nacional / National exit</v>
      </c>
      <c r="C382" s="52">
        <f t="array" ref="C382">SUMPRODUCT('Distance Matrix_ex'!$B117:$T117,TRANSPOSE('Entry capacity'!C$12:C$30))/(SUM('Entry capacity'!$C$12:$C$30)-IFERROR(VLOOKUP($A382,'Entry capacity'!$A$12:$I$30,3,FALSE),0))</f>
        <v>596.99454259466904</v>
      </c>
      <c r="D382" s="52">
        <f t="array" ref="D382">SUMPRODUCT('Distance Matrix_ex'!$B117:$T117,TRANSPOSE('Entry capacity'!D$12:D$30))/(SUM('Entry capacity'!$D$12:$D$30)-IFERROR(VLOOKUP($A382,'Entry capacity'!$A$12:$I$30,4,FALSE),0))</f>
        <v>597.37637858581115</v>
      </c>
      <c r="E382" s="52">
        <f t="array" ref="E382">SUMPRODUCT('Distance Matrix_ex'!$B117:$T117,TRANSPOSE('Entry capacity'!E$12:E$30))/(SUM('Entry capacity'!$E$12:$E$30)-IFERROR(VLOOKUP($A382,'Entry capacity'!$A$12:$I$30,5,FALSE),0))</f>
        <v>597.91308236822783</v>
      </c>
      <c r="F382" s="52">
        <f t="array" ref="F382">SUMPRODUCT('Distance Matrix_ex'!$B117:$T117,TRANSPOSE('Entry capacity'!F$12:F$30))/(SUM('Entry capacity'!$F$12:$F$30)-IFERROR(VLOOKUP($A382,'Entry capacity'!$A$12:$I$30,6,FALSE),0))</f>
        <v>598.34938025132988</v>
      </c>
      <c r="G382" s="52">
        <f t="array" ref="G382">SUMPRODUCT('Distance Matrix_ex'!$B117:$T117,TRANSPOSE('Entry capacity'!G$12:G$30))/(SUM('Entry capacity'!$G$12:$G$30)-IFERROR(VLOOKUP($A382,'Entry capacity'!$A$12:$I$30,7,FALSE),0))</f>
        <v>598.64255986999694</v>
      </c>
      <c r="H382" s="52">
        <f t="array" ref="H382">SUMPRODUCT('Distance Matrix_ex'!$B117:$T117,TRANSPOSE('Entry capacity'!H$12:H$30))/(SUM('Entry capacity'!$H$12:$H$30)-IFERROR(VLOOKUP($A382,'Entry capacity'!$A$12:$I$30,8,FALSE),0))</f>
        <v>598.9387127981845</v>
      </c>
      <c r="I382" s="57">
        <f t="array" ref="I382">SUMPRODUCT('Distance Matrix_ex'!$B117:$T117,TRANSPOSE('Entry capacity'!I$12:I$30))/(SUM('Entry capacity'!$I$12:$I$30)-IFERROR(VLOOKUP($A382,'Entry capacity'!$A$12:$I$30,9,FALSE),0))</f>
        <v>599.58105755048632</v>
      </c>
    </row>
    <row r="383" spans="1:9" s="5" customFormat="1" ht="15" customHeight="1" x14ac:dyDescent="0.25">
      <c r="A383" s="46" t="str">
        <f t="shared" si="8"/>
        <v>B20_Rivas</v>
      </c>
      <c r="B383" s="4" t="str">
        <f t="shared" si="8"/>
        <v>Salida Nacional / National exit</v>
      </c>
      <c r="C383" s="52">
        <f t="array" ref="C383">SUMPRODUCT('Distance Matrix_ex'!$B118:$T118,TRANSPOSE('Entry capacity'!C$12:C$30))/(SUM('Entry capacity'!$C$12:$C$30)-IFERROR(VLOOKUP($A383,'Entry capacity'!$A$12:$I$30,3,FALSE),0))</f>
        <v>595.78616423997437</v>
      </c>
      <c r="D383" s="52">
        <f t="array" ref="D383">SUMPRODUCT('Distance Matrix_ex'!$B118:$T118,TRANSPOSE('Entry capacity'!D$12:D$30))/(SUM('Entry capacity'!$D$12:$D$30)-IFERROR(VLOOKUP($A383,'Entry capacity'!$A$12:$I$30,4,FALSE),0))</f>
        <v>595.83582782503265</v>
      </c>
      <c r="E383" s="52">
        <f t="array" ref="E383">SUMPRODUCT('Distance Matrix_ex'!$B118:$T118,TRANSPOSE('Entry capacity'!E$12:E$30))/(SUM('Entry capacity'!$E$12:$E$30)-IFERROR(VLOOKUP($A383,'Entry capacity'!$A$12:$I$30,5,FALSE),0))</f>
        <v>595.93429609436839</v>
      </c>
      <c r="F383" s="52">
        <f t="array" ref="F383">SUMPRODUCT('Distance Matrix_ex'!$B118:$T118,TRANSPOSE('Entry capacity'!F$12:F$30))/(SUM('Entry capacity'!$F$12:$F$30)-IFERROR(VLOOKUP($A383,'Entry capacity'!$A$12:$I$30,6,FALSE),0))</f>
        <v>595.92274802973225</v>
      </c>
      <c r="G383" s="52">
        <f t="array" ref="G383">SUMPRODUCT('Distance Matrix_ex'!$B118:$T118,TRANSPOSE('Entry capacity'!G$12:G$30))/(SUM('Entry capacity'!$G$12:$G$30)-IFERROR(VLOOKUP($A383,'Entry capacity'!$A$12:$I$30,7,FALSE),0))</f>
        <v>596.12481893535187</v>
      </c>
      <c r="H383" s="52">
        <f t="array" ref="H383">SUMPRODUCT('Distance Matrix_ex'!$B118:$T118,TRANSPOSE('Entry capacity'!H$12:H$30))/(SUM('Entry capacity'!$H$12:$H$30)-IFERROR(VLOOKUP($A383,'Entry capacity'!$A$12:$I$30,8,FALSE),0))</f>
        <v>596.43330728412718</v>
      </c>
      <c r="I383" s="57">
        <f t="array" ref="I383">SUMPRODUCT('Distance Matrix_ex'!$B118:$T118,TRANSPOSE('Entry capacity'!I$12:I$30))/(SUM('Entry capacity'!$I$12:$I$30)-IFERROR(VLOOKUP($A383,'Entry capacity'!$A$12:$I$30,9,FALSE),0))</f>
        <v>597.09241936547494</v>
      </c>
    </row>
    <row r="384" spans="1:9" s="5" customFormat="1" ht="15" customHeight="1" x14ac:dyDescent="0.25">
      <c r="A384" s="46" t="str">
        <f t="shared" si="8"/>
        <v>BI Madrid</v>
      </c>
      <c r="B384" s="4" t="str">
        <f t="shared" si="8"/>
        <v>Salida Nacional / National exit</v>
      </c>
      <c r="C384" s="52">
        <f t="array" ref="C384">SUMPRODUCT('Distance Matrix_ex'!$B119:$T119,TRANSPOSE('Entry capacity'!C$12:C$30))/(SUM('Entry capacity'!$C$12:$C$30)-IFERROR(VLOOKUP($A384,'Entry capacity'!$A$12:$I$30,3,FALSE),0))</f>
        <v>595.19981193276999</v>
      </c>
      <c r="D384" s="52">
        <f t="array" ref="D384">SUMPRODUCT('Distance Matrix_ex'!$B119:$T119,TRANSPOSE('Entry capacity'!D$12:D$30))/(SUM('Entry capacity'!$D$12:$D$30)-IFERROR(VLOOKUP($A384,'Entry capacity'!$A$12:$I$30,4,FALSE),0))</f>
        <v>595.0438926087719</v>
      </c>
      <c r="E384" s="52">
        <f t="array" ref="E384">SUMPRODUCT('Distance Matrix_ex'!$B119:$T119,TRANSPOSE('Entry capacity'!E$12:E$30))/(SUM('Entry capacity'!$E$12:$E$30)-IFERROR(VLOOKUP($A384,'Entry capacity'!$A$12:$I$30,5,FALSE),0))</f>
        <v>594.87035461394623</v>
      </c>
      <c r="F384" s="52">
        <f t="array" ref="F384">SUMPRODUCT('Distance Matrix_ex'!$B119:$T119,TRANSPOSE('Entry capacity'!F$12:F$30))/(SUM('Entry capacity'!$F$12:$F$30)-IFERROR(VLOOKUP($A384,'Entry capacity'!$A$12:$I$30,6,FALSE),0))</f>
        <v>594.58052510871096</v>
      </c>
      <c r="G384" s="52">
        <f t="array" ref="G384">SUMPRODUCT('Distance Matrix_ex'!$B119:$T119,TRANSPOSE('Entry capacity'!G$12:G$30))/(SUM('Entry capacity'!$G$12:$G$30)-IFERROR(VLOOKUP($A384,'Entry capacity'!$A$12:$I$30,7,FALSE),0))</f>
        <v>594.72449762253109</v>
      </c>
      <c r="H384" s="52">
        <f t="array" ref="H384">SUMPRODUCT('Distance Matrix_ex'!$B119:$T119,TRANSPOSE('Entry capacity'!H$12:H$30))/(SUM('Entry capacity'!$H$12:$H$30)-IFERROR(VLOOKUP($A384,'Entry capacity'!$A$12:$I$30,8,FALSE),0))</f>
        <v>595.03927805018418</v>
      </c>
      <c r="I384" s="57">
        <f t="array" ref="I384">SUMPRODUCT('Distance Matrix_ex'!$B119:$T119,TRANSPOSE('Entry capacity'!I$12:I$30))/(SUM('Entry capacity'!$I$12:$I$30)-IFERROR(VLOOKUP($A384,'Entry capacity'!$A$12:$I$30,9,FALSE),0))</f>
        <v>595.70635405268365</v>
      </c>
    </row>
    <row r="385" spans="1:9" s="5" customFormat="1" ht="15" customHeight="1" x14ac:dyDescent="0.25">
      <c r="A385" s="46" t="str">
        <f t="shared" si="8"/>
        <v>B22_Getafe</v>
      </c>
      <c r="B385" s="4" t="str">
        <f t="shared" si="8"/>
        <v>Salida Nacional / National exit</v>
      </c>
      <c r="C385" s="52">
        <f t="array" ref="C385">SUMPRODUCT('Distance Matrix_ex'!$B120:$T120,TRANSPOSE('Entry capacity'!C$12:C$30))/(SUM('Entry capacity'!$C$12:$C$30)-IFERROR(VLOOKUP($A385,'Entry capacity'!$A$12:$I$30,3,FALSE),0))</f>
        <v>594.44005009958391</v>
      </c>
      <c r="D385" s="52">
        <f t="array" ref="D385">SUMPRODUCT('Distance Matrix_ex'!$B120:$T120,TRANSPOSE('Entry capacity'!D$12:D$30))/(SUM('Entry capacity'!$D$12:$D$30)-IFERROR(VLOOKUP($A385,'Entry capacity'!$A$12:$I$30,4,FALSE),0))</f>
        <v>594.11884226193354</v>
      </c>
      <c r="E385" s="52">
        <f t="array" ref="E385">SUMPRODUCT('Distance Matrix_ex'!$B120:$T120,TRANSPOSE('Entry capacity'!E$12:E$30))/(SUM('Entry capacity'!$E$12:$E$30)-IFERROR(VLOOKUP($A385,'Entry capacity'!$A$12:$I$30,5,FALSE),0))</f>
        <v>593.72800443737196</v>
      </c>
      <c r="F385" s="52">
        <f t="array" ref="F385">SUMPRODUCT('Distance Matrix_ex'!$B120:$T120,TRANSPOSE('Entry capacity'!F$12:F$30))/(SUM('Entry capacity'!$F$12:$F$30)-IFERROR(VLOOKUP($A385,'Entry capacity'!$A$12:$I$30,6,FALSE),0))</f>
        <v>593.2164144798046</v>
      </c>
      <c r="G385" s="52">
        <f t="array" ref="G385">SUMPRODUCT('Distance Matrix_ex'!$B120:$T120,TRANSPOSE('Entry capacity'!G$12:G$30))/(SUM('Entry capacity'!$G$12:$G$30)-IFERROR(VLOOKUP($A385,'Entry capacity'!$A$12:$I$30,7,FALSE),0))</f>
        <v>593.31672909827</v>
      </c>
      <c r="H385" s="52">
        <f t="array" ref="H385">SUMPRODUCT('Distance Matrix_ex'!$B120:$T120,TRANSPOSE('Entry capacity'!H$12:H$30))/(SUM('Entry capacity'!$H$12:$H$30)-IFERROR(VLOOKUP($A385,'Entry capacity'!$A$12:$I$30,8,FALSE),0))</f>
        <v>593.63896329303088</v>
      </c>
      <c r="I385" s="57">
        <f t="array" ref="I385">SUMPRODUCT('Distance Matrix_ex'!$B120:$T120,TRANSPOSE('Entry capacity'!I$12:I$30))/(SUM('Entry capacity'!$I$12:$I$30)-IFERROR(VLOOKUP($A385,'Entry capacity'!$A$12:$I$30,9,FALSE),0))</f>
        <v>594.3167477870287</v>
      </c>
    </row>
    <row r="386" spans="1:9" s="5" customFormat="1" ht="15" customHeight="1" x14ac:dyDescent="0.25">
      <c r="A386" s="46" t="str">
        <f t="shared" si="8"/>
        <v>C1.01_Arrieta</v>
      </c>
      <c r="B386" s="4" t="str">
        <f t="shared" si="8"/>
        <v>Salida Nacional / National exit</v>
      </c>
      <c r="C386" s="52">
        <f t="array" ref="C386">SUMPRODUCT('Distance Matrix_ex'!$B121:$T121,TRANSPOSE('Entry capacity'!C$12:C$30))/(SUM('Entry capacity'!$C$12:$C$30)-IFERROR(VLOOKUP($A386,'Entry capacity'!$A$12:$I$30,3,FALSE),0))</f>
        <v>726.54240257167237</v>
      </c>
      <c r="D386" s="52">
        <f t="array" ref="D386">SUMPRODUCT('Distance Matrix_ex'!$B121:$T121,TRANSPOSE('Entry capacity'!D$12:D$30))/(SUM('Entry capacity'!$D$12:$D$30)-IFERROR(VLOOKUP($A386,'Entry capacity'!$A$12:$I$30,4,FALSE),0))</f>
        <v>735.0719856599427</v>
      </c>
      <c r="E386" s="52">
        <f t="array" ref="E386">SUMPRODUCT('Distance Matrix_ex'!$B121:$T121,TRANSPOSE('Entry capacity'!E$12:E$30))/(SUM('Entry capacity'!$E$12:$E$30)-IFERROR(VLOOKUP($A386,'Entry capacity'!$A$12:$I$30,5,FALSE),0))</f>
        <v>746.20953586080543</v>
      </c>
      <c r="F386" s="52">
        <f t="array" ref="F386">SUMPRODUCT('Distance Matrix_ex'!$B121:$T121,TRANSPOSE('Entry capacity'!F$12:F$30))/(SUM('Entry capacity'!$F$12:$F$30)-IFERROR(VLOOKUP($A386,'Entry capacity'!$A$12:$I$30,6,FALSE),0))</f>
        <v>757.46078969923906</v>
      </c>
      <c r="G386" s="52">
        <f t="array" ref="G386">SUMPRODUCT('Distance Matrix_ex'!$B121:$T121,TRANSPOSE('Entry capacity'!G$12:G$30))/(SUM('Entry capacity'!$G$12:$G$30)-IFERROR(VLOOKUP($A386,'Entry capacity'!$A$12:$I$30,7,FALSE),0))</f>
        <v>759.62586461396165</v>
      </c>
      <c r="H386" s="52">
        <f t="array" ref="H386">SUMPRODUCT('Distance Matrix_ex'!$B121:$T121,TRANSPOSE('Entry capacity'!H$12:H$30))/(SUM('Entry capacity'!$H$12:$H$30)-IFERROR(VLOOKUP($A386,'Entry capacity'!$A$12:$I$30,8,FALSE),0))</f>
        <v>759.28217554573109</v>
      </c>
      <c r="I386" s="57">
        <f t="array" ref="I386">SUMPRODUCT('Distance Matrix_ex'!$B121:$T121,TRANSPOSE('Entry capacity'!I$12:I$30))/(SUM('Entry capacity'!$I$12:$I$30)-IFERROR(VLOOKUP($A386,'Entry capacity'!$A$12:$I$30,9,FALSE),0))</f>
        <v>758.87379942887424</v>
      </c>
    </row>
    <row r="387" spans="1:9" s="5" customFormat="1" ht="15" customHeight="1" x14ac:dyDescent="0.25">
      <c r="A387" s="46" t="str">
        <f t="shared" si="8"/>
        <v>C2X.01_Sollube</v>
      </c>
      <c r="B387" s="4" t="str">
        <f t="shared" si="8"/>
        <v>Salida Nacional / National exit</v>
      </c>
      <c r="C387" s="52">
        <f t="array" ref="C387">SUMPRODUCT('Distance Matrix_ex'!$B122:$T122,TRANSPOSE('Entry capacity'!C$12:C$30))/(SUM('Entry capacity'!$C$12:$C$30)-IFERROR(VLOOKUP($A387,'Entry capacity'!$A$12:$I$30,3,FALSE),0))</f>
        <v>733.77689909584285</v>
      </c>
      <c r="D387" s="52">
        <f t="array" ref="D387">SUMPRODUCT('Distance Matrix_ex'!$B122:$T122,TRANSPOSE('Entry capacity'!D$12:D$30))/(SUM('Entry capacity'!$D$12:$D$30)-IFERROR(VLOOKUP($A387,'Entry capacity'!$A$12:$I$30,4,FALSE),0))</f>
        <v>742.29746222243978</v>
      </c>
      <c r="E387" s="52">
        <f t="array" ref="E387">SUMPRODUCT('Distance Matrix_ex'!$B122:$T122,TRANSPOSE('Entry capacity'!E$12:E$30))/(SUM('Entry capacity'!$E$12:$E$30)-IFERROR(VLOOKUP($A387,'Entry capacity'!$A$12:$I$30,5,FALSE),0))</f>
        <v>753.41865854627656</v>
      </c>
      <c r="F387" s="52">
        <f t="array" ref="F387">SUMPRODUCT('Distance Matrix_ex'!$B122:$T122,TRANSPOSE('Entry capacity'!F$12:F$30))/(SUM('Entry capacity'!$F$12:$F$30)-IFERROR(VLOOKUP($A387,'Entry capacity'!$A$12:$I$30,6,FALSE),0))</f>
        <v>764.64779254075097</v>
      </c>
      <c r="G387" s="52">
        <f t="array" ref="G387">SUMPRODUCT('Distance Matrix_ex'!$B122:$T122,TRANSPOSE('Entry capacity'!G$12:G$30))/(SUM('Entry capacity'!$G$12:$G$30)-IFERROR(VLOOKUP($A387,'Entry capacity'!$A$12:$I$30,7,FALSE),0))</f>
        <v>766.80401792747966</v>
      </c>
      <c r="H387" s="52">
        <f t="array" ref="H387">SUMPRODUCT('Distance Matrix_ex'!$B122:$T122,TRANSPOSE('Entry capacity'!H$12:H$30))/(SUM('Entry capacity'!$H$12:$H$30)-IFERROR(VLOOKUP($A387,'Entry capacity'!$A$12:$I$30,8,FALSE),0))</f>
        <v>766.46038562220633</v>
      </c>
      <c r="I387" s="57">
        <f t="array" ref="I387">SUMPRODUCT('Distance Matrix_ex'!$B122:$T122,TRANSPOSE('Entry capacity'!I$12:I$30))/(SUM('Entry capacity'!$I$12:$I$30)-IFERROR(VLOOKUP($A387,'Entry capacity'!$A$12:$I$30,9,FALSE),0))</f>
        <v>766.05499747689589</v>
      </c>
    </row>
    <row r="388" spans="1:9" s="5" customFormat="1" ht="15" customHeight="1" x14ac:dyDescent="0.25">
      <c r="A388" s="46" t="str">
        <f t="shared" si="8"/>
        <v>Cas Tresorer</v>
      </c>
      <c r="B388" s="4" t="str">
        <f t="shared" si="8"/>
        <v>Salida Nacional / National exit</v>
      </c>
      <c r="C388" s="52">
        <f t="array" ref="C388">SUMPRODUCT('Distance Matrix_ex'!$B123:$T123,TRANSPOSE('Entry capacity'!C$12:C$30))/(SUM('Entry capacity'!$C$12:$C$30)-IFERROR(VLOOKUP($A388,'Entry capacity'!$A$12:$I$30,3,FALSE),0))</f>
        <v>834.14720659979275</v>
      </c>
      <c r="D388" s="52">
        <f t="array" ref="D388">SUMPRODUCT('Distance Matrix_ex'!$B123:$T123,TRANSPOSE('Entry capacity'!D$12:D$30))/(SUM('Entry capacity'!$D$12:$D$30)-IFERROR(VLOOKUP($A388,'Entry capacity'!$A$12:$I$30,4,FALSE),0))</f>
        <v>823.05890420193111</v>
      </c>
      <c r="E388" s="52">
        <f t="array" ref="E388">SUMPRODUCT('Distance Matrix_ex'!$B123:$T123,TRANSPOSE('Entry capacity'!E$12:E$30))/(SUM('Entry capacity'!$E$12:$E$30)-IFERROR(VLOOKUP($A388,'Entry capacity'!$A$12:$I$30,5,FALSE),0))</f>
        <v>807.69485185574092</v>
      </c>
      <c r="F388" s="52">
        <f t="array" ref="F388">SUMPRODUCT('Distance Matrix_ex'!$B123:$T123,TRANSPOSE('Entry capacity'!F$12:F$30))/(SUM('Entry capacity'!$F$12:$F$30)-IFERROR(VLOOKUP($A388,'Entry capacity'!$A$12:$I$30,6,FALSE),0))</f>
        <v>791.62993689322775</v>
      </c>
      <c r="G388" s="52">
        <f t="array" ref="G388">SUMPRODUCT('Distance Matrix_ex'!$B123:$T123,TRANSPOSE('Entry capacity'!G$12:G$30))/(SUM('Entry capacity'!$G$12:$G$30)-IFERROR(VLOOKUP($A388,'Entry capacity'!$A$12:$I$30,7,FALSE),0))</f>
        <v>787.04527110405843</v>
      </c>
      <c r="H388" s="52">
        <f t="array" ref="H388">SUMPRODUCT('Distance Matrix_ex'!$B123:$T123,TRANSPOSE('Entry capacity'!H$12:H$30))/(SUM('Entry capacity'!$H$12:$H$30)-IFERROR(VLOOKUP($A388,'Entry capacity'!$A$12:$I$30,8,FALSE),0))</f>
        <v>786.3400648431932</v>
      </c>
      <c r="I388" s="57">
        <f t="array" ref="I388">SUMPRODUCT('Distance Matrix_ex'!$B123:$T123,TRANSPOSE('Entry capacity'!I$12:I$30))/(SUM('Entry capacity'!$I$12:$I$30)-IFERROR(VLOOKUP($A388,'Entry capacity'!$A$12:$I$30,9,FALSE),0))</f>
        <v>784.95408700163091</v>
      </c>
    </row>
    <row r="389" spans="1:9" s="5" customFormat="1" ht="15" customHeight="1" x14ac:dyDescent="0.25">
      <c r="A389" s="46" t="str">
        <f t="shared" si="8"/>
        <v>cc Escatron</v>
      </c>
      <c r="B389" s="4" t="str">
        <f t="shared" si="8"/>
        <v>Salida Nacional / National exit</v>
      </c>
      <c r="C389" s="52">
        <f t="array" ref="C389">SUMPRODUCT('Distance Matrix_ex'!$B124:$T124,TRANSPOSE('Entry capacity'!C$12:C$30))/(SUM('Entry capacity'!$C$12:$C$30)-IFERROR(VLOOKUP($A389,'Entry capacity'!$A$12:$I$30,3,FALSE),0))</f>
        <v>685.09592314783686</v>
      </c>
      <c r="D389" s="52">
        <f t="array" ref="D389">SUMPRODUCT('Distance Matrix_ex'!$B124:$T124,TRANSPOSE('Entry capacity'!D$12:D$30))/(SUM('Entry capacity'!$D$12:$D$30)-IFERROR(VLOOKUP($A389,'Entry capacity'!$A$12:$I$30,4,FALSE),0))</f>
        <v>683.31344025884277</v>
      </c>
      <c r="E389" s="52">
        <f t="array" ref="E389">SUMPRODUCT('Distance Matrix_ex'!$B124:$T124,TRANSPOSE('Entry capacity'!E$12:E$30))/(SUM('Entry capacity'!$E$12:$E$30)-IFERROR(VLOOKUP($A389,'Entry capacity'!$A$12:$I$30,5,FALSE),0))</f>
        <v>680.18526002572821</v>
      </c>
      <c r="F389" s="52">
        <f t="array" ref="F389">SUMPRODUCT('Distance Matrix_ex'!$B124:$T124,TRANSPOSE('Entry capacity'!F$12:F$30))/(SUM('Entry capacity'!$F$12:$F$30)-IFERROR(VLOOKUP($A389,'Entry capacity'!$A$12:$I$30,6,FALSE),0))</f>
        <v>676.58284163475321</v>
      </c>
      <c r="G389" s="52">
        <f t="array" ref="G389">SUMPRODUCT('Distance Matrix_ex'!$B124:$T124,TRANSPOSE('Entry capacity'!G$12:G$30))/(SUM('Entry capacity'!$G$12:$G$30)-IFERROR(VLOOKUP($A389,'Entry capacity'!$A$12:$I$30,7,FALSE),0))</f>
        <v>674.48361608810637</v>
      </c>
      <c r="H389" s="52">
        <f t="array" ref="H389">SUMPRODUCT('Distance Matrix_ex'!$B124:$T124,TRANSPOSE('Entry capacity'!H$12:H$30))/(SUM('Entry capacity'!$H$12:$H$30)-IFERROR(VLOOKUP($A389,'Entry capacity'!$A$12:$I$30,8,FALSE),0))</f>
        <v>673.41314344131774</v>
      </c>
      <c r="I389" s="57">
        <f t="array" ref="I389">SUMPRODUCT('Distance Matrix_ex'!$B124:$T124,TRANSPOSE('Entry capacity'!I$12:I$30))/(SUM('Entry capacity'!$I$12:$I$30)-IFERROR(VLOOKUP($A389,'Entry capacity'!$A$12:$I$30,9,FALSE),0))</f>
        <v>671.54315926193726</v>
      </c>
    </row>
    <row r="390" spans="1:9" s="5" customFormat="1" ht="15" customHeight="1" x14ac:dyDescent="0.25">
      <c r="A390" s="46" t="str">
        <f t="shared" ref="A390:B405" si="9">A125</f>
        <v>cc SAGUNTO</v>
      </c>
      <c r="B390" s="4" t="str">
        <f t="shared" si="9"/>
        <v>Salida Nacional / National exit</v>
      </c>
      <c r="C390" s="52">
        <f t="array" ref="C390">SUMPRODUCT('Distance Matrix_ex'!$B125:$T125,TRANSPOSE('Entry capacity'!C$12:C$30))/(SUM('Entry capacity'!$C$12:$C$30)-IFERROR(VLOOKUP($A390,'Entry capacity'!$A$12:$I$30,3,FALSE),0))</f>
        <v>643.89771149022931</v>
      </c>
      <c r="D390" s="52">
        <f t="array" ref="D390">SUMPRODUCT('Distance Matrix_ex'!$B125:$T125,TRANSPOSE('Entry capacity'!D$12:D$30))/(SUM('Entry capacity'!$D$12:$D$30)-IFERROR(VLOOKUP($A390,'Entry capacity'!$A$12:$I$30,4,FALSE),0))</f>
        <v>634.10328786911668</v>
      </c>
      <c r="E390" s="52">
        <f t="array" ref="E390">SUMPRODUCT('Distance Matrix_ex'!$B125:$T125,TRANSPOSE('Entry capacity'!E$12:E$30))/(SUM('Entry capacity'!$E$12:$E$30)-IFERROR(VLOOKUP($A390,'Entry capacity'!$A$12:$I$30,5,FALSE),0))</f>
        <v>620.29114827604326</v>
      </c>
      <c r="F390" s="52">
        <f t="array" ref="F390">SUMPRODUCT('Distance Matrix_ex'!$B125:$T125,TRANSPOSE('Entry capacity'!F$12:F$30))/(SUM('Entry capacity'!$F$12:$F$30)-IFERROR(VLOOKUP($A390,'Entry capacity'!$A$12:$I$30,6,FALSE),0))</f>
        <v>605.76620530717241</v>
      </c>
      <c r="G390" s="52">
        <f t="array" ref="G390">SUMPRODUCT('Distance Matrix_ex'!$B125:$T125,TRANSPOSE('Entry capacity'!G$12:G$30))/(SUM('Entry capacity'!$G$12:$G$30)-IFERROR(VLOOKUP($A390,'Entry capacity'!$A$12:$I$30,7,FALSE),0))</f>
        <v>601.18225161084331</v>
      </c>
      <c r="H390" s="52">
        <f t="array" ref="H390">SUMPRODUCT('Distance Matrix_ex'!$B125:$T125,TRANSPOSE('Entry capacity'!H$12:H$30))/(SUM('Entry capacity'!$H$12:$H$30)-IFERROR(VLOOKUP($A390,'Entry capacity'!$A$12:$I$30,8,FALSE),0))</f>
        <v>600.13097027150138</v>
      </c>
      <c r="I390" s="57">
        <f t="array" ref="I390">SUMPRODUCT('Distance Matrix_ex'!$B125:$T125,TRANSPOSE('Entry capacity'!I$12:I$30))/(SUM('Entry capacity'!$I$12:$I$30)-IFERROR(VLOOKUP($A390,'Entry capacity'!$A$12:$I$30,9,FALSE),0))</f>
        <v>598.13152516919843</v>
      </c>
    </row>
    <row r="391" spans="1:9" s="5" customFormat="1" ht="15" customHeight="1" x14ac:dyDescent="0.25">
      <c r="A391" s="46" t="str">
        <f t="shared" si="9"/>
        <v>Conex Olite</v>
      </c>
      <c r="B391" s="4" t="str">
        <f t="shared" si="9"/>
        <v>Salida Nacional / National exit</v>
      </c>
      <c r="C391" s="52">
        <f t="array" ref="C391">SUMPRODUCT('Distance Matrix_ex'!$B126:$T126,TRANSPOSE('Entry capacity'!C$12:C$30))/(SUM('Entry capacity'!$C$12:$C$30)-IFERROR(VLOOKUP($A391,'Entry capacity'!$A$12:$I$30,3,FALSE),0))</f>
        <v>655.9481010794384</v>
      </c>
      <c r="D391" s="52">
        <f t="array" ref="D391">SUMPRODUCT('Distance Matrix_ex'!$B126:$T126,TRANSPOSE('Entry capacity'!D$12:D$30))/(SUM('Entry capacity'!$D$12:$D$30)-IFERROR(VLOOKUP($A391,'Entry capacity'!$A$12:$I$30,4,FALSE),0))</f>
        <v>660.11699902744385</v>
      </c>
      <c r="E391" s="52">
        <f t="array" ref="E391">SUMPRODUCT('Distance Matrix_ex'!$B126:$T126,TRANSPOSE('Entry capacity'!E$12:E$30))/(SUM('Entry capacity'!$E$12:$E$30)-IFERROR(VLOOKUP($A391,'Entry capacity'!$A$12:$I$30,5,FALSE),0))</f>
        <v>665.34408606787474</v>
      </c>
      <c r="F391" s="52">
        <f t="array" ref="F391">SUMPRODUCT('Distance Matrix_ex'!$B126:$T126,TRANSPOSE('Entry capacity'!F$12:F$30))/(SUM('Entry capacity'!$F$12:$F$30)-IFERROR(VLOOKUP($A391,'Entry capacity'!$A$12:$I$30,6,FALSE),0))</f>
        <v>670.46348585588271</v>
      </c>
      <c r="G391" s="52">
        <f t="array" ref="G391">SUMPRODUCT('Distance Matrix_ex'!$B126:$T126,TRANSPOSE('Entry capacity'!G$12:G$30))/(SUM('Entry capacity'!$G$12:$G$30)-IFERROR(VLOOKUP($A391,'Entry capacity'!$A$12:$I$30,7,FALSE),0))</f>
        <v>671.11496506849619</v>
      </c>
      <c r="H391" s="52">
        <f t="array" ref="H391">SUMPRODUCT('Distance Matrix_ex'!$B126:$T126,TRANSPOSE('Entry capacity'!H$12:H$30))/(SUM('Entry capacity'!$H$12:$H$30)-IFERROR(VLOOKUP($A391,'Entry capacity'!$A$12:$I$30,8,FALSE),0))</f>
        <v>670.72216452100793</v>
      </c>
      <c r="I391" s="57">
        <f t="array" ref="I391">SUMPRODUCT('Distance Matrix_ex'!$B126:$T126,TRANSPOSE('Entry capacity'!I$12:I$30))/(SUM('Entry capacity'!$I$12:$I$30)-IFERROR(VLOOKUP($A391,'Entry capacity'!$A$12:$I$30,9,FALSE),0))</f>
        <v>670.17933555909929</v>
      </c>
    </row>
    <row r="392" spans="1:9" s="5" customFormat="1" ht="15" customHeight="1" x14ac:dyDescent="0.25">
      <c r="A392" s="46" t="str">
        <f t="shared" si="9"/>
        <v>CT Ibiza</v>
      </c>
      <c r="B392" s="4" t="str">
        <f t="shared" si="9"/>
        <v>Salida Nacional / National exit</v>
      </c>
      <c r="C392" s="52">
        <f t="array" ref="C392">SUMPRODUCT('Distance Matrix_ex'!$B127:$T127,TRANSPOSE('Entry capacity'!C$12:C$30))/(SUM('Entry capacity'!$C$12:$C$30)-IFERROR(VLOOKUP($A392,'Entry capacity'!$A$12:$I$30,3,FALSE),0))</f>
        <v>831.34720659979257</v>
      </c>
      <c r="D392" s="52">
        <f t="array" ref="D392">SUMPRODUCT('Distance Matrix_ex'!$B127:$T127,TRANSPOSE('Entry capacity'!D$12:D$30))/(SUM('Entry capacity'!$D$12:$D$30)-IFERROR(VLOOKUP($A392,'Entry capacity'!$A$12:$I$30,4,FALSE),0))</f>
        <v>820.25890420193105</v>
      </c>
      <c r="E392" s="52">
        <f t="array" ref="E392">SUMPRODUCT('Distance Matrix_ex'!$B127:$T127,TRANSPOSE('Entry capacity'!E$12:E$30))/(SUM('Entry capacity'!$E$12:$E$30)-IFERROR(VLOOKUP($A392,'Entry capacity'!$A$12:$I$30,5,FALSE),0))</f>
        <v>804.89485185574108</v>
      </c>
      <c r="F392" s="52">
        <f t="array" ref="F392">SUMPRODUCT('Distance Matrix_ex'!$B127:$T127,TRANSPOSE('Entry capacity'!F$12:F$30))/(SUM('Entry capacity'!$F$12:$F$30)-IFERROR(VLOOKUP($A392,'Entry capacity'!$A$12:$I$30,6,FALSE),0))</f>
        <v>788.82993689322791</v>
      </c>
      <c r="G392" s="52">
        <f t="array" ref="G392">SUMPRODUCT('Distance Matrix_ex'!$B127:$T127,TRANSPOSE('Entry capacity'!G$12:G$30))/(SUM('Entry capacity'!$G$12:$G$30)-IFERROR(VLOOKUP($A392,'Entry capacity'!$A$12:$I$30,7,FALSE),0))</f>
        <v>784.24527110405836</v>
      </c>
      <c r="H392" s="52">
        <f t="array" ref="H392">SUMPRODUCT('Distance Matrix_ex'!$B127:$T127,TRANSPOSE('Entry capacity'!H$12:H$30))/(SUM('Entry capacity'!$H$12:$H$30)-IFERROR(VLOOKUP($A392,'Entry capacity'!$A$12:$I$30,8,FALSE),0))</f>
        <v>783.54006484319314</v>
      </c>
      <c r="I392" s="57">
        <f t="array" ref="I392">SUMPRODUCT('Distance Matrix_ex'!$B127:$T127,TRANSPOSE('Entry capacity'!I$12:I$30))/(SUM('Entry capacity'!$I$12:$I$30)-IFERROR(VLOOKUP($A392,'Entry capacity'!$A$12:$I$30,9,FALSE),0))</f>
        <v>782.15408700163073</v>
      </c>
    </row>
    <row r="393" spans="1:9" s="5" customFormat="1" ht="15" customHeight="1" x14ac:dyDescent="0.25">
      <c r="A393" s="46" t="str">
        <f t="shared" si="9"/>
        <v>CT Son Reus</v>
      </c>
      <c r="B393" s="4" t="str">
        <f t="shared" si="9"/>
        <v>Salida Nacional / National exit</v>
      </c>
      <c r="C393" s="52">
        <f t="array" ref="C393">SUMPRODUCT('Distance Matrix_ex'!$B128:$T128,TRANSPOSE('Entry capacity'!C$12:C$30))/(SUM('Entry capacity'!$C$12:$C$30)-IFERROR(VLOOKUP($A393,'Entry capacity'!$A$12:$I$30,3,FALSE),0))</f>
        <v>851.14720659979253</v>
      </c>
      <c r="D393" s="52">
        <f t="array" ref="D393">SUMPRODUCT('Distance Matrix_ex'!$B128:$T128,TRANSPOSE('Entry capacity'!D$12:D$30))/(SUM('Entry capacity'!$D$12:$D$30)-IFERROR(VLOOKUP($A393,'Entry capacity'!$A$12:$I$30,4,FALSE),0))</f>
        <v>840.058904201931</v>
      </c>
      <c r="E393" s="52">
        <f t="array" ref="E393">SUMPRODUCT('Distance Matrix_ex'!$B128:$T128,TRANSPOSE('Entry capacity'!E$12:E$30))/(SUM('Entry capacity'!$E$12:$E$30)-IFERROR(VLOOKUP($A393,'Entry capacity'!$A$12:$I$30,5,FALSE),0))</f>
        <v>824.69485185574104</v>
      </c>
      <c r="F393" s="52">
        <f t="array" ref="F393">SUMPRODUCT('Distance Matrix_ex'!$B128:$T128,TRANSPOSE('Entry capacity'!F$12:F$30))/(SUM('Entry capacity'!$F$12:$F$30)-IFERROR(VLOOKUP($A393,'Entry capacity'!$A$12:$I$30,6,FALSE),0))</f>
        <v>808.62993689322775</v>
      </c>
      <c r="G393" s="52">
        <f t="array" ref="G393">SUMPRODUCT('Distance Matrix_ex'!$B128:$T128,TRANSPOSE('Entry capacity'!G$12:G$30))/(SUM('Entry capacity'!$G$12:$G$30)-IFERROR(VLOOKUP($A393,'Entry capacity'!$A$12:$I$30,7,FALSE),0))</f>
        <v>804.04527110405843</v>
      </c>
      <c r="H393" s="52">
        <f t="array" ref="H393">SUMPRODUCT('Distance Matrix_ex'!$B128:$T128,TRANSPOSE('Entry capacity'!H$12:H$30))/(SUM('Entry capacity'!$H$12:$H$30)-IFERROR(VLOOKUP($A393,'Entry capacity'!$A$12:$I$30,8,FALSE),0))</f>
        <v>803.3400648431932</v>
      </c>
      <c r="I393" s="57">
        <f t="array" ref="I393">SUMPRODUCT('Distance Matrix_ex'!$B128:$T128,TRANSPOSE('Entry capacity'!I$12:I$30))/(SUM('Entry capacity'!$I$12:$I$30)-IFERROR(VLOOKUP($A393,'Entry capacity'!$A$12:$I$30,9,FALSE),0))</f>
        <v>801.9540870016308</v>
      </c>
    </row>
    <row r="394" spans="1:9" s="5" customFormat="1" ht="15" customHeight="1" x14ac:dyDescent="0.25">
      <c r="A394" s="46" t="str">
        <f t="shared" si="9"/>
        <v>ctcc Barcelona</v>
      </c>
      <c r="B394" s="4" t="str">
        <f t="shared" si="9"/>
        <v>Salida Nacional / National exit</v>
      </c>
      <c r="C394" s="52">
        <f t="array" ref="C394">SUMPRODUCT('Distance Matrix_ex'!$B129:$T129,TRANSPOSE('Entry capacity'!C$12:C$30))/(SUM('Entry capacity'!$C$12:$C$30)-IFERROR(VLOOKUP($A394,'Entry capacity'!$A$12:$I$30,3,FALSE),0))</f>
        <v>778.31979051172891</v>
      </c>
      <c r="D394" s="52">
        <f t="array" ref="D394">SUMPRODUCT('Distance Matrix_ex'!$B129:$T129,TRANSPOSE('Entry capacity'!D$12:D$30))/(SUM('Entry capacity'!$D$12:$D$30)-IFERROR(VLOOKUP($A394,'Entry capacity'!$A$12:$I$30,4,FALSE),0))</f>
        <v>774.68166207037405</v>
      </c>
      <c r="E394" s="52">
        <f t="array" ref="E394">SUMPRODUCT('Distance Matrix_ex'!$B129:$T129,TRANSPOSE('Entry capacity'!E$12:E$30))/(SUM('Entry capacity'!$E$12:$E$30)-IFERROR(VLOOKUP($A394,'Entry capacity'!$A$12:$I$30,5,FALSE),0))</f>
        <v>768.886674149736</v>
      </c>
      <c r="F394" s="52">
        <f t="array" ref="F394">SUMPRODUCT('Distance Matrix_ex'!$B129:$T129,TRANSPOSE('Entry capacity'!F$12:F$30))/(SUM('Entry capacity'!$F$12:$F$30)-IFERROR(VLOOKUP($A394,'Entry capacity'!$A$12:$I$30,6,FALSE),0))</f>
        <v>762.62771208315394</v>
      </c>
      <c r="G394" s="52">
        <f t="array" ref="G394">SUMPRODUCT('Distance Matrix_ex'!$B129:$T129,TRANSPOSE('Entry capacity'!G$12:G$30))/(SUM('Entry capacity'!$G$12:$G$30)-IFERROR(VLOOKUP($A394,'Entry capacity'!$A$12:$I$30,7,FALSE),0))</f>
        <v>759.3962312019562</v>
      </c>
      <c r="H394" s="52">
        <f t="array" ref="H394">SUMPRODUCT('Distance Matrix_ex'!$B129:$T129,TRANSPOSE('Entry capacity'!H$12:H$30))/(SUM('Entry capacity'!$H$12:$H$30)-IFERROR(VLOOKUP($A394,'Entry capacity'!$A$12:$I$30,8,FALSE),0))</f>
        <v>757.70397989276125</v>
      </c>
      <c r="I394" s="57">
        <f t="array" ref="I394">SUMPRODUCT('Distance Matrix_ex'!$B129:$T129,TRANSPOSE('Entry capacity'!I$12:I$30))/(SUM('Entry capacity'!$I$12:$I$30)-IFERROR(VLOOKUP($A394,'Entry capacity'!$A$12:$I$30,9,FALSE),0))</f>
        <v>754.55780950335361</v>
      </c>
    </row>
    <row r="395" spans="1:9" s="5" customFormat="1" ht="15" customHeight="1" x14ac:dyDescent="0.25">
      <c r="A395" s="46" t="str">
        <f t="shared" si="9"/>
        <v>D01A_Montorio</v>
      </c>
      <c r="B395" s="4" t="str">
        <f t="shared" si="9"/>
        <v>Salida Nacional / National exit</v>
      </c>
      <c r="C395" s="52">
        <f t="array" ref="C395">SUMPRODUCT('Distance Matrix_ex'!$B130:$T130,TRANSPOSE('Entry capacity'!C$12:C$30))/(SUM('Entry capacity'!$C$12:$C$30)-IFERROR(VLOOKUP($A395,'Entry capacity'!$A$12:$I$30,3,FALSE),0))</f>
        <v>655.23939259175393</v>
      </c>
      <c r="D395" s="52">
        <f t="array" ref="D395">SUMPRODUCT('Distance Matrix_ex'!$B130:$T130,TRANSPOSE('Entry capacity'!D$12:D$30))/(SUM('Entry capacity'!$D$12:$D$30)-IFERROR(VLOOKUP($A395,'Entry capacity'!$A$12:$I$30,4,FALSE),0))</f>
        <v>661.22456357743158</v>
      </c>
      <c r="E395" s="52">
        <f t="array" ref="E395">SUMPRODUCT('Distance Matrix_ex'!$B130:$T130,TRANSPOSE('Entry capacity'!E$12:E$30))/(SUM('Entry capacity'!$E$12:$E$30)-IFERROR(VLOOKUP($A395,'Entry capacity'!$A$12:$I$30,5,FALSE),0))</f>
        <v>669.07651990280249</v>
      </c>
      <c r="F395" s="52">
        <f t="array" ref="F395">SUMPRODUCT('Distance Matrix_ex'!$B130:$T130,TRANSPOSE('Entry capacity'!F$12:F$30))/(SUM('Entry capacity'!$F$12:$F$30)-IFERROR(VLOOKUP($A395,'Entry capacity'!$A$12:$I$30,6,FALSE),0))</f>
        <v>677.00389385085975</v>
      </c>
      <c r="G395" s="52">
        <f t="array" ref="G395">SUMPRODUCT('Distance Matrix_ex'!$B130:$T130,TRANSPOSE('Entry capacity'!G$12:G$30))/(SUM('Entry capacity'!$G$12:$G$30)-IFERROR(VLOOKUP($A395,'Entry capacity'!$A$12:$I$30,7,FALSE),0))</f>
        <v>678.62204565166303</v>
      </c>
      <c r="H395" s="52">
        <f t="array" ref="H395">SUMPRODUCT('Distance Matrix_ex'!$B130:$T130,TRANSPOSE('Entry capacity'!H$12:H$30))/(SUM('Entry capacity'!$H$12:$H$30)-IFERROR(VLOOKUP($A395,'Entry capacity'!$A$12:$I$30,8,FALSE),0))</f>
        <v>678.48413502177334</v>
      </c>
      <c r="I395" s="57">
        <f t="array" ref="I395">SUMPRODUCT('Distance Matrix_ex'!$B130:$T130,TRANSPOSE('Entry capacity'!I$12:I$30))/(SUM('Entry capacity'!$I$12:$I$30)-IFERROR(VLOOKUP($A395,'Entry capacity'!$A$12:$I$30,9,FALSE),0))</f>
        <v>678.39946968478444</v>
      </c>
    </row>
    <row r="396" spans="1:9" s="5" customFormat="1" ht="15" customHeight="1" x14ac:dyDescent="0.25">
      <c r="A396" s="46" t="str">
        <f t="shared" si="9"/>
        <v>D03A_Aguilar</v>
      </c>
      <c r="B396" s="4" t="str">
        <f t="shared" si="9"/>
        <v>Salida Nacional / National exit</v>
      </c>
      <c r="C396" s="52">
        <f t="array" ref="C396">SUMPRODUCT('Distance Matrix_ex'!$B131:$T131,TRANSPOSE('Entry capacity'!C$12:C$30))/(SUM('Entry capacity'!$C$12:$C$30)-IFERROR(VLOOKUP($A396,'Entry capacity'!$A$12:$I$30,3,FALSE),0))</f>
        <v>702.64439333156668</v>
      </c>
      <c r="D396" s="52">
        <f t="array" ref="D396">SUMPRODUCT('Distance Matrix_ex'!$B131:$T131,TRANSPOSE('Entry capacity'!D$12:D$30))/(SUM('Entry capacity'!$D$12:$D$30)-IFERROR(VLOOKUP($A396,'Entry capacity'!$A$12:$I$30,4,FALSE),0))</f>
        <v>708.66653292769342</v>
      </c>
      <c r="E396" s="52">
        <f t="array" ref="E396">SUMPRODUCT('Distance Matrix_ex'!$B131:$T131,TRANSPOSE('Entry capacity'!E$12:E$30))/(SUM('Entry capacity'!$E$12:$E$30)-IFERROR(VLOOKUP($A396,'Entry capacity'!$A$12:$I$30,5,FALSE),0))</f>
        <v>716.55856220187491</v>
      </c>
      <c r="F396" s="52">
        <f t="array" ref="F396">SUMPRODUCT('Distance Matrix_ex'!$B131:$T131,TRANSPOSE('Entry capacity'!F$12:F$30))/(SUM('Entry capacity'!$F$12:$F$30)-IFERROR(VLOOKUP($A396,'Entry capacity'!$A$12:$I$30,6,FALSE),0))</f>
        <v>724.52985549449443</v>
      </c>
      <c r="G396" s="52">
        <f t="array" ref="G396">SUMPRODUCT('Distance Matrix_ex'!$B131:$T131,TRANSPOSE('Entry capacity'!G$12:G$30))/(SUM('Entry capacity'!$G$12:$G$30)-IFERROR(VLOOKUP($A396,'Entry capacity'!$A$12:$I$30,7,FALSE),0))</f>
        <v>726.13313192915507</v>
      </c>
      <c r="H396" s="52">
        <f t="array" ref="H396">SUMPRODUCT('Distance Matrix_ex'!$B131:$T131,TRANSPOSE('Entry capacity'!H$12:H$30))/(SUM('Entry capacity'!$H$12:$H$30)-IFERROR(VLOOKUP($A396,'Entry capacity'!$A$12:$I$30,8,FALSE),0))</f>
        <v>725.96589653411297</v>
      </c>
      <c r="I396" s="57">
        <f t="array" ref="I396">SUMPRODUCT('Distance Matrix_ex'!$B131:$T131,TRANSPOSE('Entry capacity'!I$12:I$30))/(SUM('Entry capacity'!$I$12:$I$30)-IFERROR(VLOOKUP($A396,'Entry capacity'!$A$12:$I$30,9,FALSE),0))</f>
        <v>725.82382237118031</v>
      </c>
    </row>
    <row r="397" spans="1:9" s="5" customFormat="1" ht="15" customHeight="1" x14ac:dyDescent="0.25">
      <c r="A397" s="46" t="str">
        <f t="shared" si="9"/>
        <v>D04_Reinosa</v>
      </c>
      <c r="B397" s="4" t="str">
        <f t="shared" si="9"/>
        <v>Salida Nacional / National exit</v>
      </c>
      <c r="C397" s="52">
        <f t="array" ref="C397">SUMPRODUCT('Distance Matrix_ex'!$B132:$T132,TRANSPOSE('Entry capacity'!C$12:C$30))/(SUM('Entry capacity'!$C$12:$C$30)-IFERROR(VLOOKUP($A397,'Entry capacity'!$A$12:$I$30,3,FALSE),0))</f>
        <v>713.68179731536122</v>
      </c>
      <c r="D397" s="52">
        <f t="array" ref="D397">SUMPRODUCT('Distance Matrix_ex'!$B132:$T132,TRANSPOSE('Entry capacity'!D$12:D$30))/(SUM('Entry capacity'!$D$12:$D$30)-IFERROR(VLOOKUP($A397,'Entry capacity'!$A$12:$I$30,4,FALSE),0))</f>
        <v>719.71254438921994</v>
      </c>
      <c r="E397" s="52">
        <f t="array" ref="E397">SUMPRODUCT('Distance Matrix_ex'!$B132:$T132,TRANSPOSE('Entry capacity'!E$12:E$30))/(SUM('Entry capacity'!$E$12:$E$30)-IFERROR(VLOOKUP($A397,'Entry capacity'!$A$12:$I$30,5,FALSE),0))</f>
        <v>727.6139039306297</v>
      </c>
      <c r="F397" s="52">
        <f t="array" ref="F397">SUMPRODUCT('Distance Matrix_ex'!$B132:$T132,TRANSPOSE('Entry capacity'!F$12:F$30))/(SUM('Entry capacity'!$F$12:$F$30)-IFERROR(VLOOKUP($A397,'Entry capacity'!$A$12:$I$30,6,FALSE),0))</f>
        <v>735.59542305472405</v>
      </c>
      <c r="G397" s="52">
        <f t="array" ref="G397">SUMPRODUCT('Distance Matrix_ex'!$B132:$T132,TRANSPOSE('Entry capacity'!G$12:G$30))/(SUM('Entry capacity'!$G$12:$G$30)-IFERROR(VLOOKUP($A397,'Entry capacity'!$A$12:$I$30,7,FALSE),0))</f>
        <v>737.1952360272403</v>
      </c>
      <c r="H397" s="52">
        <f t="array" ref="H397">SUMPRODUCT('Distance Matrix_ex'!$B132:$T132,TRANSPOSE('Entry capacity'!H$12:H$30))/(SUM('Entry capacity'!$H$12:$H$30)-IFERROR(VLOOKUP($A397,'Entry capacity'!$A$12:$I$30,8,FALSE),0))</f>
        <v>737.02117288671423</v>
      </c>
      <c r="I397" s="57">
        <f t="array" ref="I397">SUMPRODUCT('Distance Matrix_ex'!$B132:$T132,TRANSPOSE('Entry capacity'!I$12:I$30))/(SUM('Entry capacity'!$I$12:$I$30)-IFERROR(VLOOKUP($A397,'Entry capacity'!$A$12:$I$30,9,FALSE),0))</f>
        <v>736.86573210856602</v>
      </c>
    </row>
    <row r="398" spans="1:9" s="5" customFormat="1" ht="15" customHeight="1" x14ac:dyDescent="0.25">
      <c r="A398" s="46" t="str">
        <f t="shared" si="9"/>
        <v>D06_Corrales</v>
      </c>
      <c r="B398" s="4" t="str">
        <f t="shared" si="9"/>
        <v>Salida Nacional / National exit</v>
      </c>
      <c r="C398" s="52">
        <f t="array" ref="C398">SUMPRODUCT('Distance Matrix_ex'!$B133:$T133,TRANSPOSE('Entry capacity'!C$12:C$30))/(SUM('Entry capacity'!$C$12:$C$30)-IFERROR(VLOOKUP($A398,'Entry capacity'!$A$12:$I$30,3,FALSE),0))</f>
        <v>749.84652501249991</v>
      </c>
      <c r="D398" s="52">
        <f t="array" ref="D398">SUMPRODUCT('Distance Matrix_ex'!$B133:$T133,TRANSPOSE('Entry capacity'!D$12:D$30))/(SUM('Entry capacity'!$D$12:$D$30)-IFERROR(VLOOKUP($A398,'Entry capacity'!$A$12:$I$30,4,FALSE),0))</f>
        <v>755.90547501240792</v>
      </c>
      <c r="E398" s="52">
        <f t="array" ref="E398">SUMPRODUCT('Distance Matrix_ex'!$B133:$T133,TRANSPOSE('Entry capacity'!E$12:E$30))/(SUM('Entry capacity'!$E$12:$E$30)-IFERROR(VLOOKUP($A398,'Entry capacity'!$A$12:$I$30,5,FALSE),0))</f>
        <v>763.8374057437585</v>
      </c>
      <c r="F398" s="52">
        <f t="array" ref="F398">SUMPRODUCT('Distance Matrix_ex'!$B133:$T133,TRANSPOSE('Entry capacity'!F$12:F$30))/(SUM('Entry capacity'!$F$12:$F$30)-IFERROR(VLOOKUP($A398,'Entry capacity'!$A$12:$I$30,6,FALSE),0))</f>
        <v>771.85243042869945</v>
      </c>
      <c r="G398" s="52">
        <f t="array" ref="G398">SUMPRODUCT('Distance Matrix_ex'!$B133:$T133,TRANSPOSE('Entry capacity'!G$12:G$30))/(SUM('Entry capacity'!$G$12:$G$30)-IFERROR(VLOOKUP($A398,'Entry capacity'!$A$12:$I$30,7,FALSE),0))</f>
        <v>773.44089515614587</v>
      </c>
      <c r="H398" s="52">
        <f t="array" ref="H398">SUMPRODUCT('Distance Matrix_ex'!$B133:$T133,TRANSPOSE('Entry capacity'!H$12:H$30))/(SUM('Entry capacity'!$H$12:$H$30)-IFERROR(VLOOKUP($A398,'Entry capacity'!$A$12:$I$30,8,FALSE),0))</f>
        <v>773.24446049088704</v>
      </c>
      <c r="I398" s="57">
        <f t="array" ref="I398">SUMPRODUCT('Distance Matrix_ex'!$B133:$T133,TRANSPOSE('Entry capacity'!I$12:I$30))/(SUM('Entry capacity'!$I$12:$I$30)-IFERROR(VLOOKUP($A398,'Entry capacity'!$A$12:$I$30,9,FALSE),0))</f>
        <v>773.04522318230374</v>
      </c>
    </row>
    <row r="399" spans="1:9" s="5" customFormat="1" ht="15" customHeight="1" x14ac:dyDescent="0.25">
      <c r="A399" s="46" t="str">
        <f t="shared" si="9"/>
        <v>D06A_Reocin</v>
      </c>
      <c r="B399" s="4" t="str">
        <f t="shared" si="9"/>
        <v>Salida Nacional / National exit</v>
      </c>
      <c r="C399" s="52">
        <f t="array" ref="C399">SUMPRODUCT('Distance Matrix_ex'!$B134:$T134,TRANSPOSE('Entry capacity'!C$12:C$30))/(SUM('Entry capacity'!$C$12:$C$30)-IFERROR(VLOOKUP($A399,'Entry capacity'!$A$12:$I$30,3,FALSE),0))</f>
        <v>760.56066568284643</v>
      </c>
      <c r="D399" s="52">
        <f t="array" ref="D399">SUMPRODUCT('Distance Matrix_ex'!$B134:$T134,TRANSPOSE('Entry capacity'!D$12:D$30))/(SUM('Entry capacity'!$D$12:$D$30)-IFERROR(VLOOKUP($A399,'Entry capacity'!$A$12:$I$30,4,FALSE),0))</f>
        <v>766.6279710648148</v>
      </c>
      <c r="E399" s="52">
        <f t="array" ref="E399">SUMPRODUCT('Distance Matrix_ex'!$B134:$T134,TRANSPOSE('Entry capacity'!E$12:E$30))/(SUM('Entry capacity'!$E$12:$E$30)-IFERROR(VLOOKUP($A399,'Entry capacity'!$A$12:$I$30,5,FALSE),0))</f>
        <v>774.56895879867409</v>
      </c>
      <c r="F399" s="52">
        <f t="array" ref="F399">SUMPRODUCT('Distance Matrix_ex'!$B134:$T134,TRANSPOSE('Entry capacity'!F$12:F$30))/(SUM('Entry capacity'!$F$12:$F$30)-IFERROR(VLOOKUP($A399,'Entry capacity'!$A$12:$I$30,6,FALSE),0))</f>
        <v>782.59390982109971</v>
      </c>
      <c r="G399" s="52">
        <f t="array" ref="G399">SUMPRODUCT('Distance Matrix_ex'!$B134:$T134,TRANSPOSE('Entry capacity'!G$12:G$30))/(SUM('Entry capacity'!$G$12:$G$30)-IFERROR(VLOOKUP($A399,'Entry capacity'!$A$12:$I$30,7,FALSE),0))</f>
        <v>784.1790125242261</v>
      </c>
      <c r="H399" s="52">
        <f t="array" ref="H399">SUMPRODUCT('Distance Matrix_ex'!$B134:$T134,TRANSPOSE('Entry capacity'!H$12:H$30))/(SUM('Entry capacity'!$H$12:$H$30)-IFERROR(VLOOKUP($A399,'Entry capacity'!$A$12:$I$30,8,FALSE),0))</f>
        <v>783.97595008438509</v>
      </c>
      <c r="I399" s="57">
        <f t="array" ref="I399">SUMPRODUCT('Distance Matrix_ex'!$B134:$T134,TRANSPOSE('Entry capacity'!I$12:I$30))/(SUM('Entry capacity'!$I$12:$I$30)-IFERROR(VLOOKUP($A399,'Entry capacity'!$A$12:$I$30,9,FALSE),0))</f>
        <v>783.76373764180141</v>
      </c>
    </row>
    <row r="400" spans="1:9" s="5" customFormat="1" ht="15" customHeight="1" x14ac:dyDescent="0.25">
      <c r="A400" s="46" t="str">
        <f t="shared" si="9"/>
        <v>D07.14_Cicero</v>
      </c>
      <c r="B400" s="4" t="str">
        <f t="shared" si="9"/>
        <v>Salida Nacional / National exit</v>
      </c>
      <c r="C400" s="52">
        <f t="array" ref="C400">SUMPRODUCT('Distance Matrix_ex'!$B135:$T135,TRANSPOSE('Entry capacity'!C$12:C$30))/(SUM('Entry capacity'!$C$12:$C$30)-IFERROR(VLOOKUP($A400,'Entry capacity'!$A$12:$I$30,3,FALSE),0))</f>
        <v>798.91941378586057</v>
      </c>
      <c r="D400" s="52">
        <f t="array" ref="D400">SUMPRODUCT('Distance Matrix_ex'!$B135:$T135,TRANSPOSE('Entry capacity'!D$12:D$30))/(SUM('Entry capacity'!$D$12:$D$30)-IFERROR(VLOOKUP($A400,'Entry capacity'!$A$12:$I$30,4,FALSE),0))</f>
        <v>808.50103614418799</v>
      </c>
      <c r="E400" s="52">
        <f t="array" ref="E400">SUMPRODUCT('Distance Matrix_ex'!$B135:$T135,TRANSPOSE('Entry capacity'!E$12:E$30))/(SUM('Entry capacity'!$E$12:$E$30)-IFERROR(VLOOKUP($A400,'Entry capacity'!$A$12:$I$30,5,FALSE),0))</f>
        <v>821.06831139894052</v>
      </c>
      <c r="F400" s="52">
        <f t="array" ref="F400">SUMPRODUCT('Distance Matrix_ex'!$B135:$T135,TRANSPOSE('Entry capacity'!F$12:F$30))/(SUM('Entry capacity'!$F$12:$F$30)-IFERROR(VLOOKUP($A400,'Entry capacity'!$A$12:$I$30,6,FALSE),0))</f>
        <v>833.83550415036768</v>
      </c>
      <c r="G400" s="52">
        <f t="array" ref="G400">SUMPRODUCT('Distance Matrix_ex'!$B135:$T135,TRANSPOSE('Entry capacity'!G$12:G$30))/(SUM('Entry capacity'!$G$12:$G$30)-IFERROR(VLOOKUP($A400,'Entry capacity'!$A$12:$I$30,7,FALSE),0))</f>
        <v>836.34507068412279</v>
      </c>
      <c r="H400" s="52">
        <f t="array" ref="H400">SUMPRODUCT('Distance Matrix_ex'!$B135:$T135,TRANSPOSE('Entry capacity'!H$12:H$30))/(SUM('Entry capacity'!$H$12:$H$30)-IFERROR(VLOOKUP($A400,'Entry capacity'!$A$12:$I$30,8,FALSE),0))</f>
        <v>835.95651538310437</v>
      </c>
      <c r="I400" s="57">
        <f t="array" ref="I400">SUMPRODUCT('Distance Matrix_ex'!$B135:$T135,TRANSPOSE('Entry capacity'!I$12:I$30))/(SUM('Entry capacity'!$I$12:$I$30)-IFERROR(VLOOKUP($A400,'Entry capacity'!$A$12:$I$30,9,FALSE),0))</f>
        <v>835.45272900041437</v>
      </c>
    </row>
    <row r="401" spans="1:9" s="5" customFormat="1" ht="15" customHeight="1" x14ac:dyDescent="0.25">
      <c r="A401" s="46" t="str">
        <f t="shared" si="9"/>
        <v>D07_Villapresente</v>
      </c>
      <c r="B401" s="4" t="str">
        <f t="shared" si="9"/>
        <v>Salida Nacional / National exit</v>
      </c>
      <c r="C401" s="52">
        <f t="array" ref="C401">SUMPRODUCT('Distance Matrix_ex'!$B136:$T136,TRANSPOSE('Entry capacity'!C$12:C$30))/(SUM('Entry capacity'!$C$12:$C$30)-IFERROR(VLOOKUP($A401,'Entry capacity'!$A$12:$I$30,3,FALSE),0))</f>
        <v>763.49942307782771</v>
      </c>
      <c r="D401" s="52">
        <f t="array" ref="D401">SUMPRODUCT('Distance Matrix_ex'!$B136:$T136,TRANSPOSE('Entry capacity'!D$12:D$30))/(SUM('Entry capacity'!$D$12:$D$30)-IFERROR(VLOOKUP($A401,'Entry capacity'!$A$12:$I$30,4,FALSE),0))</f>
        <v>769.56902023863029</v>
      </c>
      <c r="E401" s="52">
        <f t="array" ref="E401">SUMPRODUCT('Distance Matrix_ex'!$B136:$T136,TRANSPOSE('Entry capacity'!E$12:E$30))/(SUM('Entry capacity'!$E$12:$E$30)-IFERROR(VLOOKUP($A401,'Entry capacity'!$A$12:$I$30,5,FALSE),0))</f>
        <v>777.51249219720899</v>
      </c>
      <c r="F401" s="52">
        <f t="array" ref="F401">SUMPRODUCT('Distance Matrix_ex'!$B136:$T136,TRANSPOSE('Entry capacity'!F$12:F$30))/(SUM('Entry capacity'!$F$12:$F$30)-IFERROR(VLOOKUP($A401,'Entry capacity'!$A$12:$I$30,6,FALSE),0))</f>
        <v>785.5401658922766</v>
      </c>
      <c r="G401" s="52">
        <f t="array" ref="G401">SUMPRODUCT('Distance Matrix_ex'!$B136:$T136,TRANSPOSE('Entry capacity'!G$12:G$30))/(SUM('Entry capacity'!$G$12:$G$30)-IFERROR(VLOOKUP($A401,'Entry capacity'!$A$12:$I$30,7,FALSE),0))</f>
        <v>787.12434643336178</v>
      </c>
      <c r="H401" s="52">
        <f t="array" ref="H401">SUMPRODUCT('Distance Matrix_ex'!$B136:$T136,TRANSPOSE('Entry capacity'!H$12:H$30))/(SUM('Entry capacity'!$H$12:$H$30)-IFERROR(VLOOKUP($A401,'Entry capacity'!$A$12:$I$30,8,FALSE),0))</f>
        <v>786.91946607623117</v>
      </c>
      <c r="I401" s="57">
        <f t="array" ref="I401">SUMPRODUCT('Distance Matrix_ex'!$B136:$T136,TRANSPOSE('Entry capacity'!I$12:I$30))/(SUM('Entry capacity'!$I$12:$I$30)-IFERROR(VLOOKUP($A401,'Entry capacity'!$A$12:$I$30,9,FALSE),0))</f>
        <v>786.70369471350966</v>
      </c>
    </row>
    <row r="402" spans="1:9" s="5" customFormat="1" ht="15" customHeight="1" x14ac:dyDescent="0.25">
      <c r="A402" s="46" t="str">
        <f t="shared" si="9"/>
        <v>D07A_Ruiloba</v>
      </c>
      <c r="B402" s="4" t="str">
        <f t="shared" si="9"/>
        <v>Salida Nacional / National exit</v>
      </c>
      <c r="C402" s="52">
        <f t="array" ref="C402">SUMPRODUCT('Distance Matrix_ex'!$B137:$T137,TRANSPOSE('Entry capacity'!C$12:C$30))/(SUM('Entry capacity'!$C$12:$C$30)-IFERROR(VLOOKUP($A402,'Entry capacity'!$A$12:$I$30,3,FALSE),0))</f>
        <v>775.65951182970957</v>
      </c>
      <c r="D402" s="52">
        <f t="array" ref="D402">SUMPRODUCT('Distance Matrix_ex'!$B137:$T137,TRANSPOSE('Entry capacity'!D$12:D$30))/(SUM('Entry capacity'!$D$12:$D$30)-IFERROR(VLOOKUP($A402,'Entry capacity'!$A$12:$I$30,4,FALSE),0))</f>
        <v>781.74543447781298</v>
      </c>
      <c r="E402" s="52">
        <f t="array" ref="E402">SUMPRODUCT('Distance Matrix_ex'!$B137:$T137,TRANSPOSE('Entry capacity'!E$12:E$30))/(SUM('Entry capacity'!$E$12:$E$30)-IFERROR(VLOOKUP($A402,'Entry capacity'!$A$12:$I$30,5,FALSE),0))</f>
        <v>789.71024634187211</v>
      </c>
      <c r="F402" s="52">
        <f t="array" ref="F402">SUMPRODUCT('Distance Matrix_ex'!$B137:$T137,TRANSPOSE('Entry capacity'!F$12:F$30))/(SUM('Entry capacity'!$F$12:$F$30)-IFERROR(VLOOKUP($A402,'Entry capacity'!$A$12:$I$30,6,FALSE),0))</f>
        <v>797.76127702077099</v>
      </c>
      <c r="G402" s="52">
        <f t="array" ref="G402">SUMPRODUCT('Distance Matrix_ex'!$B137:$T137,TRANSPOSE('Entry capacity'!G$12:G$30))/(SUM('Entry capacity'!$G$12:$G$30)-IFERROR(VLOOKUP($A402,'Entry capacity'!$A$12:$I$30,7,FALSE),0))</f>
        <v>799.3479896278501</v>
      </c>
      <c r="H402" s="52">
        <f t="array" ref="H402">SUMPRODUCT('Distance Matrix_ex'!$B137:$T137,TRANSPOSE('Entry capacity'!H$12:H$30))/(SUM('Entry capacity'!$H$12:$H$30)-IFERROR(VLOOKUP($A402,'Entry capacity'!$A$12:$I$30,8,FALSE),0))</f>
        <v>799.13886471270484</v>
      </c>
      <c r="I402" s="57">
        <f t="array" ref="I402">SUMPRODUCT('Distance Matrix_ex'!$B137:$T137,TRANSPOSE('Entry capacity'!I$12:I$30))/(SUM('Entry capacity'!$I$12:$I$30)-IFERROR(VLOOKUP($A402,'Entry capacity'!$A$12:$I$30,9,FALSE),0))</f>
        <v>798.91437976036059</v>
      </c>
    </row>
    <row r="403" spans="1:9" s="5" customFormat="1" ht="15" customHeight="1" x14ac:dyDescent="0.25">
      <c r="A403" s="46" t="str">
        <f t="shared" si="9"/>
        <v>D08A_San Vicente Barquera</v>
      </c>
      <c r="B403" s="4" t="str">
        <f t="shared" si="9"/>
        <v>Salida Nacional / National exit</v>
      </c>
      <c r="C403" s="52">
        <f t="array" ref="C403">SUMPRODUCT('Distance Matrix_ex'!$B138:$T138,TRANSPOSE('Entry capacity'!C$12:C$30))/(SUM('Entry capacity'!$C$12:$C$30)-IFERROR(VLOOKUP($A403,'Entry capacity'!$A$12:$I$30,3,FALSE),0))</f>
        <v>787.64829391635055</v>
      </c>
      <c r="D403" s="52">
        <f t="array" ref="D403">SUMPRODUCT('Distance Matrix_ex'!$B138:$T138,TRANSPOSE('Entry capacity'!D$12:D$30))/(SUM('Entry capacity'!$D$12:$D$30)-IFERROR(VLOOKUP($A403,'Entry capacity'!$A$12:$I$30,4,FALSE),0))</f>
        <v>793.75150503277507</v>
      </c>
      <c r="E403" s="52">
        <f t="array" ref="E403">SUMPRODUCT('Distance Matrix_ex'!$B138:$T138,TRANSPOSE('Entry capacity'!E$12:E$30))/(SUM('Entry capacity'!$E$12:$E$30)-IFERROR(VLOOKUP($A403,'Entry capacity'!$A$12:$I$30,5,FALSE),0))</f>
        <v>801.73928455739838</v>
      </c>
      <c r="F403" s="52">
        <f t="array" ref="F403">SUMPRODUCT('Distance Matrix_ex'!$B138:$T138,TRANSPOSE('Entry capacity'!F$12:F$30))/(SUM('Entry capacity'!$F$12:$F$30)-IFERROR(VLOOKUP($A403,'Entry capacity'!$A$12:$I$30,6,FALSE),0))</f>
        <v>809.81545121026022</v>
      </c>
      <c r="G403" s="52">
        <f t="array" ref="G403">SUMPRODUCT('Distance Matrix_ex'!$B138:$T138,TRANSPOSE('Entry capacity'!G$12:G$30))/(SUM('Entry capacity'!$G$12:$G$30)-IFERROR(VLOOKUP($A403,'Entry capacity'!$A$12:$I$30,7,FALSE),0))</f>
        <v>811.405766936634</v>
      </c>
      <c r="H403" s="52">
        <f t="array" ref="H403">SUMPRODUCT('Distance Matrix_ex'!$B138:$T138,TRANSPOSE('Entry capacity'!H$12:H$30))/(SUM('Entry capacity'!$H$12:$H$30)-IFERROR(VLOOKUP($A403,'Entry capacity'!$A$12:$I$30,8,FALSE),0))</f>
        <v>811.19302871348611</v>
      </c>
      <c r="I403" s="57">
        <f t="array" ref="I403">SUMPRODUCT('Distance Matrix_ex'!$B138:$T138,TRANSPOSE('Entry capacity'!I$12:I$30))/(SUM('Entry capacity'!$I$12:$I$30)-IFERROR(VLOOKUP($A403,'Entry capacity'!$A$12:$I$30,9,FALSE),0))</f>
        <v>810.96100120994095</v>
      </c>
    </row>
    <row r="404" spans="1:9" s="5" customFormat="1" ht="15" customHeight="1" x14ac:dyDescent="0.25">
      <c r="A404" s="46" t="str">
        <f t="shared" si="9"/>
        <v>D10A_Llanes</v>
      </c>
      <c r="B404" s="4" t="str">
        <f t="shared" si="9"/>
        <v>Salida Nacional / National exit</v>
      </c>
      <c r="C404" s="52">
        <f t="array" ref="C404">SUMPRODUCT('Distance Matrix_ex'!$B139:$T139,TRANSPOSE('Entry capacity'!C$12:C$30))/(SUM('Entry capacity'!$C$12:$C$30)-IFERROR(VLOOKUP($A404,'Entry capacity'!$A$12:$I$30,3,FALSE),0))</f>
        <v>816.82397655522755</v>
      </c>
      <c r="D404" s="52">
        <f t="array" ref="D404">SUMPRODUCT('Distance Matrix_ex'!$B139:$T139,TRANSPOSE('Entry capacity'!D$12:D$30))/(SUM('Entry capacity'!$D$12:$D$30)-IFERROR(VLOOKUP($A404,'Entry capacity'!$A$12:$I$30,4,FALSE),0))</f>
        <v>822.96926057458779</v>
      </c>
      <c r="E404" s="52">
        <f t="array" ref="E404">SUMPRODUCT('Distance Matrix_ex'!$B139:$T139,TRANSPOSE('Entry capacity'!E$12:E$30))/(SUM('Entry capacity'!$E$12:$E$30)-IFERROR(VLOOKUP($A404,'Entry capacity'!$A$12:$I$30,5,FALSE),0))</f>
        <v>831.012933781382</v>
      </c>
      <c r="F404" s="52">
        <f t="array" ref="F404">SUMPRODUCT('Distance Matrix_ex'!$B139:$T139,TRANSPOSE('Entry capacity'!F$12:F$30))/(SUM('Entry capacity'!$F$12:$F$30)-IFERROR(VLOOKUP($A404,'Entry capacity'!$A$12:$I$30,6,FALSE),0))</f>
        <v>839.15027088457566</v>
      </c>
      <c r="G404" s="52">
        <f t="array" ref="G404">SUMPRODUCT('Distance Matrix_ex'!$B139:$T139,TRANSPOSE('Entry capacity'!G$12:G$30))/(SUM('Entry capacity'!$G$12:$G$30)-IFERROR(VLOOKUP($A404,'Entry capacity'!$A$12:$I$30,7,FALSE),0))</f>
        <v>840.74935509671218</v>
      </c>
      <c r="H404" s="52">
        <f t="array" ref="H404">SUMPRODUCT('Distance Matrix_ex'!$B139:$T139,TRANSPOSE('Entry capacity'!H$12:H$30))/(SUM('Entry capacity'!$H$12:$H$30)-IFERROR(VLOOKUP($A404,'Entry capacity'!$A$12:$I$30,8,FALSE),0))</f>
        <v>840.52782359274602</v>
      </c>
      <c r="I404" s="57">
        <f t="array" ref="I404">SUMPRODUCT('Distance Matrix_ex'!$B139:$T139,TRANSPOSE('Entry capacity'!I$12:I$30))/(SUM('Entry capacity'!$I$12:$I$30)-IFERROR(VLOOKUP($A404,'Entry capacity'!$A$12:$I$30,9,FALSE),0))</f>
        <v>840.27744067340109</v>
      </c>
    </row>
    <row r="405" spans="1:9" s="5" customFormat="1" ht="15" customHeight="1" x14ac:dyDescent="0.25">
      <c r="A405" s="46" t="str">
        <f t="shared" si="9"/>
        <v>D12A_Ribadesella</v>
      </c>
      <c r="B405" s="4" t="str">
        <f t="shared" si="9"/>
        <v>Salida Nacional / National exit</v>
      </c>
      <c r="C405" s="52">
        <f t="array" ref="C405">SUMPRODUCT('Distance Matrix_ex'!$B140:$T140,TRANSPOSE('Entry capacity'!C$12:C$30))/(SUM('Entry capacity'!$C$12:$C$30)-IFERROR(VLOOKUP($A405,'Entry capacity'!$A$12:$I$30,3,FALSE),0))</f>
        <v>846.85157052010254</v>
      </c>
      <c r="D405" s="52">
        <f t="array" ref="D405">SUMPRODUCT('Distance Matrix_ex'!$B140:$T140,TRANSPOSE('Entry capacity'!D$12:D$30))/(SUM('Entry capacity'!$D$12:$D$30)-IFERROR(VLOOKUP($A405,'Entry capacity'!$A$12:$I$30,4,FALSE),0))</f>
        <v>853.04015594433235</v>
      </c>
      <c r="E405" s="52">
        <f t="array" ref="E405">SUMPRODUCT('Distance Matrix_ex'!$B140:$T140,TRANSPOSE('Entry capacity'!E$12:E$30))/(SUM('Entry capacity'!$E$12:$E$30)-IFERROR(VLOOKUP($A405,'Entry capacity'!$A$12:$I$30,5,FALSE),0))</f>
        <v>861.14135489316993</v>
      </c>
      <c r="F405" s="52">
        <f t="array" ref="F405">SUMPRODUCT('Distance Matrix_ex'!$B140:$T140,TRANSPOSE('Entry capacity'!F$12:F$30))/(SUM('Entry capacity'!$F$12:$F$30)-IFERROR(VLOOKUP($A405,'Entry capacity'!$A$12:$I$30,6,FALSE),0))</f>
        <v>869.34164858483291</v>
      </c>
      <c r="G405" s="52">
        <f t="array" ref="G405">SUMPRODUCT('Distance Matrix_ex'!$B140:$T140,TRANSPOSE('Entry capacity'!G$12:G$30))/(SUM('Entry capacity'!$G$12:$G$30)-IFERROR(VLOOKUP($A405,'Entry capacity'!$A$12:$I$30,7,FALSE),0))</f>
        <v>870.94975731692477</v>
      </c>
      <c r="H405" s="52">
        <f t="array" ref="H405">SUMPRODUCT('Distance Matrix_ex'!$B140:$T140,TRANSPOSE('Entry capacity'!H$12:H$30))/(SUM('Entry capacity'!$H$12:$H$30)-IFERROR(VLOOKUP($A405,'Entry capacity'!$A$12:$I$30,8,FALSE),0))</f>
        <v>870.71917577394822</v>
      </c>
      <c r="I405" s="57">
        <f t="array" ref="I405">SUMPRODUCT('Distance Matrix_ex'!$B140:$T140,TRANSPOSE('Entry capacity'!I$12:I$30))/(SUM('Entry capacity'!$I$12:$I$30)-IFERROR(VLOOKUP($A405,'Entry capacity'!$A$12:$I$30,9,FALSE),0))</f>
        <v>870.44990147236899</v>
      </c>
    </row>
    <row r="406" spans="1:9" s="5" customFormat="1" ht="15" customHeight="1" x14ac:dyDescent="0.25">
      <c r="A406" s="46" t="str">
        <f t="shared" ref="A406:B421" si="10">A141</f>
        <v>D13_Huerges</v>
      </c>
      <c r="B406" s="4" t="str">
        <f t="shared" si="10"/>
        <v>Salida Nacional / National exit</v>
      </c>
      <c r="C406" s="52">
        <f t="array" ref="C406">SUMPRODUCT('Distance Matrix_ex'!$B141:$T141,TRANSPOSE('Entry capacity'!C$12:C$30))/(SUM('Entry capacity'!$C$12:$C$30)-IFERROR(VLOOKUP($A406,'Entry capacity'!$A$12:$I$30,3,FALSE),0))</f>
        <v>858.39706684182408</v>
      </c>
      <c r="D406" s="52">
        <f t="array" ref="D406">SUMPRODUCT('Distance Matrix_ex'!$B141:$T141,TRANSPOSE('Entry capacity'!D$12:D$30))/(SUM('Entry capacity'!$D$12:$D$30)-IFERROR(VLOOKUP($A406,'Entry capacity'!$A$12:$I$30,4,FALSE),0))</f>
        <v>864.60230149246968</v>
      </c>
      <c r="E406" s="52">
        <f t="array" ref="E406">SUMPRODUCT('Distance Matrix_ex'!$B141:$T141,TRANSPOSE('Entry capacity'!E$12:E$30))/(SUM('Entry capacity'!$E$12:$E$30)-IFERROR(VLOOKUP($A406,'Entry capacity'!$A$12:$I$30,5,FALSE),0))</f>
        <v>872.72561887157303</v>
      </c>
      <c r="F406" s="52">
        <f t="array" ref="F406">SUMPRODUCT('Distance Matrix_ex'!$B141:$T141,TRANSPOSE('Entry capacity'!F$12:F$30))/(SUM('Entry capacity'!$F$12:$F$30)-IFERROR(VLOOKUP($A406,'Entry capacity'!$A$12:$I$30,6,FALSE),0))</f>
        <v>880.95011913341455</v>
      </c>
      <c r="G406" s="52">
        <f t="array" ref="G406">SUMPRODUCT('Distance Matrix_ex'!$B141:$T141,TRANSPOSE('Entry capacity'!G$12:G$30))/(SUM('Entry capacity'!$G$12:$G$30)-IFERROR(VLOOKUP($A406,'Entry capacity'!$A$12:$I$30,7,FALSE),0))</f>
        <v>882.5616977593005</v>
      </c>
      <c r="H406" s="52">
        <f t="array" ref="H406">SUMPRODUCT('Distance Matrix_ex'!$B141:$T141,TRANSPOSE('Entry capacity'!H$12:H$30))/(SUM('Entry capacity'!$H$12:$H$30)-IFERROR(VLOOKUP($A406,'Entry capacity'!$A$12:$I$30,8,FALSE),0))</f>
        <v>882.32763651054972</v>
      </c>
      <c r="I406" s="57">
        <f t="array" ref="I406">SUMPRODUCT('Distance Matrix_ex'!$B141:$T141,TRANSPOSE('Entry capacity'!I$12:I$30))/(SUM('Entry capacity'!$I$12:$I$30)-IFERROR(VLOOKUP($A406,'Entry capacity'!$A$12:$I$30,9,FALSE),0))</f>
        <v>882.05109854394459</v>
      </c>
    </row>
    <row r="407" spans="1:9" s="5" customFormat="1" ht="15" customHeight="1" x14ac:dyDescent="0.25">
      <c r="A407" s="46" t="str">
        <f t="shared" si="10"/>
        <v>D13A_Piloña</v>
      </c>
      <c r="B407" s="4" t="str">
        <f t="shared" si="10"/>
        <v>Salida Nacional / National exit</v>
      </c>
      <c r="C407" s="52">
        <f t="array" ref="C407">SUMPRODUCT('Distance Matrix_ex'!$B142:$T142,TRANSPOSE('Entry capacity'!C$12:C$30))/(SUM('Entry capacity'!$C$12:$C$30)-IFERROR(VLOOKUP($A407,'Entry capacity'!$A$12:$I$30,3,FALSE),0))</f>
        <v>864.37139145134131</v>
      </c>
      <c r="D407" s="52">
        <f t="array" ref="D407">SUMPRODUCT('Distance Matrix_ex'!$B142:$T142,TRANSPOSE('Entry capacity'!D$12:D$30))/(SUM('Entry capacity'!$D$12:$D$30)-IFERROR(VLOOKUP($A407,'Entry capacity'!$A$12:$I$30,4,FALSE),0))</f>
        <v>870.58524139927124</v>
      </c>
      <c r="E407" s="52">
        <f t="array" ref="E407">SUMPRODUCT('Distance Matrix_ex'!$B142:$T142,TRANSPOSE('Entry capacity'!E$12:E$30))/(SUM('Entry capacity'!$E$12:$E$30)-IFERROR(VLOOKUP($A407,'Entry capacity'!$A$12:$I$30,5,FALSE),0))</f>
        <v>878.72000416613332</v>
      </c>
      <c r="F407" s="52">
        <f t="array" ref="F407">SUMPRODUCT('Distance Matrix_ex'!$B142:$T142,TRANSPOSE('Entry capacity'!F$12:F$30))/(SUM('Entry capacity'!$F$12:$F$30)-IFERROR(VLOOKUP($A407,'Entry capacity'!$A$12:$I$30,6,FALSE),0))</f>
        <v>886.95703034318012</v>
      </c>
      <c r="G407" s="52">
        <f t="array" ref="G407">SUMPRODUCT('Distance Matrix_ex'!$B142:$T142,TRANSPOSE('Entry capacity'!G$12:G$30))/(SUM('Entry capacity'!$G$12:$G$30)-IFERROR(VLOOKUP($A407,'Entry capacity'!$A$12:$I$30,7,FALSE),0))</f>
        <v>888.57040449792896</v>
      </c>
      <c r="H407" s="52">
        <f t="array" ref="H407">SUMPRODUCT('Distance Matrix_ex'!$B142:$T142,TRANSPOSE('Entry capacity'!H$12:H$30))/(SUM('Entry capacity'!$H$12:$H$30)-IFERROR(VLOOKUP($A407,'Entry capacity'!$A$12:$I$30,8,FALSE),0))</f>
        <v>888.33454264301463</v>
      </c>
      <c r="I407" s="57">
        <f t="array" ref="I407">SUMPRODUCT('Distance Matrix_ex'!$B142:$T142,TRANSPOSE('Entry capacity'!I$12:I$30))/(SUM('Entry capacity'!$I$12:$I$30)-IFERROR(VLOOKUP($A407,'Entry capacity'!$A$12:$I$30,9,FALSE),0))</f>
        <v>888.05424602528592</v>
      </c>
    </row>
    <row r="408" spans="1:9" s="5" customFormat="1" ht="15" customHeight="1" x14ac:dyDescent="0.25">
      <c r="A408" s="46" t="str">
        <f t="shared" si="10"/>
        <v>D14_Villarriba</v>
      </c>
      <c r="B408" s="4" t="str">
        <f t="shared" si="10"/>
        <v>Salida Nacional / National exit</v>
      </c>
      <c r="C408" s="52">
        <f t="array" ref="C408">SUMPRODUCT('Distance Matrix_ex'!$B143:$T143,TRANSPOSE('Entry capacity'!C$12:C$30))/(SUM('Entry capacity'!$C$12:$C$30)-IFERROR(VLOOKUP($A408,'Entry capacity'!$A$12:$I$30,3,FALSE),0))</f>
        <v>868.62519745785778</v>
      </c>
      <c r="D408" s="52">
        <f t="array" ref="D408">SUMPRODUCT('Distance Matrix_ex'!$B143:$T143,TRANSPOSE('Entry capacity'!D$12:D$30))/(SUM('Entry capacity'!$D$12:$D$30)-IFERROR(VLOOKUP($A408,'Entry capacity'!$A$12:$I$30,4,FALSE),0))</f>
        <v>874.89084919087907</v>
      </c>
      <c r="E408" s="52">
        <f t="array" ref="E408">SUMPRODUCT('Distance Matrix_ex'!$B143:$T143,TRANSPOSE('Entry capacity'!E$12:E$30))/(SUM('Entry capacity'!$E$12:$E$30)-IFERROR(VLOOKUP($A408,'Entry capacity'!$A$12:$I$30,5,FALSE),0))</f>
        <v>883.10243272842479</v>
      </c>
      <c r="F408" s="52">
        <f t="array" ref="F408">SUMPRODUCT('Distance Matrix_ex'!$B143:$T143,TRANSPOSE('Entry capacity'!F$12:F$30))/(SUM('Entry capacity'!$F$12:$F$30)-IFERROR(VLOOKUP($A408,'Entry capacity'!$A$12:$I$30,6,FALSE),0))</f>
        <v>891.42458069208737</v>
      </c>
      <c r="G408" s="52">
        <f t="array" ref="G408">SUMPRODUCT('Distance Matrix_ex'!$B143:$T143,TRANSPOSE('Entry capacity'!G$12:G$30))/(SUM('Entry capacity'!$G$12:$G$30)-IFERROR(VLOOKUP($A408,'Entry capacity'!$A$12:$I$30,7,FALSE),0))</f>
        <v>893.06771422024997</v>
      </c>
      <c r="H408" s="52">
        <f t="array" ref="H408">SUMPRODUCT('Distance Matrix_ex'!$B143:$T143,TRANSPOSE('Entry capacity'!H$12:H$30))/(SUM('Entry capacity'!$H$12:$H$30)-IFERROR(VLOOKUP($A408,'Entry capacity'!$A$12:$I$30,8,FALSE),0))</f>
        <v>892.83790785599354</v>
      </c>
      <c r="I408" s="57">
        <f t="array" ref="I408">SUMPRODUCT('Distance Matrix_ex'!$B143:$T143,TRANSPOSE('Entry capacity'!I$12:I$30))/(SUM('Entry capacity'!$I$12:$I$30)-IFERROR(VLOOKUP($A408,'Entry capacity'!$A$12:$I$30,9,FALSE),0))</f>
        <v>892.56661609104003</v>
      </c>
    </row>
    <row r="409" spans="1:9" s="5" customFormat="1" ht="15" customHeight="1" x14ac:dyDescent="0.25">
      <c r="A409" s="46" t="str">
        <f t="shared" si="10"/>
        <v>D15_Careses</v>
      </c>
      <c r="B409" s="4" t="str">
        <f t="shared" si="10"/>
        <v>Salida Nacional / National exit</v>
      </c>
      <c r="C409" s="52">
        <f t="array" ref="C409">SUMPRODUCT('Distance Matrix_ex'!$B144:$T144,TRANSPOSE('Entry capacity'!C$12:C$30))/(SUM('Entry capacity'!$C$12:$C$30)-IFERROR(VLOOKUP($A409,'Entry capacity'!$A$12:$I$30,3,FALSE),0))</f>
        <v>875.90408288392166</v>
      </c>
      <c r="D409" s="52">
        <f t="array" ref="D409">SUMPRODUCT('Distance Matrix_ex'!$B144:$T144,TRANSPOSE('Entry capacity'!D$12:D$30))/(SUM('Entry capacity'!$D$12:$D$30)-IFERROR(VLOOKUP($A409,'Entry capacity'!$A$12:$I$30,4,FALSE),0))</f>
        <v>882.26229462372953</v>
      </c>
      <c r="E409" s="52">
        <f t="array" ref="E409">SUMPRODUCT('Distance Matrix_ex'!$B144:$T144,TRANSPOSE('Entry capacity'!E$12:E$30))/(SUM('Entry capacity'!$E$12:$E$30)-IFERROR(VLOOKUP($A409,'Entry capacity'!$A$12:$I$30,5,FALSE),0))</f>
        <v>890.61122370187218</v>
      </c>
      <c r="F409" s="52">
        <f t="array" ref="F409">SUMPRODUCT('Distance Matrix_ex'!$B144:$T144,TRANSPOSE('Entry capacity'!F$12:F$30))/(SUM('Entry capacity'!$F$12:$F$30)-IFERROR(VLOOKUP($A409,'Entry capacity'!$A$12:$I$30,6,FALSE),0))</f>
        <v>899.08556788943361</v>
      </c>
      <c r="G409" s="52">
        <f t="array" ref="G409">SUMPRODUCT('Distance Matrix_ex'!$B144:$T144,TRANSPOSE('Entry capacity'!G$12:G$30))/(SUM('Entry capacity'!$G$12:$G$30)-IFERROR(VLOOKUP($A409,'Entry capacity'!$A$12:$I$30,7,FALSE),0))</f>
        <v>900.7820685311541</v>
      </c>
      <c r="H409" s="52">
        <f t="array" ref="H409">SUMPRODUCT('Distance Matrix_ex'!$B144:$T144,TRANSPOSE('Entry capacity'!H$12:H$30))/(SUM('Entry capacity'!$H$12:$H$30)-IFERROR(VLOOKUP($A409,'Entry capacity'!$A$12:$I$30,8,FALSE),0))</f>
        <v>900.56325376676637</v>
      </c>
      <c r="I409" s="57">
        <f t="array" ref="I409">SUMPRODUCT('Distance Matrix_ex'!$B144:$T144,TRANSPOSE('Entry capacity'!I$12:I$30))/(SUM('Entry capacity'!$I$12:$I$30)-IFERROR(VLOOKUP($A409,'Entry capacity'!$A$12:$I$30,9,FALSE),0))</f>
        <v>900.30837318849456</v>
      </c>
    </row>
    <row r="410" spans="1:9" s="5" customFormat="1" ht="15" customHeight="1" x14ac:dyDescent="0.25">
      <c r="A410" s="46" t="str">
        <f t="shared" si="10"/>
        <v>D16_Llanera</v>
      </c>
      <c r="B410" s="4" t="str">
        <f t="shared" si="10"/>
        <v>Salida Nacional / National exit</v>
      </c>
      <c r="C410" s="52">
        <f t="array" ref="C410">SUMPRODUCT('Distance Matrix_ex'!$B145:$T145,TRANSPOSE('Entry capacity'!C$12:C$30))/(SUM('Entry capacity'!$C$12:$C$30)-IFERROR(VLOOKUP($A410,'Entry capacity'!$A$12:$I$30,3,FALSE),0))</f>
        <v>882.07278160293504</v>
      </c>
      <c r="D410" s="52">
        <f t="array" ref="D410">SUMPRODUCT('Distance Matrix_ex'!$B145:$T145,TRANSPOSE('Entry capacity'!D$12:D$30))/(SUM('Entry capacity'!$D$12:$D$30)-IFERROR(VLOOKUP($A410,'Entry capacity'!$A$12:$I$30,4,FALSE),0))</f>
        <v>888.50943595612023</v>
      </c>
      <c r="E410" s="52">
        <f t="array" ref="E410">SUMPRODUCT('Distance Matrix_ex'!$B145:$T145,TRANSPOSE('Entry capacity'!E$12:E$30))/(SUM('Entry capacity'!$E$12:$E$30)-IFERROR(VLOOKUP($A410,'Entry capacity'!$A$12:$I$30,5,FALSE),0))</f>
        <v>896.9747624235265</v>
      </c>
      <c r="F410" s="52">
        <f t="array" ref="F410">SUMPRODUCT('Distance Matrix_ex'!$B145:$T145,TRANSPOSE('Entry capacity'!F$12:F$30))/(SUM('Entry capacity'!$F$12:$F$30)-IFERROR(VLOOKUP($A410,'Entry capacity'!$A$12:$I$30,6,FALSE),0))</f>
        <v>905.5780896347859</v>
      </c>
      <c r="G410" s="52">
        <f t="array" ref="G410">SUMPRODUCT('Distance Matrix_ex'!$B145:$T145,TRANSPOSE('Entry capacity'!G$12:G$30))/(SUM('Entry capacity'!$G$12:$G$30)-IFERROR(VLOOKUP($A410,'Entry capacity'!$A$12:$I$30,7,FALSE),0))</f>
        <v>907.31981775650786</v>
      </c>
      <c r="H410" s="52">
        <f t="array" ref="H410">SUMPRODUCT('Distance Matrix_ex'!$B145:$T145,TRANSPOSE('Entry capacity'!H$12:H$30))/(SUM('Entry capacity'!$H$12:$H$30)-IFERROR(VLOOKUP($A410,'Entry capacity'!$A$12:$I$30,8,FALSE),0))</f>
        <v>907.11031813641239</v>
      </c>
      <c r="I410" s="57">
        <f t="array" ref="I410">SUMPRODUCT('Distance Matrix_ex'!$B145:$T145,TRANSPOSE('Entry capacity'!I$12:I$30))/(SUM('Entry capacity'!$I$12:$I$30)-IFERROR(VLOOKUP($A410,'Entry capacity'!$A$12:$I$30,9,FALSE),0))</f>
        <v>906.86934568559923</v>
      </c>
    </row>
    <row r="411" spans="1:9" s="5" customFormat="1" ht="15" customHeight="1" x14ac:dyDescent="0.25">
      <c r="A411" s="46" t="str">
        <f t="shared" si="10"/>
        <v>E01_Calahorra</v>
      </c>
      <c r="B411" s="4" t="str">
        <f t="shared" si="10"/>
        <v>Salida Nacional / National exit</v>
      </c>
      <c r="C411" s="52">
        <f t="array" ref="C411">SUMPRODUCT('Distance Matrix_ex'!$B146:$T146,TRANSPOSE('Entry capacity'!C$12:C$30))/(SUM('Entry capacity'!$C$12:$C$30)-IFERROR(VLOOKUP($A411,'Entry capacity'!$A$12:$I$30,3,FALSE),0))</f>
        <v>638.74194207287928</v>
      </c>
      <c r="D411" s="52">
        <f t="array" ref="D411">SUMPRODUCT('Distance Matrix_ex'!$B146:$T146,TRANSPOSE('Entry capacity'!D$12:D$30))/(SUM('Entry capacity'!$D$12:$D$30)-IFERROR(VLOOKUP($A411,'Entry capacity'!$A$12:$I$30,4,FALSE),0))</f>
        <v>642.82343219737902</v>
      </c>
      <c r="E411" s="52">
        <f t="array" ref="E411">SUMPRODUCT('Distance Matrix_ex'!$B146:$T146,TRANSPOSE('Entry capacity'!E$12:E$30))/(SUM('Entry capacity'!$E$12:$E$30)-IFERROR(VLOOKUP($A411,'Entry capacity'!$A$12:$I$30,5,FALSE),0))</f>
        <v>647.90696753413738</v>
      </c>
      <c r="F411" s="52">
        <f t="array" ref="F411">SUMPRODUCT('Distance Matrix_ex'!$B146:$T146,TRANSPOSE('Entry capacity'!F$12:F$30))/(SUM('Entry capacity'!$F$12:$F$30)-IFERROR(VLOOKUP($A411,'Entry capacity'!$A$12:$I$30,6,FALSE),0))</f>
        <v>652.86945513618821</v>
      </c>
      <c r="G411" s="52">
        <f t="array" ref="G411">SUMPRODUCT('Distance Matrix_ex'!$B146:$T146,TRANSPOSE('Entry capacity'!G$12:G$30))/(SUM('Entry capacity'!$G$12:$G$30)-IFERROR(VLOOKUP($A411,'Entry capacity'!$A$12:$I$30,7,FALSE),0))</f>
        <v>653.43419887866651</v>
      </c>
      <c r="H411" s="52">
        <f t="array" ref="H411">SUMPRODUCT('Distance Matrix_ex'!$B146:$T146,TRANSPOSE('Entry capacity'!H$12:H$30))/(SUM('Entry capacity'!$H$12:$H$30)-IFERROR(VLOOKUP($A411,'Entry capacity'!$A$12:$I$30,8,FALSE),0))</f>
        <v>652.99412716234792</v>
      </c>
      <c r="I411" s="57">
        <f t="array" ref="I411">SUMPRODUCT('Distance Matrix_ex'!$B146:$T146,TRANSPOSE('Entry capacity'!I$12:I$30))/(SUM('Entry capacity'!$I$12:$I$30)-IFERROR(VLOOKUP($A411,'Entry capacity'!$A$12:$I$30,9,FALSE),0))</f>
        <v>652.36416809209129</v>
      </c>
    </row>
    <row r="412" spans="1:9" s="5" customFormat="1" ht="15" customHeight="1" x14ac:dyDescent="0.25">
      <c r="A412" s="46" t="str">
        <f t="shared" si="10"/>
        <v>E02_San Adrian</v>
      </c>
      <c r="B412" s="4" t="str">
        <f t="shared" si="10"/>
        <v>Salida Nacional / National exit</v>
      </c>
      <c r="C412" s="52">
        <f t="array" ref="C412">SUMPRODUCT('Distance Matrix_ex'!$B147:$T147,TRANSPOSE('Entry capacity'!C$12:C$30))/(SUM('Entry capacity'!$C$12:$C$30)-IFERROR(VLOOKUP($A412,'Entry capacity'!$A$12:$I$30,3,FALSE),0))</f>
        <v>642.44601409566008</v>
      </c>
      <c r="D412" s="52">
        <f t="array" ref="D412">SUMPRODUCT('Distance Matrix_ex'!$B147:$T147,TRANSPOSE('Entry capacity'!D$12:D$30))/(SUM('Entry capacity'!$D$12:$D$30)-IFERROR(VLOOKUP($A412,'Entry capacity'!$A$12:$I$30,4,FALSE),0))</f>
        <v>646.54632102137009</v>
      </c>
      <c r="E412" s="52">
        <f t="array" ref="E412">SUMPRODUCT('Distance Matrix_ex'!$B147:$T147,TRANSPOSE('Entry capacity'!E$12:E$30))/(SUM('Entry capacity'!$E$12:$E$30)-IFERROR(VLOOKUP($A412,'Entry capacity'!$A$12:$I$30,5,FALSE),0))</f>
        <v>651.66075958581519</v>
      </c>
      <c r="F412" s="52">
        <f t="array" ref="F412">SUMPRODUCT('Distance Matrix_ex'!$B147:$T147,TRANSPOSE('Entry capacity'!F$12:F$30))/(SUM('Entry capacity'!$F$12:$F$30)-IFERROR(VLOOKUP($A412,'Entry capacity'!$A$12:$I$30,6,FALSE),0))</f>
        <v>656.65702660591137</v>
      </c>
      <c r="G412" s="52">
        <f t="array" ref="G412">SUMPRODUCT('Distance Matrix_ex'!$B147:$T147,TRANSPOSE('Entry capacity'!G$12:G$30))/(SUM('Entry capacity'!$G$12:$G$30)-IFERROR(VLOOKUP($A412,'Entry capacity'!$A$12:$I$30,7,FALSE),0))</f>
        <v>657.24044240809746</v>
      </c>
      <c r="H412" s="52">
        <f t="array" ref="H412">SUMPRODUCT('Distance Matrix_ex'!$B147:$T147,TRANSPOSE('Entry capacity'!H$12:H$30))/(SUM('Entry capacity'!$H$12:$H$30)-IFERROR(VLOOKUP($A412,'Entry capacity'!$A$12:$I$30,8,FALSE),0))</f>
        <v>656.81054703699829</v>
      </c>
      <c r="I412" s="57">
        <f t="array" ref="I412">SUMPRODUCT('Distance Matrix_ex'!$B147:$T147,TRANSPOSE('Entry capacity'!I$12:I$30))/(SUM('Entry capacity'!$I$12:$I$30)-IFERROR(VLOOKUP($A412,'Entry capacity'!$A$12:$I$30,9,FALSE),0))</f>
        <v>656.19934498256077</v>
      </c>
    </row>
    <row r="413" spans="1:9" s="5" customFormat="1" ht="15" customHeight="1" x14ac:dyDescent="0.25">
      <c r="A413" s="46" t="str">
        <f t="shared" si="10"/>
        <v>E15_Aibar</v>
      </c>
      <c r="B413" s="4" t="str">
        <f t="shared" si="10"/>
        <v>Salida Nacional / National exit</v>
      </c>
      <c r="C413" s="52">
        <f t="array" ref="C413">SUMPRODUCT('Distance Matrix_ex'!$B148:$T148,TRANSPOSE('Entry capacity'!C$12:C$30))/(SUM('Entry capacity'!$C$12:$C$30)-IFERROR(VLOOKUP($A413,'Entry capacity'!$A$12:$I$30,3,FALSE),0))</f>
        <v>678.36396597857902</v>
      </c>
      <c r="D413" s="52">
        <f t="array" ref="D413">SUMPRODUCT('Distance Matrix_ex'!$B148:$T148,TRANSPOSE('Entry capacity'!D$12:D$30))/(SUM('Entry capacity'!$D$12:$D$30)-IFERROR(VLOOKUP($A413,'Entry capacity'!$A$12:$I$30,4,FALSE),0))</f>
        <v>682.64673721824101</v>
      </c>
      <c r="E413" s="52">
        <f t="array" ref="E413">SUMPRODUCT('Distance Matrix_ex'!$B148:$T148,TRANSPOSE('Entry capacity'!E$12:E$30))/(SUM('Entry capacity'!$E$12:$E$30)-IFERROR(VLOOKUP($A413,'Entry capacity'!$A$12:$I$30,5,FALSE),0))</f>
        <v>688.06084075633009</v>
      </c>
      <c r="F413" s="52">
        <f t="array" ref="F413">SUMPRODUCT('Distance Matrix_ex'!$B148:$T148,TRANSPOSE('Entry capacity'!F$12:F$30))/(SUM('Entry capacity'!$F$12:$F$30)-IFERROR(VLOOKUP($A413,'Entry capacity'!$A$12:$I$30,6,FALSE),0))</f>
        <v>693.38466283057346</v>
      </c>
      <c r="G413" s="52">
        <f t="array" ref="G413">SUMPRODUCT('Distance Matrix_ex'!$B148:$T148,TRANSPOSE('Entry capacity'!G$12:G$30))/(SUM('Entry capacity'!$G$12:$G$30)-IFERROR(VLOOKUP($A413,'Entry capacity'!$A$12:$I$30,7,FALSE),0))</f>
        <v>694.14913940533916</v>
      </c>
      <c r="H413" s="52">
        <f t="array" ref="H413">SUMPRODUCT('Distance Matrix_ex'!$B148:$T148,TRANSPOSE('Entry capacity'!H$12:H$30))/(SUM('Entry capacity'!$H$12:$H$30)-IFERROR(VLOOKUP($A413,'Entry capacity'!$A$12:$I$30,8,FALSE),0))</f>
        <v>693.81792286005157</v>
      </c>
      <c r="I413" s="57">
        <f t="array" ref="I413">SUMPRODUCT('Distance Matrix_ex'!$B148:$T148,TRANSPOSE('Entry capacity'!I$12:I$30))/(SUM('Entry capacity'!$I$12:$I$30)-IFERROR(VLOOKUP($A413,'Entry capacity'!$A$12:$I$30,9,FALSE),0))</f>
        <v>693.38860538764118</v>
      </c>
    </row>
    <row r="414" spans="1:9" s="5" customFormat="1" ht="15" customHeight="1" x14ac:dyDescent="0.25">
      <c r="A414" s="46" t="str">
        <f t="shared" si="10"/>
        <v>EC Arbós</v>
      </c>
      <c r="B414" s="4" t="str">
        <f t="shared" si="10"/>
        <v>Salida Nacional / National exit</v>
      </c>
      <c r="C414" s="52">
        <f t="array" ref="C414">SUMPRODUCT('Distance Matrix_ex'!$B149:$T149,TRANSPOSE('Entry capacity'!C$12:C$30))/(SUM('Entry capacity'!$C$12:$C$30)-IFERROR(VLOOKUP($A414,'Entry capacity'!$A$12:$I$30,3,FALSE),0))</f>
        <v>726.65666453832944</v>
      </c>
      <c r="D414" s="52">
        <f t="array" ref="D414">SUMPRODUCT('Distance Matrix_ex'!$B149:$T149,TRANSPOSE('Entry capacity'!D$12:D$30))/(SUM('Entry capacity'!$D$12:$D$30)-IFERROR(VLOOKUP($A414,'Entry capacity'!$A$12:$I$30,4,FALSE),0))</f>
        <v>722.73112572651996</v>
      </c>
      <c r="E414" s="52">
        <f t="array" ref="E414">SUMPRODUCT('Distance Matrix_ex'!$B149:$T149,TRANSPOSE('Entry capacity'!E$12:E$30))/(SUM('Entry capacity'!$E$12:$E$30)-IFERROR(VLOOKUP($A414,'Entry capacity'!$A$12:$I$30,5,FALSE),0))</f>
        <v>716.61288551303301</v>
      </c>
      <c r="F414" s="52">
        <f t="array" ref="F414">SUMPRODUCT('Distance Matrix_ex'!$B149:$T149,TRANSPOSE('Entry capacity'!F$12:F$30))/(SUM('Entry capacity'!$F$12:$F$30)-IFERROR(VLOOKUP($A414,'Entry capacity'!$A$12:$I$30,6,FALSE),0))</f>
        <v>710.00231514926338</v>
      </c>
      <c r="G414" s="52">
        <f t="array" ref="G414">SUMPRODUCT('Distance Matrix_ex'!$B149:$T149,TRANSPOSE('Entry capacity'!G$12:G$30))/(SUM('Entry capacity'!$G$12:$G$30)-IFERROR(VLOOKUP($A414,'Entry capacity'!$A$12:$I$30,7,FALSE),0))</f>
        <v>706.85485128166499</v>
      </c>
      <c r="H414" s="52">
        <f t="array" ref="H414">SUMPRODUCT('Distance Matrix_ex'!$B149:$T149,TRANSPOSE('Entry capacity'!H$12:H$30))/(SUM('Entry capacity'!$H$12:$H$30)-IFERROR(VLOOKUP($A414,'Entry capacity'!$A$12:$I$30,8,FALSE),0))</f>
        <v>705.3574033086245</v>
      </c>
      <c r="I414" s="57">
        <f t="array" ref="I414">SUMPRODUCT('Distance Matrix_ex'!$B149:$T149,TRANSPOSE('Entry capacity'!I$12:I$30))/(SUM('Entry capacity'!$I$12:$I$30)-IFERROR(VLOOKUP($A414,'Entry capacity'!$A$12:$I$30,9,FALSE),0))</f>
        <v>702.59259763809723</v>
      </c>
    </row>
    <row r="415" spans="1:9" s="5" customFormat="1" ht="15" customHeight="1" x14ac:dyDescent="0.25">
      <c r="A415" s="46" t="str">
        <f t="shared" si="10"/>
        <v>Esquedas</v>
      </c>
      <c r="B415" s="4" t="str">
        <f t="shared" si="10"/>
        <v>Salida Nacional / National exit</v>
      </c>
      <c r="C415" s="52">
        <f t="array" ref="C415">SUMPRODUCT('Distance Matrix_ex'!$B150:$T150,TRANSPOSE('Entry capacity'!C$12:C$30))/(SUM('Entry capacity'!$C$12:$C$30)-IFERROR(VLOOKUP($A415,'Entry capacity'!$A$12:$I$30,3,FALSE),0))</f>
        <v>749.42322971607655</v>
      </c>
      <c r="D415" s="52">
        <f t="array" ref="D415">SUMPRODUCT('Distance Matrix_ex'!$B150:$T150,TRANSPOSE('Entry capacity'!D$12:D$30))/(SUM('Entry capacity'!$D$12:$D$30)-IFERROR(VLOOKUP($A415,'Entry capacity'!$A$12:$I$30,4,FALSE),0))</f>
        <v>749.51512689763888</v>
      </c>
      <c r="E415" s="52">
        <f t="array" ref="E415">SUMPRODUCT('Distance Matrix_ex'!$B150:$T150,TRANSPOSE('Entry capacity'!E$12:E$30))/(SUM('Entry capacity'!$E$12:$E$30)-IFERROR(VLOOKUP($A415,'Entry capacity'!$A$12:$I$30,5,FALSE),0))</f>
        <v>748.90910066591641</v>
      </c>
      <c r="F415" s="52">
        <f t="array" ref="F415">SUMPRODUCT('Distance Matrix_ex'!$B150:$T150,TRANSPOSE('Entry capacity'!F$12:F$30))/(SUM('Entry capacity'!$F$12:$F$30)-IFERROR(VLOOKUP($A415,'Entry capacity'!$A$12:$I$30,6,FALSE),0))</f>
        <v>747.82466996795495</v>
      </c>
      <c r="G415" s="52">
        <f t="array" ref="G415">SUMPRODUCT('Distance Matrix_ex'!$B150:$T150,TRANSPOSE('Entry capacity'!G$12:G$30))/(SUM('Entry capacity'!$G$12:$G$30)-IFERROR(VLOOKUP($A415,'Entry capacity'!$A$12:$I$30,7,FALSE),0))</f>
        <v>746.4208686267574</v>
      </c>
      <c r="H415" s="52">
        <f t="array" ref="H415">SUMPRODUCT('Distance Matrix_ex'!$B150:$T150,TRANSPOSE('Entry capacity'!H$12:H$30))/(SUM('Entry capacity'!$H$12:$H$30)-IFERROR(VLOOKUP($A415,'Entry capacity'!$A$12:$I$30,8,FALSE),0))</f>
        <v>745.52556120116367</v>
      </c>
      <c r="I415" s="57">
        <f t="array" ref="I415">SUMPRODUCT('Distance Matrix_ex'!$B150:$T150,TRANSPOSE('Entry capacity'!I$12:I$30))/(SUM('Entry capacity'!$I$12:$I$30)-IFERROR(VLOOKUP($A415,'Entry capacity'!$A$12:$I$30,9,FALSE),0))</f>
        <v>744.06634903587894</v>
      </c>
    </row>
    <row r="416" spans="1:9" s="5" customFormat="1" ht="15" customHeight="1" x14ac:dyDescent="0.25">
      <c r="A416" s="46" t="str">
        <f t="shared" si="10"/>
        <v>F_00</v>
      </c>
      <c r="B416" s="4" t="str">
        <f t="shared" si="10"/>
        <v>Salida Nacional / National exit</v>
      </c>
      <c r="C416" s="52">
        <f t="array" ref="C416">SUMPRODUCT('Distance Matrix_ex'!$B151:$T151,TRANSPOSE('Entry capacity'!C$12:C$30))/(SUM('Entry capacity'!$C$12:$C$30)-IFERROR(VLOOKUP($A416,'Entry capacity'!$A$12:$I$30,3,FALSE),0))</f>
        <v>857.94243757950414</v>
      </c>
      <c r="D416" s="52">
        <f t="array" ref="D416">SUMPRODUCT('Distance Matrix_ex'!$B151:$T151,TRANSPOSE('Entry capacity'!D$12:D$30))/(SUM('Entry capacity'!$D$12:$D$30)-IFERROR(VLOOKUP($A416,'Entry capacity'!$A$12:$I$30,4,FALSE),0))</f>
        <v>855.34023650757592</v>
      </c>
      <c r="E416" s="52">
        <f t="array" ref="E416">SUMPRODUCT('Distance Matrix_ex'!$B151:$T151,TRANSPOSE('Entry capacity'!E$12:E$30))/(SUM('Entry capacity'!$E$12:$E$30)-IFERROR(VLOOKUP($A416,'Entry capacity'!$A$12:$I$30,5,FALSE),0))</f>
        <v>851.79635983199887</v>
      </c>
      <c r="F416" s="52">
        <f t="array" ref="F416">SUMPRODUCT('Distance Matrix_ex'!$B151:$T151,TRANSPOSE('Entry capacity'!F$12:F$30))/(SUM('Entry capacity'!$F$12:$F$30)-IFERROR(VLOOKUP($A416,'Entry capacity'!$A$12:$I$30,6,FALSE),0))</f>
        <v>848.15498844815886</v>
      </c>
      <c r="G416" s="52">
        <f t="array" ref="G416">SUMPRODUCT('Distance Matrix_ex'!$B151:$T151,TRANSPOSE('Entry capacity'!G$12:G$30))/(SUM('Entry capacity'!$G$12:$G$30)-IFERROR(VLOOKUP($A416,'Entry capacity'!$A$12:$I$30,7,FALSE),0))</f>
        <v>847.17614230312984</v>
      </c>
      <c r="H416" s="52">
        <f t="array" ref="H416">SUMPRODUCT('Distance Matrix_ex'!$B151:$T151,TRANSPOSE('Entry capacity'!H$12:H$30))/(SUM('Entry capacity'!$H$12:$H$30)-IFERROR(VLOOKUP($A416,'Entry capacity'!$A$12:$I$30,8,FALSE),0))</f>
        <v>847.03344032614962</v>
      </c>
      <c r="I416" s="57">
        <f t="array" ref="I416">SUMPRODUCT('Distance Matrix_ex'!$B151:$T151,TRANSPOSE('Entry capacity'!I$12:I$30))/(SUM('Entry capacity'!$I$12:$I$30)-IFERROR(VLOOKUP($A416,'Entry capacity'!$A$12:$I$30,9,FALSE),0))</f>
        <v>846.71485754917842</v>
      </c>
    </row>
    <row r="417" spans="1:9" s="5" customFormat="1" ht="15" customHeight="1" x14ac:dyDescent="0.25">
      <c r="A417" s="46" t="str">
        <f t="shared" si="10"/>
        <v>F02_Palos de la Frontera</v>
      </c>
      <c r="B417" s="4" t="str">
        <f t="shared" si="10"/>
        <v>Salida Nacional / National exit</v>
      </c>
      <c r="C417" s="52">
        <f t="array" ref="C417">SUMPRODUCT('Distance Matrix_ex'!$B152:$T152,TRANSPOSE('Entry capacity'!C$12:C$30))/(SUM('Entry capacity'!$C$12:$C$30)-IFERROR(VLOOKUP($A417,'Entry capacity'!$A$12:$I$30,3,FALSE),0))</f>
        <v>856.34083237855543</v>
      </c>
      <c r="D417" s="52">
        <f t="array" ref="D417">SUMPRODUCT('Distance Matrix_ex'!$B152:$T152,TRANSPOSE('Entry capacity'!D$12:D$30))/(SUM('Entry capacity'!$D$12:$D$30)-IFERROR(VLOOKUP($A417,'Entry capacity'!$A$12:$I$30,4,FALSE),0))</f>
        <v>853.74227908153352</v>
      </c>
      <c r="E417" s="52">
        <f t="array" ref="E417">SUMPRODUCT('Distance Matrix_ex'!$B152:$T152,TRANSPOSE('Entry capacity'!E$12:E$30))/(SUM('Entry capacity'!$E$12:$E$30)-IFERROR(VLOOKUP($A417,'Entry capacity'!$A$12:$I$30,5,FALSE),0))</f>
        <v>850.2049226672857</v>
      </c>
      <c r="F417" s="52">
        <f t="array" ref="F417">SUMPRODUCT('Distance Matrix_ex'!$B152:$T152,TRANSPOSE('Entry capacity'!F$12:F$30))/(SUM('Entry capacity'!$F$12:$F$30)-IFERROR(VLOOKUP($A417,'Entry capacity'!$A$12:$I$30,6,FALSE),0))</f>
        <v>846.57011185939632</v>
      </c>
      <c r="G417" s="52">
        <f t="array" ref="G417">SUMPRODUCT('Distance Matrix_ex'!$B152:$T152,TRANSPOSE('Entry capacity'!G$12:G$30))/(SUM('Entry capacity'!$G$12:$G$30)-IFERROR(VLOOKUP($A417,'Entry capacity'!$A$12:$I$30,7,FALSE),0))</f>
        <v>845.59673112553173</v>
      </c>
      <c r="H417" s="52">
        <f t="array" ref="H417">SUMPRODUCT('Distance Matrix_ex'!$B152:$T152,TRANSPOSE('Entry capacity'!H$12:H$30))/(SUM('Entry capacity'!$H$12:$H$30)-IFERROR(VLOOKUP($A417,'Entry capacity'!$A$12:$I$30,8,FALSE),0))</f>
        <v>845.4584084902566</v>
      </c>
      <c r="I417" s="57">
        <f t="array" ref="I417">SUMPRODUCT('Distance Matrix_ex'!$B152:$T152,TRANSPOSE('Entry capacity'!I$12:I$30))/(SUM('Entry capacity'!$I$12:$I$30)-IFERROR(VLOOKUP($A417,'Entry capacity'!$A$12:$I$30,9,FALSE),0))</f>
        <v>845.14839911069816</v>
      </c>
    </row>
    <row r="418" spans="1:9" s="5" customFormat="1" ht="15" customHeight="1" x14ac:dyDescent="0.25">
      <c r="A418" s="46" t="str">
        <f t="shared" si="10"/>
        <v>F06.2_Palomares del Rio</v>
      </c>
      <c r="B418" s="4" t="str">
        <f t="shared" si="10"/>
        <v>Salida Nacional / National exit</v>
      </c>
      <c r="C418" s="52">
        <f t="array" ref="C418">SUMPRODUCT('Distance Matrix_ex'!$B153:$T153,TRANSPOSE('Entry capacity'!C$12:C$30))/(SUM('Entry capacity'!$C$12:$C$30)-IFERROR(VLOOKUP($A418,'Entry capacity'!$A$12:$I$30,3,FALSE),0))</f>
        <v>794.32712334273867</v>
      </c>
      <c r="D418" s="52">
        <f t="array" ref="D418">SUMPRODUCT('Distance Matrix_ex'!$B153:$T153,TRANSPOSE('Entry capacity'!D$12:D$30))/(SUM('Entry capacity'!$D$12:$D$30)-IFERROR(VLOOKUP($A418,'Entry capacity'!$A$12:$I$30,4,FALSE),0))</f>
        <v>791.88412004731583</v>
      </c>
      <c r="E418" s="52">
        <f t="array" ref="E418">SUMPRODUCT('Distance Matrix_ex'!$B153:$T153,TRANSPOSE('Entry capacity'!E$12:E$30))/(SUM('Entry capacity'!$E$12:$E$30)-IFERROR(VLOOKUP($A418,'Entry capacity'!$A$12:$I$30,5,FALSE),0))</f>
        <v>788.62527371487965</v>
      </c>
      <c r="F418" s="52">
        <f t="array" ref="F418">SUMPRODUCT('Distance Matrix_ex'!$B153:$T153,TRANSPOSE('Entry capacity'!F$12:F$30))/(SUM('Entry capacity'!$F$12:$F$30)-IFERROR(VLOOKUP($A418,'Entry capacity'!$A$12:$I$30,6,FALSE),0))</f>
        <v>785.27969425466495</v>
      </c>
      <c r="G418" s="52">
        <f t="array" ref="G418">SUMPRODUCT('Distance Matrix_ex'!$B153:$T153,TRANSPOSE('Entry capacity'!G$12:G$30))/(SUM('Entry capacity'!$G$12:$G$30)-IFERROR(VLOOKUP($A418,'Entry capacity'!$A$12:$I$30,7,FALSE),0))</f>
        <v>784.53222683755814</v>
      </c>
      <c r="H418" s="52">
        <f t="array" ref="H418">SUMPRODUCT('Distance Matrix_ex'!$B153:$T153,TRANSPOSE('Entry capacity'!H$12:H$30))/(SUM('Entry capacity'!$H$12:$H$30)-IFERROR(VLOOKUP($A418,'Entry capacity'!$A$12:$I$30,8,FALSE),0))</f>
        <v>784.56362053645285</v>
      </c>
      <c r="I418" s="57">
        <f t="array" ref="I418">SUMPRODUCT('Distance Matrix_ex'!$B153:$T153,TRANSPOSE('Entry capacity'!I$12:I$30))/(SUM('Entry capacity'!$I$12:$I$30)-IFERROR(VLOOKUP($A418,'Entry capacity'!$A$12:$I$30,9,FALSE),0))</f>
        <v>784.58128587489409</v>
      </c>
    </row>
    <row r="419" spans="1:9" s="5" customFormat="1" ht="15" customHeight="1" x14ac:dyDescent="0.25">
      <c r="A419" s="46" t="str">
        <f t="shared" si="10"/>
        <v>F07.01_Alcala de Guadaira</v>
      </c>
      <c r="B419" s="4" t="str">
        <f t="shared" si="10"/>
        <v>Salida Nacional / National exit</v>
      </c>
      <c r="C419" s="52">
        <f t="array" ref="C419">SUMPRODUCT('Distance Matrix_ex'!$B154:$T154,TRANSPOSE('Entry capacity'!C$12:C$30))/(SUM('Entry capacity'!$C$12:$C$30)-IFERROR(VLOOKUP($A419,'Entry capacity'!$A$12:$I$30,3,FALSE),0))</f>
        <v>779.61303242046586</v>
      </c>
      <c r="D419" s="52">
        <f t="array" ref="D419">SUMPRODUCT('Distance Matrix_ex'!$B154:$T154,TRANSPOSE('Entry capacity'!D$12:D$30))/(SUM('Entry capacity'!$D$12:$D$30)-IFERROR(VLOOKUP($A419,'Entry capacity'!$A$12:$I$30,4,FALSE),0))</f>
        <v>777.21551921545677</v>
      </c>
      <c r="E419" s="52">
        <f t="array" ref="E419">SUMPRODUCT('Distance Matrix_ex'!$B154:$T154,TRANSPOSE('Entry capacity'!E$12:E$30))/(SUM('Entry capacity'!$E$12:$E$30)-IFERROR(VLOOKUP($A419,'Entry capacity'!$A$12:$I$30,5,FALSE),0))</f>
        <v>774.03822712409101</v>
      </c>
      <c r="F419" s="52">
        <f t="array" ref="F419">SUMPRODUCT('Distance Matrix_ex'!$B154:$T154,TRANSPOSE('Entry capacity'!F$12:F$30))/(SUM('Entry capacity'!$F$12:$F$30)-IFERROR(VLOOKUP($A419,'Entry capacity'!$A$12:$I$30,6,FALSE),0))</f>
        <v>770.77969924345848</v>
      </c>
      <c r="G419" s="52">
        <f t="array" ref="G419">SUMPRODUCT('Distance Matrix_ex'!$B154:$T154,TRANSPOSE('Entry capacity'!G$12:G$30))/(SUM('Entry capacity'!$G$12:$G$30)-IFERROR(VLOOKUP($A419,'Entry capacity'!$A$12:$I$30,7,FALSE),0))</f>
        <v>770.09637700079429</v>
      </c>
      <c r="H419" s="52">
        <f t="array" ref="H419">SUMPRODUCT('Distance Matrix_ex'!$B154:$T154,TRANSPOSE('Entry capacity'!H$12:H$30))/(SUM('Entry capacity'!$H$12:$H$30)-IFERROR(VLOOKUP($A419,'Entry capacity'!$A$12:$I$30,8,FALSE),0))</f>
        <v>770.17288808223225</v>
      </c>
      <c r="I419" s="57">
        <f t="array" ref="I419">SUMPRODUCT('Distance Matrix_ex'!$B154:$T154,TRANSPOSE('Entry capacity'!I$12:I$30))/(SUM('Entry capacity'!$I$12:$I$30)-IFERROR(VLOOKUP($A419,'Entry capacity'!$A$12:$I$30,9,FALSE),0))</f>
        <v>770.27634090183233</v>
      </c>
    </row>
    <row r="420" spans="1:9" s="5" customFormat="1" ht="15" customHeight="1" x14ac:dyDescent="0.25">
      <c r="A420" s="46" t="str">
        <f t="shared" si="10"/>
        <v>F07.04_Ecija</v>
      </c>
      <c r="B420" s="4" t="str">
        <f t="shared" si="10"/>
        <v>Salida Nacional / National exit</v>
      </c>
      <c r="C420" s="52">
        <f t="array" ref="C420">SUMPRODUCT('Distance Matrix_ex'!$B155:$T155,TRANSPOSE('Entry capacity'!C$12:C$30))/(SUM('Entry capacity'!$C$12:$C$30)-IFERROR(VLOOKUP($A420,'Entry capacity'!$A$12:$I$30,3,FALSE),0))</f>
        <v>718.93977936642671</v>
      </c>
      <c r="D420" s="52">
        <f t="array" ref="D420">SUMPRODUCT('Distance Matrix_ex'!$B155:$T155,TRANSPOSE('Entry capacity'!D$12:D$30))/(SUM('Entry capacity'!$D$12:$D$30)-IFERROR(VLOOKUP($A420,'Entry capacity'!$A$12:$I$30,4,FALSE),0))</f>
        <v>716.71001262966013</v>
      </c>
      <c r="E420" s="52">
        <f t="array" ref="E420">SUMPRODUCT('Distance Matrix_ex'!$B155:$T155,TRANSPOSE('Entry capacity'!E$12:E$30))/(SUM('Entry capacity'!$E$12:$E$30)-IFERROR(VLOOKUP($A420,'Entry capacity'!$A$12:$I$30,5,FALSE),0))</f>
        <v>713.83345495727156</v>
      </c>
      <c r="F420" s="52">
        <f t="array" ref="F420">SUMPRODUCT('Distance Matrix_ex'!$B155:$T155,TRANSPOSE('Entry capacity'!F$12:F$30))/(SUM('Entry capacity'!$F$12:$F$30)-IFERROR(VLOOKUP($A420,'Entry capacity'!$A$12:$I$30,6,FALSE),0))</f>
        <v>710.89593314404874</v>
      </c>
      <c r="G420" s="52">
        <f t="array" ref="G420">SUMPRODUCT('Distance Matrix_ex'!$B155:$T155,TRANSPOSE('Entry capacity'!G$12:G$30))/(SUM('Entry capacity'!$G$12:$G$30)-IFERROR(VLOOKUP($A420,'Entry capacity'!$A$12:$I$30,7,FALSE),0))</f>
        <v>710.44914871367996</v>
      </c>
      <c r="H420" s="52">
        <f t="array" ref="H420">SUMPRODUCT('Distance Matrix_ex'!$B155:$T155,TRANSPOSE('Entry capacity'!H$12:H$30))/(SUM('Entry capacity'!$H$12:$H$30)-IFERROR(VLOOKUP($A420,'Entry capacity'!$A$12:$I$30,8,FALSE),0))</f>
        <v>710.69203188867016</v>
      </c>
      <c r="I420" s="57">
        <f t="array" ref="I420">SUMPRODUCT('Distance Matrix_ex'!$B155:$T155,TRANSPOSE('Entry capacity'!I$12:I$30))/(SUM('Entry capacity'!$I$12:$I$30)-IFERROR(VLOOKUP($A420,'Entry capacity'!$A$12:$I$30,9,FALSE),0))</f>
        <v>711.1118293638425</v>
      </c>
    </row>
    <row r="421" spans="1:9" s="5" customFormat="1" ht="15" customHeight="1" x14ac:dyDescent="0.25">
      <c r="A421" s="46" t="str">
        <f t="shared" si="10"/>
        <v>F07_Sevilla</v>
      </c>
      <c r="B421" s="4" t="str">
        <f t="shared" si="10"/>
        <v>Salida Nacional / National exit</v>
      </c>
      <c r="C421" s="52">
        <f t="array" ref="C421">SUMPRODUCT('Distance Matrix_ex'!$B156:$T156,TRANSPOSE('Entry capacity'!C$12:C$30))/(SUM('Entry capacity'!$C$12:$C$30)-IFERROR(VLOOKUP($A421,'Entry capacity'!$A$12:$I$30,3,FALSE),0))</f>
        <v>788.17327094550535</v>
      </c>
      <c r="D421" s="52">
        <f t="array" ref="D421">SUMPRODUCT('Distance Matrix_ex'!$B156:$T156,TRANSPOSE('Entry capacity'!D$12:D$30))/(SUM('Entry capacity'!$D$12:$D$30)-IFERROR(VLOOKUP($A421,'Entry capacity'!$A$12:$I$30,4,FALSE),0))</f>
        <v>785.74728152281523</v>
      </c>
      <c r="E421" s="52">
        <f t="array" ref="E421">SUMPRODUCT('Distance Matrix_ex'!$B156:$T156,TRANSPOSE('Entry capacity'!E$12:E$30))/(SUM('Entry capacity'!$E$12:$E$30)-IFERROR(VLOOKUP($A421,'Entry capacity'!$A$12:$I$30,5,FALSE),0))</f>
        <v>782.51893751441776</v>
      </c>
      <c r="F421" s="52">
        <f t="array" ref="F421">SUMPRODUCT('Distance Matrix_ex'!$B156:$T156,TRANSPOSE('Entry capacity'!F$12:F$30))/(SUM('Entry capacity'!$F$12:$F$30)-IFERROR(VLOOKUP($A421,'Entry capacity'!$A$12:$I$30,6,FALSE),0))</f>
        <v>779.20591645280592</v>
      </c>
      <c r="G421" s="52">
        <f t="array" ref="G421">SUMPRODUCT('Distance Matrix_ex'!$B156:$T156,TRANSPOSE('Entry capacity'!G$12:G$30))/(SUM('Entry capacity'!$G$12:$G$30)-IFERROR(VLOOKUP($A421,'Entry capacity'!$A$12:$I$30,7,FALSE),0))</f>
        <v>778.48244014726743</v>
      </c>
      <c r="H421" s="52">
        <f t="array" ref="H421">SUMPRODUCT('Distance Matrix_ex'!$B156:$T156,TRANSPOSE('Entry capacity'!H$12:H$30))/(SUM('Entry capacity'!$H$12:$H$30)-IFERROR(VLOOKUP($A421,'Entry capacity'!$A$12:$I$30,8,FALSE),0))</f>
        <v>778.53070832140793</v>
      </c>
      <c r="I421" s="57">
        <f t="array" ref="I421">SUMPRODUCT('Distance Matrix_ex'!$B156:$T156,TRANSPOSE('Entry capacity'!I$12:I$30))/(SUM('Entry capacity'!$I$12:$I$30)-IFERROR(VLOOKUP($A421,'Entry capacity'!$A$12:$I$30,9,FALSE),0))</f>
        <v>778.58045926955447</v>
      </c>
    </row>
    <row r="422" spans="1:9" s="5" customFormat="1" ht="15" customHeight="1" x14ac:dyDescent="0.25">
      <c r="A422" s="46" t="str">
        <f t="shared" ref="A422:B437" si="11">A157</f>
        <v>F08_Alcala de Guadaira</v>
      </c>
      <c r="B422" s="4" t="str">
        <f t="shared" si="11"/>
        <v>Salida Nacional / National exit</v>
      </c>
      <c r="C422" s="52">
        <f t="array" ref="C422">SUMPRODUCT('Distance Matrix_ex'!$B157:$T157,TRANSPOSE('Entry capacity'!C$12:C$30))/(SUM('Entry capacity'!$C$12:$C$30)-IFERROR(VLOOKUP($A422,'Entry capacity'!$A$12:$I$30,3,FALSE),0))</f>
        <v>775.62439836213662</v>
      </c>
      <c r="D422" s="52">
        <f t="array" ref="D422">SUMPRODUCT('Distance Matrix_ex'!$B157:$T157,TRANSPOSE('Entry capacity'!D$12:D$30))/(SUM('Entry capacity'!$D$12:$D$30)-IFERROR(VLOOKUP($A422,'Entry capacity'!$A$12:$I$30,4,FALSE),0))</f>
        <v>773.23310345392065</v>
      </c>
      <c r="E422" s="52">
        <f t="array" ref="E422">SUMPRODUCT('Distance Matrix_ex'!$B157:$T157,TRANSPOSE('Entry capacity'!E$12:E$30))/(SUM('Entry capacity'!$E$12:$E$30)-IFERROR(VLOOKUP($A422,'Entry capacity'!$A$12:$I$30,5,FALSE),0))</f>
        <v>770.06695947132073</v>
      </c>
      <c r="F422" s="52">
        <f t="array" ref="F422">SUMPRODUCT('Distance Matrix_ex'!$B157:$T157,TRANSPOSE('Entry capacity'!F$12:F$30))/(SUM('Entry capacity'!$F$12:$F$30)-IFERROR(VLOOKUP($A422,'Entry capacity'!$A$12:$I$30,6,FALSE),0))</f>
        <v>766.82033116163245</v>
      </c>
      <c r="G422" s="52">
        <f t="array" ref="G422">SUMPRODUCT('Distance Matrix_ex'!$B157:$T157,TRANSPOSE('Entry capacity'!G$12:G$30))/(SUM('Entry capacity'!$G$12:$G$30)-IFERROR(VLOOKUP($A422,'Entry capacity'!$A$12:$I$30,7,FALSE),0))</f>
        <v>766.14577728431777</v>
      </c>
      <c r="H422" s="52">
        <f t="array" ref="H422">SUMPRODUCT('Distance Matrix_ex'!$B157:$T157,TRANSPOSE('Entry capacity'!H$12:H$30))/(SUM('Entry capacity'!$H$12:$H$30)-IFERROR(VLOOKUP($A422,'Entry capacity'!$A$12:$I$30,8,FALSE),0))</f>
        <v>766.22845571500989</v>
      </c>
      <c r="I422" s="57">
        <f t="array" ref="I422">SUMPRODUCT('Distance Matrix_ex'!$B157:$T157,TRANSPOSE('Entry capacity'!I$12:I$30))/(SUM('Entry capacity'!$I$12:$I$30)-IFERROR(VLOOKUP($A422,'Entry capacity'!$A$12:$I$30,9,FALSE),0))</f>
        <v>766.34363530881819</v>
      </c>
    </row>
    <row r="423" spans="1:9" s="5" customFormat="1" ht="15" customHeight="1" x14ac:dyDescent="0.25">
      <c r="A423" s="46" t="str">
        <f t="shared" si="11"/>
        <v>F09_Carmona</v>
      </c>
      <c r="B423" s="4" t="str">
        <f t="shared" si="11"/>
        <v>Salida Nacional / National exit</v>
      </c>
      <c r="C423" s="52">
        <f t="array" ref="C423">SUMPRODUCT('Distance Matrix_ex'!$B158:$T158,TRANSPOSE('Entry capacity'!C$12:C$30))/(SUM('Entry capacity'!$C$12:$C$30)-IFERROR(VLOOKUP($A423,'Entry capacity'!$A$12:$I$30,3,FALSE),0))</f>
        <v>758.36297682264467</v>
      </c>
      <c r="D423" s="52">
        <f t="array" ref="D423">SUMPRODUCT('Distance Matrix_ex'!$B158:$T158,TRANSPOSE('Entry capacity'!D$12:D$30))/(SUM('Entry capacity'!$D$12:$D$30)-IFERROR(VLOOKUP($A423,'Entry capacity'!$A$12:$I$30,4,FALSE),0))</f>
        <v>756.01940545576429</v>
      </c>
      <c r="E423" s="52">
        <f t="array" ref="E423">SUMPRODUCT('Distance Matrix_ex'!$B158:$T158,TRANSPOSE('Entry capacity'!E$12:E$30))/(SUM('Entry capacity'!$E$12:$E$30)-IFERROR(VLOOKUP($A423,'Entry capacity'!$A$12:$I$30,5,FALSE),0))</f>
        <v>752.93881982575158</v>
      </c>
      <c r="F423" s="52">
        <f t="array" ref="F423">SUMPRODUCT('Distance Matrix_ex'!$B158:$T158,TRANSPOSE('Entry capacity'!F$12:F$30))/(SUM('Entry capacity'!$F$12:$F$30)-IFERROR(VLOOKUP($A423,'Entry capacity'!$A$12:$I$30,6,FALSE),0))</f>
        <v>749.78351711288542</v>
      </c>
      <c r="G423" s="52">
        <f t="array" ref="G423">SUMPRODUCT('Distance Matrix_ex'!$B158:$T158,TRANSPOSE('Entry capacity'!G$12:G$30))/(SUM('Entry capacity'!$G$12:$G$30)-IFERROR(VLOOKUP($A423,'Entry capacity'!$A$12:$I$30,7,FALSE),0))</f>
        <v>749.17625777941885</v>
      </c>
      <c r="H423" s="52">
        <f t="array" ref="H423">SUMPRODUCT('Distance Matrix_ex'!$B158:$T158,TRANSPOSE('Entry capacity'!H$12:H$30))/(SUM('Entry capacity'!$H$12:$H$30)-IFERROR(VLOOKUP($A423,'Entry capacity'!$A$12:$I$30,8,FALSE),0))</f>
        <v>749.30626874454185</v>
      </c>
      <c r="I423" s="57">
        <f t="array" ref="I423">SUMPRODUCT('Distance Matrix_ex'!$B158:$T158,TRANSPOSE('Entry capacity'!I$12:I$30))/(SUM('Entry capacity'!$I$12:$I$30)-IFERROR(VLOOKUP($A423,'Entry capacity'!$A$12:$I$30,9,FALSE),0))</f>
        <v>749.51144777264324</v>
      </c>
    </row>
    <row r="424" spans="1:9" s="5" customFormat="1" ht="15" customHeight="1" x14ac:dyDescent="0.25">
      <c r="A424" s="46" t="str">
        <f t="shared" si="11"/>
        <v>F11_Palma del Rio</v>
      </c>
      <c r="B424" s="4" t="str">
        <f t="shared" si="11"/>
        <v>Salida Nacional / National exit</v>
      </c>
      <c r="C424" s="52">
        <f t="array" ref="C424">SUMPRODUCT('Distance Matrix_ex'!$B159:$T159,TRANSPOSE('Entry capacity'!C$12:C$30))/(SUM('Entry capacity'!$C$12:$C$30)-IFERROR(VLOOKUP($A424,'Entry capacity'!$A$12:$I$30,3,FALSE),0))</f>
        <v>718.46600288014338</v>
      </c>
      <c r="D424" s="52">
        <f t="array" ref="D424">SUMPRODUCT('Distance Matrix_ex'!$B159:$T159,TRANSPOSE('Entry capacity'!D$12:D$30))/(SUM('Entry capacity'!$D$12:$D$30)-IFERROR(VLOOKUP($A424,'Entry capacity'!$A$12:$I$30,4,FALSE),0))</f>
        <v>716.23273673237577</v>
      </c>
      <c r="E424" s="52">
        <f t="array" ref="E424">SUMPRODUCT('Distance Matrix_ex'!$B159:$T159,TRANSPOSE('Entry capacity'!E$12:E$30))/(SUM('Entry capacity'!$E$12:$E$30)-IFERROR(VLOOKUP($A424,'Entry capacity'!$A$12:$I$30,5,FALSE),0))</f>
        <v>713.34990534617862</v>
      </c>
      <c r="F424" s="52">
        <f t="array" ref="F424">SUMPRODUCT('Distance Matrix_ex'!$B159:$T159,TRANSPOSE('Entry capacity'!F$12:F$30))/(SUM('Entry capacity'!$F$12:$F$30)-IFERROR(VLOOKUP($A424,'Entry capacity'!$A$12:$I$30,6,FALSE),0))</f>
        <v>710.4056869260146</v>
      </c>
      <c r="G424" s="52">
        <f t="array" ref="G424">SUMPRODUCT('Distance Matrix_ex'!$B159:$T159,TRANSPOSE('Entry capacity'!G$12:G$30))/(SUM('Entry capacity'!$G$12:$G$30)-IFERROR(VLOOKUP($A424,'Entry capacity'!$A$12:$I$30,7,FALSE),0))</f>
        <v>709.95396800712183</v>
      </c>
      <c r="H424" s="52">
        <f t="array" ref="H424">SUMPRODUCT('Distance Matrix_ex'!$B159:$T159,TRANSPOSE('Entry capacity'!H$12:H$30))/(SUM('Entry capacity'!$H$12:$H$30)-IFERROR(VLOOKUP($A424,'Entry capacity'!$A$12:$I$30,8,FALSE),0))</f>
        <v>710.1933804423669</v>
      </c>
      <c r="I424" s="57">
        <f t="array" ref="I424">SUMPRODUCT('Distance Matrix_ex'!$B159:$T159,TRANSPOSE('Entry capacity'!I$12:I$30))/(SUM('Entry capacity'!$I$12:$I$30)-IFERROR(VLOOKUP($A424,'Entry capacity'!$A$12:$I$30,9,FALSE),0))</f>
        <v>710.60657855375302</v>
      </c>
    </row>
    <row r="425" spans="1:9" s="5" customFormat="1" ht="15" customHeight="1" x14ac:dyDescent="0.25">
      <c r="A425" s="46" t="str">
        <f t="shared" si="11"/>
        <v>F13_Cordoba</v>
      </c>
      <c r="B425" s="4" t="str">
        <f t="shared" si="11"/>
        <v>Salida Nacional / National exit</v>
      </c>
      <c r="C425" s="52">
        <f t="array" ref="C425">SUMPRODUCT('Distance Matrix_ex'!$B160:$T160,TRANSPOSE('Entry capacity'!C$12:C$30))/(SUM('Entry capacity'!$C$12:$C$30)-IFERROR(VLOOKUP($A425,'Entry capacity'!$A$12:$I$30,3,FALSE),0))</f>
        <v>684.15744064062392</v>
      </c>
      <c r="D425" s="52">
        <f t="array" ref="D425">SUMPRODUCT('Distance Matrix_ex'!$B160:$T160,TRANSPOSE('Entry capacity'!D$12:D$30))/(SUM('Entry capacity'!$D$12:$D$30)-IFERROR(VLOOKUP($A425,'Entry capacity'!$A$12:$I$30,4,FALSE),0))</f>
        <v>682.01902914225241</v>
      </c>
      <c r="E425" s="52">
        <f t="array" ref="E425">SUMPRODUCT('Distance Matrix_ex'!$B160:$T160,TRANSPOSE('Entry capacity'!E$12:E$30))/(SUM('Entry capacity'!$E$12:$E$30)-IFERROR(VLOOKUP($A425,'Entry capacity'!$A$12:$I$30,5,FALSE),0))</f>
        <v>679.30625235197192</v>
      </c>
      <c r="F425" s="52">
        <f t="array" ref="F425">SUMPRODUCT('Distance Matrix_ex'!$B160:$T160,TRANSPOSE('Entry capacity'!F$12:F$30))/(SUM('Entry capacity'!$F$12:$F$30)-IFERROR(VLOOKUP($A425,'Entry capacity'!$A$12:$I$30,6,FALSE),0))</f>
        <v>676.54355142244219</v>
      </c>
      <c r="G425" s="52">
        <f t="array" ref="G425">SUMPRODUCT('Distance Matrix_ex'!$B160:$T160,TRANSPOSE('Entry capacity'!G$12:G$30))/(SUM('Entry capacity'!$G$12:$G$30)-IFERROR(VLOOKUP($A425,'Entry capacity'!$A$12:$I$30,7,FALSE),0))</f>
        <v>676.22558620632026</v>
      </c>
      <c r="H425" s="52">
        <f t="array" ref="H425">SUMPRODUCT('Distance Matrix_ex'!$B160:$T160,TRANSPOSE('Entry capacity'!H$12:H$30))/(SUM('Entry capacity'!$H$12:$H$30)-IFERROR(VLOOKUP($A425,'Entry capacity'!$A$12:$I$30,8,FALSE),0))</f>
        <v>676.55907613105592</v>
      </c>
      <c r="I425" s="57">
        <f t="array" ref="I425">SUMPRODUCT('Distance Matrix_ex'!$B160:$T160,TRANSPOSE('Entry capacity'!I$12:I$30))/(SUM('Entry capacity'!$I$12:$I$30)-IFERROR(VLOOKUP($A425,'Entry capacity'!$A$12:$I$30,9,FALSE),0))</f>
        <v>677.15115587081232</v>
      </c>
    </row>
    <row r="426" spans="1:9" s="5" customFormat="1" ht="15" customHeight="1" x14ac:dyDescent="0.25">
      <c r="A426" s="46" t="str">
        <f t="shared" si="11"/>
        <v>F14_Villafranca de Cordoba</v>
      </c>
      <c r="B426" s="4" t="str">
        <f t="shared" si="11"/>
        <v>Salida Nacional / National exit</v>
      </c>
      <c r="C426" s="52">
        <f t="array" ref="C426">SUMPRODUCT('Distance Matrix_ex'!$B161:$T161,TRANSPOSE('Entry capacity'!C$12:C$30))/(SUM('Entry capacity'!$C$12:$C$30)-IFERROR(VLOOKUP($A426,'Entry capacity'!$A$12:$I$30,3,FALSE),0))</f>
        <v>663.64940151138353</v>
      </c>
      <c r="D426" s="52">
        <f t="array" ref="D426">SUMPRODUCT('Distance Matrix_ex'!$B161:$T161,TRANSPOSE('Entry capacity'!D$12:D$30))/(SUM('Entry capacity'!$D$12:$D$30)-IFERROR(VLOOKUP($A426,'Entry capacity'!$A$12:$I$30,4,FALSE),0))</f>
        <v>661.56769240999597</v>
      </c>
      <c r="E426" s="52">
        <f t="array" ref="E426">SUMPRODUCT('Distance Matrix_ex'!$B161:$T161,TRANSPOSE('Entry capacity'!E$12:E$30))/(SUM('Entry capacity'!$E$12:$E$30)-IFERROR(VLOOKUP($A426,'Entry capacity'!$A$12:$I$30,5,FALSE),0))</f>
        <v>658.95657118713382</v>
      </c>
      <c r="F426" s="52">
        <f t="array" ref="F426">SUMPRODUCT('Distance Matrix_ex'!$B161:$T161,TRANSPOSE('Entry capacity'!F$12:F$30))/(SUM('Entry capacity'!$F$12:$F$30)-IFERROR(VLOOKUP($A426,'Entry capacity'!$A$12:$I$30,6,FALSE),0))</f>
        <v>656.3023781365431</v>
      </c>
      <c r="G426" s="52">
        <f t="array" ref="G426">SUMPRODUCT('Distance Matrix_ex'!$B161:$T161,TRANSPOSE('Entry capacity'!G$12:G$30))/(SUM('Entry capacity'!$G$12:$G$30)-IFERROR(VLOOKUP($A426,'Entry capacity'!$A$12:$I$30,7,FALSE),0))</f>
        <v>656.06436846926215</v>
      </c>
      <c r="H426" s="52">
        <f t="array" ref="H426">SUMPRODUCT('Distance Matrix_ex'!$B161:$T161,TRANSPOSE('Entry capacity'!H$12:H$30))/(SUM('Entry capacity'!$H$12:$H$30)-IFERROR(VLOOKUP($A426,'Entry capacity'!$A$12:$I$30,8,FALSE),0))</f>
        <v>656.45409621882061</v>
      </c>
      <c r="I426" s="57">
        <f t="array" ref="I426">SUMPRODUCT('Distance Matrix_ex'!$B161:$T161,TRANSPOSE('Entry capacity'!I$12:I$30))/(SUM('Entry capacity'!$I$12:$I$30)-IFERROR(VLOOKUP($A426,'Entry capacity'!$A$12:$I$30,9,FALSE),0))</f>
        <v>657.15310816664044</v>
      </c>
    </row>
    <row r="427" spans="1:9" s="5" customFormat="1" ht="15" customHeight="1" x14ac:dyDescent="0.25">
      <c r="A427" s="46" t="str">
        <f t="shared" si="11"/>
        <v>F19.01_Puertollano</v>
      </c>
      <c r="B427" s="4" t="str">
        <f t="shared" si="11"/>
        <v>Salida Nacional / National exit</v>
      </c>
      <c r="C427" s="52">
        <f t="array" ref="C427">SUMPRODUCT('Distance Matrix_ex'!$B162:$T162,TRANSPOSE('Entry capacity'!C$12:C$30))/(SUM('Entry capacity'!$C$12:$C$30)-IFERROR(VLOOKUP($A427,'Entry capacity'!$A$12:$I$30,3,FALSE),0))</f>
        <v>695.19559283571266</v>
      </c>
      <c r="D427" s="52">
        <f t="array" ref="D427">SUMPRODUCT('Distance Matrix_ex'!$B162:$T162,TRANSPOSE('Entry capacity'!D$12:D$30))/(SUM('Entry capacity'!$D$12:$D$30)-IFERROR(VLOOKUP($A427,'Entry capacity'!$A$12:$I$30,4,FALSE),0))</f>
        <v>695.53621356190922</v>
      </c>
      <c r="E427" s="52">
        <f t="array" ref="E427">SUMPRODUCT('Distance Matrix_ex'!$B162:$T162,TRANSPOSE('Entry capacity'!E$12:E$30))/(SUM('Entry capacity'!$E$12:$E$30)-IFERROR(VLOOKUP($A427,'Entry capacity'!$A$12:$I$30,5,FALSE),0))</f>
        <v>696.16687958173372</v>
      </c>
      <c r="F427" s="52">
        <f t="array" ref="F427">SUMPRODUCT('Distance Matrix_ex'!$B162:$T162,TRANSPOSE('Entry capacity'!F$12:F$30))/(SUM('Entry capacity'!$F$12:$F$30)-IFERROR(VLOOKUP($A427,'Entry capacity'!$A$12:$I$30,6,FALSE),0))</f>
        <v>696.79187275806021</v>
      </c>
      <c r="G427" s="52">
        <f t="array" ref="G427">SUMPRODUCT('Distance Matrix_ex'!$B162:$T162,TRANSPOSE('Entry capacity'!G$12:G$30))/(SUM('Entry capacity'!$G$12:$G$30)-IFERROR(VLOOKUP($A427,'Entry capacity'!$A$12:$I$30,7,FALSE),0))</f>
        <v>697.36725459382046</v>
      </c>
      <c r="H427" s="52">
        <f t="array" ref="H427">SUMPRODUCT('Distance Matrix_ex'!$B162:$T162,TRANSPOSE('Entry capacity'!H$12:H$30))/(SUM('Entry capacity'!$H$12:$H$30)-IFERROR(VLOOKUP($A427,'Entry capacity'!$A$12:$I$30,8,FALSE),0))</f>
        <v>697.8513009342463</v>
      </c>
      <c r="I427" s="57">
        <f t="array" ref="I427">SUMPRODUCT('Distance Matrix_ex'!$B162:$T162,TRANSPOSE('Entry capacity'!I$12:I$30))/(SUM('Entry capacity'!$I$12:$I$30)-IFERROR(VLOOKUP($A427,'Entry capacity'!$A$12:$I$30,9,FALSE),0))</f>
        <v>698.80222330775689</v>
      </c>
    </row>
    <row r="428" spans="1:9" s="5" customFormat="1" ht="15" customHeight="1" x14ac:dyDescent="0.25">
      <c r="A428" s="46" t="str">
        <f t="shared" si="11"/>
        <v>F19_Almodovar</v>
      </c>
      <c r="B428" s="4" t="str">
        <f t="shared" si="11"/>
        <v>Salida Nacional / National exit</v>
      </c>
      <c r="C428" s="52">
        <f t="array" ref="C428">SUMPRODUCT('Distance Matrix_ex'!$B163:$T163,TRANSPOSE('Entry capacity'!C$12:C$30))/(SUM('Entry capacity'!$C$12:$C$30)-IFERROR(VLOOKUP($A428,'Entry capacity'!$A$12:$I$30,3,FALSE),0))</f>
        <v>683.41959283571282</v>
      </c>
      <c r="D428" s="52">
        <f t="array" ref="D428">SUMPRODUCT('Distance Matrix_ex'!$B163:$T163,TRANSPOSE('Entry capacity'!D$12:D$30))/(SUM('Entry capacity'!$D$12:$D$30)-IFERROR(VLOOKUP($A428,'Entry capacity'!$A$12:$I$30,4,FALSE),0))</f>
        <v>683.76021356190927</v>
      </c>
      <c r="E428" s="52">
        <f t="array" ref="E428">SUMPRODUCT('Distance Matrix_ex'!$B163:$T163,TRANSPOSE('Entry capacity'!E$12:E$30))/(SUM('Entry capacity'!$E$12:$E$30)-IFERROR(VLOOKUP($A428,'Entry capacity'!$A$12:$I$30,5,FALSE),0))</f>
        <v>684.39087958173343</v>
      </c>
      <c r="F428" s="52">
        <f t="array" ref="F428">SUMPRODUCT('Distance Matrix_ex'!$B163:$T163,TRANSPOSE('Entry capacity'!F$12:F$30))/(SUM('Entry capacity'!$F$12:$F$30)-IFERROR(VLOOKUP($A428,'Entry capacity'!$A$12:$I$30,6,FALSE),0))</f>
        <v>685.01587275806014</v>
      </c>
      <c r="G428" s="52">
        <f t="array" ref="G428">SUMPRODUCT('Distance Matrix_ex'!$B163:$T163,TRANSPOSE('Entry capacity'!G$12:G$30))/(SUM('Entry capacity'!$G$12:$G$30)-IFERROR(VLOOKUP($A428,'Entry capacity'!$A$12:$I$30,7,FALSE),0))</f>
        <v>685.59125459382039</v>
      </c>
      <c r="H428" s="52">
        <f t="array" ref="H428">SUMPRODUCT('Distance Matrix_ex'!$B163:$T163,TRANSPOSE('Entry capacity'!H$12:H$30))/(SUM('Entry capacity'!$H$12:$H$30)-IFERROR(VLOOKUP($A428,'Entry capacity'!$A$12:$I$30,8,FALSE),0))</f>
        <v>686.07530093424612</v>
      </c>
      <c r="I428" s="57">
        <f t="array" ref="I428">SUMPRODUCT('Distance Matrix_ex'!$B163:$T163,TRANSPOSE('Entry capacity'!I$12:I$30))/(SUM('Entry capacity'!$I$12:$I$30)-IFERROR(VLOOKUP($A428,'Entry capacity'!$A$12:$I$30,9,FALSE),0))</f>
        <v>687.02622330775682</v>
      </c>
    </row>
    <row r="429" spans="1:9" s="5" customFormat="1" ht="15" customHeight="1" x14ac:dyDescent="0.25">
      <c r="A429" s="46" t="str">
        <f t="shared" si="11"/>
        <v>F21_Ciudad Real</v>
      </c>
      <c r="B429" s="4" t="str">
        <f t="shared" si="11"/>
        <v>Salida Nacional / National exit</v>
      </c>
      <c r="C429" s="52">
        <f t="array" ref="C429">SUMPRODUCT('Distance Matrix_ex'!$B164:$T164,TRANSPOSE('Entry capacity'!C$12:C$30))/(SUM('Entry capacity'!$C$12:$C$30)-IFERROR(VLOOKUP($A429,'Entry capacity'!$A$12:$I$30,3,FALSE),0))</f>
        <v>665.82336175551893</v>
      </c>
      <c r="D429" s="52">
        <f t="array" ref="D429">SUMPRODUCT('Distance Matrix_ex'!$B164:$T164,TRANSPOSE('Entry capacity'!D$12:D$30))/(SUM('Entry capacity'!$D$12:$D$30)-IFERROR(VLOOKUP($A429,'Entry capacity'!$A$12:$I$30,4,FALSE),0))</f>
        <v>666.03310196708446</v>
      </c>
      <c r="E429" s="52">
        <f t="array" ref="E429">SUMPRODUCT('Distance Matrix_ex'!$B164:$T164,TRANSPOSE('Entry capacity'!E$12:E$30))/(SUM('Entry capacity'!$E$12:$E$30)-IFERROR(VLOOKUP($A429,'Entry capacity'!$A$12:$I$30,5,FALSE),0))</f>
        <v>666.46175955730371</v>
      </c>
      <c r="F429" s="52">
        <f t="array" ref="F429">SUMPRODUCT('Distance Matrix_ex'!$B164:$T164,TRANSPOSE('Entry capacity'!F$12:F$30))/(SUM('Entry capacity'!$F$12:$F$30)-IFERROR(VLOOKUP($A429,'Entry capacity'!$A$12:$I$30,6,FALSE),0))</f>
        <v>666.86198669358464</v>
      </c>
      <c r="G429" s="52">
        <f t="array" ref="G429">SUMPRODUCT('Distance Matrix_ex'!$B164:$T164,TRANSPOSE('Entry capacity'!G$12:G$30))/(SUM('Entry capacity'!$G$12:$G$30)-IFERROR(VLOOKUP($A429,'Entry capacity'!$A$12:$I$30,7,FALSE),0))</f>
        <v>667.3434211760873</v>
      </c>
      <c r="H429" s="52">
        <f t="array" ref="H429">SUMPRODUCT('Distance Matrix_ex'!$B164:$T164,TRANSPOSE('Entry capacity'!H$12:H$30))/(SUM('Entry capacity'!$H$12:$H$30)-IFERROR(VLOOKUP($A429,'Entry capacity'!$A$12:$I$30,8,FALSE),0))</f>
        <v>667.79546820724318</v>
      </c>
      <c r="I429" s="57">
        <f t="array" ref="I429">SUMPRODUCT('Distance Matrix_ex'!$B164:$T164,TRANSPOSE('Entry capacity'!I$12:I$30))/(SUM('Entry capacity'!$I$12:$I$30)-IFERROR(VLOOKUP($A429,'Entry capacity'!$A$12:$I$30,9,FALSE),0))</f>
        <v>668.69237594888591</v>
      </c>
    </row>
    <row r="430" spans="1:9" s="5" customFormat="1" ht="15" customHeight="1" x14ac:dyDescent="0.25">
      <c r="A430" s="46" t="str">
        <f t="shared" si="11"/>
        <v>F25_Mascaraque</v>
      </c>
      <c r="B430" s="4" t="str">
        <f t="shared" si="11"/>
        <v>Salida Nacional / National exit</v>
      </c>
      <c r="C430" s="52">
        <f t="array" ref="C430">SUMPRODUCT('Distance Matrix_ex'!$B165:$T165,TRANSPOSE('Entry capacity'!C$12:C$30))/(SUM('Entry capacity'!$C$12:$C$30)-IFERROR(VLOOKUP($A430,'Entry capacity'!$A$12:$I$30,3,FALSE),0))</f>
        <v>627.98420519139881</v>
      </c>
      <c r="D430" s="52">
        <f t="array" ref="D430">SUMPRODUCT('Distance Matrix_ex'!$B165:$T165,TRANSPOSE('Entry capacity'!D$12:D$30))/(SUM('Entry capacity'!$D$12:$D$30)-IFERROR(VLOOKUP($A430,'Entry capacity'!$A$12:$I$30,4,FALSE),0))</f>
        <v>627.91249829865342</v>
      </c>
      <c r="E430" s="52">
        <f t="array" ref="E430">SUMPRODUCT('Distance Matrix_ex'!$B165:$T165,TRANSPOSE('Entry capacity'!E$12:E$30))/(SUM('Entry capacity'!$E$12:$E$30)-IFERROR(VLOOKUP($A430,'Entry capacity'!$A$12:$I$30,5,FALSE),0))</f>
        <v>627.90675442186114</v>
      </c>
      <c r="F430" s="52">
        <f t="array" ref="F430">SUMPRODUCT('Distance Matrix_ex'!$B165:$T165,TRANSPOSE('Entry capacity'!F$12:F$30))/(SUM('Entry capacity'!$F$12:$F$30)-IFERROR(VLOOKUP($A430,'Entry capacity'!$A$12:$I$30,6,FALSE),0))</f>
        <v>627.82364183949403</v>
      </c>
      <c r="G430" s="52">
        <f t="array" ref="G430">SUMPRODUCT('Distance Matrix_ex'!$B165:$T165,TRANSPOSE('Entry capacity'!G$12:G$30))/(SUM('Entry capacity'!$G$12:$G$30)-IFERROR(VLOOKUP($A430,'Entry capacity'!$A$12:$I$30,7,FALSE),0))</f>
        <v>628.10305075228746</v>
      </c>
      <c r="H430" s="52">
        <f t="array" ref="H430">SUMPRODUCT('Distance Matrix_ex'!$B165:$T165,TRANSPOSE('Entry capacity'!H$12:H$30))/(SUM('Entry capacity'!$H$12:$H$30)-IFERROR(VLOOKUP($A430,'Entry capacity'!$A$12:$I$30,8,FALSE),0))</f>
        <v>628.48628606644058</v>
      </c>
      <c r="I430" s="57">
        <f t="array" ref="I430">SUMPRODUCT('Distance Matrix_ex'!$B165:$T165,TRANSPOSE('Entry capacity'!I$12:I$30))/(SUM('Entry capacity'!$I$12:$I$30)-IFERROR(VLOOKUP($A430,'Entry capacity'!$A$12:$I$30,9,FALSE),0))</f>
        <v>629.26704006455236</v>
      </c>
    </row>
    <row r="431" spans="1:9" s="5" customFormat="1" ht="15" customHeight="1" x14ac:dyDescent="0.25">
      <c r="A431" s="46" t="str">
        <f t="shared" si="11"/>
        <v>F26.02_Aranjuez Oeste</v>
      </c>
      <c r="B431" s="4" t="str">
        <f t="shared" si="11"/>
        <v>Salida Nacional / National exit</v>
      </c>
      <c r="C431" s="52">
        <f t="array" ref="C431">SUMPRODUCT('Distance Matrix_ex'!$B166:$T166,TRANSPOSE('Entry capacity'!C$12:C$30))/(SUM('Entry capacity'!$C$12:$C$30)-IFERROR(VLOOKUP($A431,'Entry capacity'!$A$12:$I$30,3,FALSE),0))</f>
        <v>616.2432438796842</v>
      </c>
      <c r="D431" s="52">
        <f t="array" ref="D431">SUMPRODUCT('Distance Matrix_ex'!$B166:$T166,TRANSPOSE('Entry capacity'!D$12:D$30))/(SUM('Entry capacity'!$D$12:$D$30)-IFERROR(VLOOKUP($A431,'Entry capacity'!$A$12:$I$30,4,FALSE),0))</f>
        <v>616.08420788494334</v>
      </c>
      <c r="E431" s="52">
        <f t="array" ref="E431">SUMPRODUCT('Distance Matrix_ex'!$B166:$T166,TRANSPOSE('Entry capacity'!E$12:E$30))/(SUM('Entry capacity'!$E$12:$E$30)-IFERROR(VLOOKUP($A431,'Entry capacity'!$A$12:$I$30,5,FALSE),0))</f>
        <v>615.94367530562579</v>
      </c>
      <c r="F431" s="52">
        <f t="array" ref="F431">SUMPRODUCT('Distance Matrix_ex'!$B166:$T166,TRANSPOSE('Entry capacity'!F$12:F$30))/(SUM('Entry capacity'!$F$12:$F$30)-IFERROR(VLOOKUP($A431,'Entry capacity'!$A$12:$I$30,6,FALSE),0))</f>
        <v>615.71058916537959</v>
      </c>
      <c r="G431" s="52">
        <f t="array" ref="G431">SUMPRODUCT('Distance Matrix_ex'!$B166:$T166,TRANSPOSE('Entry capacity'!G$12:G$30))/(SUM('Entry capacity'!$G$12:$G$30)-IFERROR(VLOOKUP($A431,'Entry capacity'!$A$12:$I$30,7,FALSE),0))</f>
        <v>615.92731236809607</v>
      </c>
      <c r="H431" s="52">
        <f t="array" ref="H431">SUMPRODUCT('Distance Matrix_ex'!$B166:$T166,TRANSPOSE('Entry capacity'!H$12:H$30))/(SUM('Entry capacity'!$H$12:$H$30)-IFERROR(VLOOKUP($A431,'Entry capacity'!$A$12:$I$30,8,FALSE),0))</f>
        <v>616.28919636841249</v>
      </c>
      <c r="I431" s="57">
        <f t="array" ref="I431">SUMPRODUCT('Distance Matrix_ex'!$B166:$T166,TRANSPOSE('Entry capacity'!I$12:I$30))/(SUM('Entry capacity'!$I$12:$I$30)-IFERROR(VLOOKUP($A431,'Entry capacity'!$A$12:$I$30,9,FALSE),0))</f>
        <v>617.03390948367064</v>
      </c>
    </row>
    <row r="432" spans="1:9" s="5" customFormat="1" ht="15" customHeight="1" x14ac:dyDescent="0.25">
      <c r="A432" s="46" t="str">
        <f t="shared" si="11"/>
        <v>F26_Aranjuez</v>
      </c>
      <c r="B432" s="4" t="str">
        <f t="shared" si="11"/>
        <v>Salida Nacional / National exit</v>
      </c>
      <c r="C432" s="52">
        <f t="array" ref="C432">SUMPRODUCT('Distance Matrix_ex'!$B167:$T167,TRANSPOSE('Entry capacity'!C$12:C$30))/(SUM('Entry capacity'!$C$12:$C$30)-IFERROR(VLOOKUP($A432,'Entry capacity'!$A$12:$I$30,3,FALSE),0))</f>
        <v>618.04873011782752</v>
      </c>
      <c r="D432" s="52">
        <f t="array" ref="D432">SUMPRODUCT('Distance Matrix_ex'!$B167:$T167,TRANSPOSE('Entry capacity'!D$12:D$30))/(SUM('Entry capacity'!$D$12:$D$30)-IFERROR(VLOOKUP($A432,'Entry capacity'!$A$12:$I$30,4,FALSE),0))</f>
        <v>617.90312330385439</v>
      </c>
      <c r="E432" s="52">
        <f t="array" ref="E432">SUMPRODUCT('Distance Matrix_ex'!$B167:$T167,TRANSPOSE('Entry capacity'!E$12:E$30))/(SUM('Entry capacity'!$E$12:$E$30)-IFERROR(VLOOKUP($A432,'Entry capacity'!$A$12:$I$30,5,FALSE),0))</f>
        <v>617.78331808586654</v>
      </c>
      <c r="F432" s="52">
        <f t="array" ref="F432">SUMPRODUCT('Distance Matrix_ex'!$B167:$T167,TRANSPOSE('Entry capacity'!F$12:F$30))/(SUM('Entry capacity'!$F$12:$F$30)-IFERROR(VLOOKUP($A432,'Entry capacity'!$A$12:$I$30,6,FALSE),0))</f>
        <v>617.57329438383522</v>
      </c>
      <c r="G432" s="52">
        <f t="array" ref="G432">SUMPRODUCT('Distance Matrix_ex'!$B167:$T167,TRANSPOSE('Entry capacity'!G$12:G$30))/(SUM('Entry capacity'!$G$12:$G$30)-IFERROR(VLOOKUP($A432,'Entry capacity'!$A$12:$I$30,7,FALSE),0))</f>
        <v>617.79965718793255</v>
      </c>
      <c r="H432" s="52">
        <f t="array" ref="H432">SUMPRODUCT('Distance Matrix_ex'!$B167:$T167,TRANSPOSE('Entry capacity'!H$12:H$30))/(SUM('Entry capacity'!$H$12:$H$30)-IFERROR(VLOOKUP($A432,'Entry capacity'!$A$12:$I$30,8,FALSE),0))</f>
        <v>618.16482452274579</v>
      </c>
      <c r="I432" s="57">
        <f t="array" ref="I432">SUMPRODUCT('Distance Matrix_ex'!$B167:$T167,TRANSPOSE('Entry capacity'!I$12:I$30))/(SUM('Entry capacity'!$I$12:$I$30)-IFERROR(VLOOKUP($A432,'Entry capacity'!$A$12:$I$30,9,FALSE),0))</f>
        <v>618.91507988588933</v>
      </c>
    </row>
    <row r="433" spans="1:9" s="5" customFormat="1" ht="15" customHeight="1" x14ac:dyDescent="0.25">
      <c r="A433" s="46" t="str">
        <f t="shared" si="11"/>
        <v>F26A_Ceramicas Toledo</v>
      </c>
      <c r="B433" s="4" t="str">
        <f t="shared" si="11"/>
        <v>Salida Nacional / National exit</v>
      </c>
      <c r="C433" s="52">
        <f t="array" ref="C433">SUMPRODUCT('Distance Matrix_ex'!$B168:$T168,TRANSPOSE('Entry capacity'!C$12:C$30))/(SUM('Entry capacity'!$C$12:$C$30)-IFERROR(VLOOKUP($A433,'Entry capacity'!$A$12:$I$30,3,FALSE),0))</f>
        <v>612.86273939397006</v>
      </c>
      <c r="D433" s="52">
        <f t="array" ref="D433">SUMPRODUCT('Distance Matrix_ex'!$B168:$T168,TRANSPOSE('Entry capacity'!D$12:D$30))/(SUM('Entry capacity'!$D$12:$D$30)-IFERROR(VLOOKUP($A433,'Entry capacity'!$A$12:$I$30,4,FALSE),0))</f>
        <v>612.678559255305</v>
      </c>
      <c r="E433" s="52">
        <f t="array" ref="E433">SUMPRODUCT('Distance Matrix_ex'!$B168:$T168,TRANSPOSE('Entry capacity'!E$12:E$30))/(SUM('Entry capacity'!$E$12:$E$30)-IFERROR(VLOOKUP($A433,'Entry capacity'!$A$12:$I$30,5,FALSE),0))</f>
        <v>612.49921777427858</v>
      </c>
      <c r="F433" s="52">
        <f t="array" ref="F433">SUMPRODUCT('Distance Matrix_ex'!$B168:$T168,TRANSPOSE('Entry capacity'!F$12:F$30))/(SUM('Entry capacity'!$F$12:$F$30)-IFERROR(VLOOKUP($A433,'Entry capacity'!$A$12:$I$30,6,FALSE),0))</f>
        <v>612.22295064810726</v>
      </c>
      <c r="G433" s="52">
        <f t="array" ref="G433">SUMPRODUCT('Distance Matrix_ex'!$B168:$T168,TRANSPOSE('Entry capacity'!G$12:G$30))/(SUM('Entry capacity'!$G$12:$G$30)-IFERROR(VLOOKUP($A433,'Entry capacity'!$A$12:$I$30,7,FALSE),0))</f>
        <v>612.42162513075095</v>
      </c>
      <c r="H433" s="52">
        <f t="array" ref="H433">SUMPRODUCT('Distance Matrix_ex'!$B168:$T168,TRANSPOSE('Entry capacity'!H$12:H$30))/(SUM('Entry capacity'!$H$12:$H$30)-IFERROR(VLOOKUP($A433,'Entry capacity'!$A$12:$I$30,8,FALSE),0))</f>
        <v>612.77736157548952</v>
      </c>
      <c r="I433" s="57">
        <f t="array" ref="I433">SUMPRODUCT('Distance Matrix_ex'!$B168:$T168,TRANSPOSE('Entry capacity'!I$12:I$30))/(SUM('Entry capacity'!$I$12:$I$30)-IFERROR(VLOOKUP($A433,'Entry capacity'!$A$12:$I$30,9,FALSE),0))</f>
        <v>613.51169765577413</v>
      </c>
    </row>
    <row r="434" spans="1:9" s="5" customFormat="1" ht="15" customHeight="1" x14ac:dyDescent="0.25">
      <c r="A434" s="46" t="str">
        <f t="shared" si="11"/>
        <v>F27_Yeles</v>
      </c>
      <c r="B434" s="4" t="str">
        <f t="shared" si="11"/>
        <v>Salida Nacional / National exit</v>
      </c>
      <c r="C434" s="52">
        <f t="array" ref="C434">SUMPRODUCT('Distance Matrix_ex'!$B169:$T169,TRANSPOSE('Entry capacity'!C$12:C$30))/(SUM('Entry capacity'!$C$12:$C$30)-IFERROR(VLOOKUP($A434,'Entry capacity'!$A$12:$I$30,3,FALSE),0))</f>
        <v>607.23378919223273</v>
      </c>
      <c r="D434" s="52">
        <f t="array" ref="D434">SUMPRODUCT('Distance Matrix_ex'!$B169:$T169,TRANSPOSE('Entry capacity'!D$12:D$30))/(SUM('Entry capacity'!$D$12:$D$30)-IFERROR(VLOOKUP($A434,'Entry capacity'!$A$12:$I$30,4,FALSE),0))</f>
        <v>607.00774100262674</v>
      </c>
      <c r="E434" s="52">
        <f t="array" ref="E434">SUMPRODUCT('Distance Matrix_ex'!$B169:$T169,TRANSPOSE('Entry capacity'!E$12:E$30))/(SUM('Entry capacity'!$E$12:$E$30)-IFERROR(VLOOKUP($A434,'Entry capacity'!$A$12:$I$30,5,FALSE),0))</f>
        <v>606.76377799069428</v>
      </c>
      <c r="F434" s="52">
        <f t="array" ref="F434">SUMPRODUCT('Distance Matrix_ex'!$B169:$T169,TRANSPOSE('Entry capacity'!F$12:F$30))/(SUM('Entry capacity'!$F$12:$F$30)-IFERROR(VLOOKUP($A434,'Entry capacity'!$A$12:$I$30,6,FALSE),0))</f>
        <v>606.41560928283241</v>
      </c>
      <c r="G434" s="52">
        <f t="array" ref="G434">SUMPRODUCT('Distance Matrix_ex'!$B169:$T169,TRANSPOSE('Entry capacity'!G$12:G$30))/(SUM('Entry capacity'!$G$12:$G$30)-IFERROR(VLOOKUP($A434,'Entry capacity'!$A$12:$I$30,7,FALSE),0))</f>
        <v>606.58423045629502</v>
      </c>
      <c r="H434" s="52">
        <f t="array" ref="H434">SUMPRODUCT('Distance Matrix_ex'!$B169:$T169,TRANSPOSE('Entry capacity'!H$12:H$30))/(SUM('Entry capacity'!$H$12:$H$30)-IFERROR(VLOOKUP($A434,'Entry capacity'!$A$12:$I$30,8,FALSE),0))</f>
        <v>606.92973047497446</v>
      </c>
      <c r="I434" s="57">
        <f t="array" ref="I434">SUMPRODUCT('Distance Matrix_ex'!$B169:$T169,TRANSPOSE('Entry capacity'!I$12:I$30))/(SUM('Entry capacity'!$I$12:$I$30)-IFERROR(VLOOKUP($A434,'Entry capacity'!$A$12:$I$30,9,FALSE),0))</f>
        <v>607.64678753274779</v>
      </c>
    </row>
    <row r="435" spans="1:9" s="5" customFormat="1" ht="15" customHeight="1" x14ac:dyDescent="0.25">
      <c r="A435" s="46" t="str">
        <f t="shared" si="11"/>
        <v>F28_ Pinto</v>
      </c>
      <c r="B435" s="4" t="str">
        <f t="shared" si="11"/>
        <v>Salida Nacional / National exit</v>
      </c>
      <c r="C435" s="52">
        <f t="array" ref="C435">SUMPRODUCT('Distance Matrix_ex'!$B170:$T170,TRANSPOSE('Entry capacity'!C$12:C$30))/(SUM('Entry capacity'!$C$12:$C$30)-IFERROR(VLOOKUP($A435,'Entry capacity'!$A$12:$I$30,3,FALSE),0))</f>
        <v>598.98303512974496</v>
      </c>
      <c r="D435" s="52">
        <f t="array" ref="D435">SUMPRODUCT('Distance Matrix_ex'!$B170:$T170,TRANSPOSE('Entry capacity'!D$12:D$30))/(SUM('Entry capacity'!$D$12:$D$30)-IFERROR(VLOOKUP($A435,'Entry capacity'!$A$12:$I$30,4,FALSE),0))</f>
        <v>598.69561794965057</v>
      </c>
      <c r="E435" s="52">
        <f t="array" ref="E435">SUMPRODUCT('Distance Matrix_ex'!$B170:$T170,TRANSPOSE('Entry capacity'!E$12:E$30))/(SUM('Entry capacity'!$E$12:$E$30)-IFERROR(VLOOKUP($A435,'Entry capacity'!$A$12:$I$30,5,FALSE),0))</f>
        <v>598.35693454767409</v>
      </c>
      <c r="F435" s="52">
        <f t="array" ref="F435">SUMPRODUCT('Distance Matrix_ex'!$B170:$T170,TRANSPOSE('Entry capacity'!F$12:F$30))/(SUM('Entry capacity'!$F$12:$F$30)-IFERROR(VLOOKUP($A435,'Entry capacity'!$A$12:$I$30,6,FALSE),0))</f>
        <v>597.9033745597385</v>
      </c>
      <c r="G435" s="52">
        <f t="array" ref="G435">SUMPRODUCT('Distance Matrix_ex'!$B170:$T170,TRANSPOSE('Entry capacity'!G$12:G$30))/(SUM('Entry capacity'!$G$12:$G$30)-IFERROR(VLOOKUP($A435,'Entry capacity'!$A$12:$I$30,7,FALSE),0))</f>
        <v>598.02794445295706</v>
      </c>
      <c r="H435" s="52">
        <f t="array" ref="H435">SUMPRODUCT('Distance Matrix_ex'!$B170:$T170,TRANSPOSE('Entry capacity'!H$12:H$30))/(SUM('Entry capacity'!$H$12:$H$30)-IFERROR(VLOOKUP($A435,'Entry capacity'!$A$12:$I$30,8,FALSE),0))</f>
        <v>598.35844021136336</v>
      </c>
      <c r="I435" s="57">
        <f t="array" ref="I435">SUMPRODUCT('Distance Matrix_ex'!$B170:$T170,TRANSPOSE('Entry capacity'!I$12:I$30))/(SUM('Entry capacity'!$I$12:$I$30)-IFERROR(VLOOKUP($A435,'Entry capacity'!$A$12:$I$30,9,FALSE),0))</f>
        <v>599.05017017259593</v>
      </c>
    </row>
    <row r="436" spans="1:9" s="5" customFormat="1" ht="15" customHeight="1" x14ac:dyDescent="0.25">
      <c r="A436" s="46" t="str">
        <f t="shared" si="11"/>
        <v>G04_Lumbier</v>
      </c>
      <c r="B436" s="4" t="str">
        <f t="shared" si="11"/>
        <v>Salida Nacional / National exit</v>
      </c>
      <c r="C436" s="52">
        <f t="array" ref="C436">SUMPRODUCT('Distance Matrix_ex'!$B171:$T171,TRANSPOSE('Entry capacity'!C$12:C$30))/(SUM('Entry capacity'!$C$12:$C$30)-IFERROR(VLOOKUP($A436,'Entry capacity'!$A$12:$I$30,3,FALSE),0))</f>
        <v>684.35763461265174</v>
      </c>
      <c r="D436" s="52">
        <f t="array" ref="D436">SUMPRODUCT('Distance Matrix_ex'!$B171:$T171,TRANSPOSE('Entry capacity'!D$12:D$30))/(SUM('Entry capacity'!$D$12:$D$30)-IFERROR(VLOOKUP($A436,'Entry capacity'!$A$12:$I$30,4,FALSE),0))</f>
        <v>688.67085387560132</v>
      </c>
      <c r="E436" s="52">
        <f t="array" ref="E436">SUMPRODUCT('Distance Matrix_ex'!$B171:$T171,TRANSPOSE('Entry capacity'!E$12:E$30))/(SUM('Entry capacity'!$E$12:$E$30)-IFERROR(VLOOKUP($A436,'Entry capacity'!$A$12:$I$30,5,FALSE),0))</f>
        <v>694.13496284159214</v>
      </c>
      <c r="F436" s="52">
        <f t="array" ref="F436">SUMPRODUCT('Distance Matrix_ex'!$B171:$T171,TRANSPOSE('Entry capacity'!F$12:F$30))/(SUM('Entry capacity'!$F$12:$F$30)-IFERROR(VLOOKUP($A436,'Entry capacity'!$A$12:$I$30,6,FALSE),0))</f>
        <v>699.5134443925333</v>
      </c>
      <c r="G436" s="52">
        <f t="array" ref="G436">SUMPRODUCT('Distance Matrix_ex'!$B171:$T171,TRANSPOSE('Entry capacity'!G$12:G$30))/(SUM('Entry capacity'!$G$12:$G$30)-IFERROR(VLOOKUP($A436,'Entry capacity'!$A$12:$I$30,7,FALSE),0))</f>
        <v>700.30813478007474</v>
      </c>
      <c r="H436" s="52">
        <f t="array" ref="H436">SUMPRODUCT('Distance Matrix_ex'!$B171:$T171,TRANSPOSE('Entry capacity'!H$12:H$30))/(SUM('Entry capacity'!$H$12:$H$30)-IFERROR(VLOOKUP($A436,'Entry capacity'!$A$12:$I$30,8,FALSE),0))</f>
        <v>699.99338488035312</v>
      </c>
      <c r="I436" s="57">
        <f t="array" ref="I436">SUMPRODUCT('Distance Matrix_ex'!$B171:$T171,TRANSPOSE('Entry capacity'!I$12:I$30))/(SUM('Entry capacity'!$I$12:$I$30)-IFERROR(VLOOKUP($A436,'Entry capacity'!$A$12:$I$30,9,FALSE),0))</f>
        <v>699.59441869071838</v>
      </c>
    </row>
    <row r="437" spans="1:9" s="5" customFormat="1" ht="15" customHeight="1" x14ac:dyDescent="0.25">
      <c r="A437" s="46" t="str">
        <f t="shared" si="11"/>
        <v>H1_Red Cartagena</v>
      </c>
      <c r="B437" s="4" t="str">
        <f t="shared" si="11"/>
        <v>Salida Nacional / National exit</v>
      </c>
      <c r="C437" s="52">
        <f t="array" ref="C437">SUMPRODUCT('Distance Matrix_ex'!$B172:$T172,TRANSPOSE('Entry capacity'!C$12:C$30))/(SUM('Entry capacity'!$C$12:$C$30)-IFERROR(VLOOKUP($A437,'Entry capacity'!$A$12:$I$30,3,FALSE),0))</f>
        <v>713.21922072291568</v>
      </c>
      <c r="D437" s="52">
        <f t="array" ref="D437">SUMPRODUCT('Distance Matrix_ex'!$B172:$T172,TRANSPOSE('Entry capacity'!D$12:D$30))/(SUM('Entry capacity'!$D$12:$D$30)-IFERROR(VLOOKUP($A437,'Entry capacity'!$A$12:$I$30,4,FALSE),0))</f>
        <v>699.13165942703529</v>
      </c>
      <c r="E437" s="52">
        <f t="array" ref="E437">SUMPRODUCT('Distance Matrix_ex'!$B172:$T172,TRANSPOSE('Entry capacity'!E$12:E$30))/(SUM('Entry capacity'!$E$12:$E$30)-IFERROR(VLOOKUP($A437,'Entry capacity'!$A$12:$I$30,5,FALSE),0))</f>
        <v>679.9217925431401</v>
      </c>
      <c r="F437" s="52">
        <f t="array" ref="F437">SUMPRODUCT('Distance Matrix_ex'!$B172:$T172,TRANSPOSE('Entry capacity'!F$12:F$30))/(SUM('Entry capacity'!$F$12:$F$30)-IFERROR(VLOOKUP($A437,'Entry capacity'!$A$12:$I$30,6,FALSE),0))</f>
        <v>659.94633993418199</v>
      </c>
      <c r="G437" s="52">
        <f t="array" ref="G437">SUMPRODUCT('Distance Matrix_ex'!$B172:$T172,TRANSPOSE('Entry capacity'!G$12:G$30))/(SUM('Entry capacity'!$G$12:$G$30)-IFERROR(VLOOKUP($A437,'Entry capacity'!$A$12:$I$30,7,FALSE),0))</f>
        <v>654.80512094228175</v>
      </c>
      <c r="H437" s="52">
        <f t="array" ref="H437">SUMPRODUCT('Distance Matrix_ex'!$B172:$T172,TRANSPOSE('Entry capacity'!H$12:H$30))/(SUM('Entry capacity'!$H$12:$H$30)-IFERROR(VLOOKUP($A437,'Entry capacity'!$A$12:$I$30,8,FALSE),0))</f>
        <v>654.45177424801568</v>
      </c>
      <c r="I437" s="57">
        <f t="array" ref="I437">SUMPRODUCT('Distance Matrix_ex'!$B172:$T172,TRANSPOSE('Entry capacity'!I$12:I$30))/(SUM('Entry capacity'!$I$12:$I$30)-IFERROR(VLOOKUP($A437,'Entry capacity'!$A$12:$I$30,9,FALSE),0))</f>
        <v>653.66942540079629</v>
      </c>
    </row>
    <row r="438" spans="1:9" s="5" customFormat="1" ht="15" customHeight="1" x14ac:dyDescent="0.25">
      <c r="A438" s="46" t="str">
        <f t="shared" ref="A438:B453" si="12">A173</f>
        <v>I001_Corvera</v>
      </c>
      <c r="B438" s="4" t="str">
        <f t="shared" si="12"/>
        <v>Salida Nacional / National exit</v>
      </c>
      <c r="C438" s="52">
        <f t="array" ref="C438">SUMPRODUCT('Distance Matrix_ex'!$B173:$T173,TRANSPOSE('Entry capacity'!C$12:C$30))/(SUM('Entry capacity'!$C$12:$C$30)-IFERROR(VLOOKUP($A438,'Entry capacity'!$A$12:$I$30,3,FALSE),0))</f>
        <v>892.62898161506405</v>
      </c>
      <c r="D438" s="52">
        <f t="array" ref="D438">SUMPRODUCT('Distance Matrix_ex'!$B173:$T173,TRANSPOSE('Entry capacity'!D$12:D$30))/(SUM('Entry capacity'!$D$12:$D$30)-IFERROR(VLOOKUP($A438,'Entry capacity'!$A$12:$I$30,4,FALSE),0))</f>
        <v>899.07387263371334</v>
      </c>
      <c r="E438" s="52">
        <f t="array" ref="E438">SUMPRODUCT('Distance Matrix_ex'!$B173:$T173,TRANSPOSE('Entry capacity'!E$12:E$30))/(SUM('Entry capacity'!$E$12:$E$30)-IFERROR(VLOOKUP($A438,'Entry capacity'!$A$12:$I$30,5,FALSE),0))</f>
        <v>907.54812931506842</v>
      </c>
      <c r="F438" s="52">
        <f t="array" ref="F438">SUMPRODUCT('Distance Matrix_ex'!$B173:$T173,TRANSPOSE('Entry capacity'!F$12:F$30))/(SUM('Entry capacity'!$F$12:$F$30)-IFERROR(VLOOKUP($A438,'Entry capacity'!$A$12:$I$30,6,FALSE),0))</f>
        <v>916.16124399093667</v>
      </c>
      <c r="G438" s="52">
        <f t="array" ref="G438">SUMPRODUCT('Distance Matrix_ex'!$B173:$T173,TRANSPOSE('Entry capacity'!G$12:G$30))/(SUM('Entry capacity'!$G$12:$G$30)-IFERROR(VLOOKUP($A438,'Entry capacity'!$A$12:$I$30,7,FALSE),0))</f>
        <v>917.89966250119221</v>
      </c>
      <c r="H438" s="52">
        <f t="array" ref="H438">SUMPRODUCT('Distance Matrix_ex'!$B173:$T173,TRANSPOSE('Entry capacity'!H$12:H$30))/(SUM('Entry capacity'!$H$12:$H$30)-IFERROR(VLOOKUP($A438,'Entry capacity'!$A$12:$I$30,8,FALSE),0))</f>
        <v>917.6836336028033</v>
      </c>
      <c r="I438" s="57">
        <f t="array" ref="I438">SUMPRODUCT('Distance Matrix_ex'!$B173:$T173,TRANSPOSE('Entry capacity'!I$12:I$30))/(SUM('Entry capacity'!$I$12:$I$30)-IFERROR(VLOOKUP($A438,'Entry capacity'!$A$12:$I$30,9,FALSE),0))</f>
        <v>917.42987858154356</v>
      </c>
    </row>
    <row r="439" spans="1:9" s="5" customFormat="1" ht="15" customHeight="1" x14ac:dyDescent="0.25">
      <c r="A439" s="46" t="str">
        <f t="shared" si="12"/>
        <v>I003_Cudillero</v>
      </c>
      <c r="B439" s="4" t="str">
        <f t="shared" si="12"/>
        <v>Salida Nacional / National exit</v>
      </c>
      <c r="C439" s="52">
        <f t="array" ref="C439">SUMPRODUCT('Distance Matrix_ex'!$B174:$T174,TRANSPOSE('Entry capacity'!C$12:C$30))/(SUM('Entry capacity'!$C$12:$C$30)-IFERROR(VLOOKUP($A439,'Entry capacity'!$A$12:$I$30,3,FALSE),0))</f>
        <v>924.97332469872731</v>
      </c>
      <c r="D439" s="52">
        <f t="array" ref="D439">SUMPRODUCT('Distance Matrix_ex'!$B174:$T174,TRANSPOSE('Entry capacity'!D$12:D$30))/(SUM('Entry capacity'!$D$12:$D$30)-IFERROR(VLOOKUP($A439,'Entry capacity'!$A$12:$I$30,4,FALSE),0))</f>
        <v>931.44343933094183</v>
      </c>
      <c r="E439" s="52">
        <f t="array" ref="E439">SUMPRODUCT('Distance Matrix_ex'!$B174:$T174,TRANSPOSE('Entry capacity'!E$12:E$30))/(SUM('Entry capacity'!$E$12:$E$30)-IFERROR(VLOOKUP($A439,'Entry capacity'!$A$12:$I$30,5,FALSE),0))</f>
        <v>939.94503771010227</v>
      </c>
      <c r="F439" s="52">
        <f t="array" ref="F439">SUMPRODUCT('Distance Matrix_ex'!$B174:$T174,TRANSPOSE('Entry capacity'!F$12:F$30))/(SUM('Entry capacity'!$F$12:$F$30)-IFERROR(VLOOKUP($A439,'Entry capacity'!$A$12:$I$30,6,FALSE),0))</f>
        <v>948.58811847238223</v>
      </c>
      <c r="G439" s="52">
        <f t="array" ref="G439">SUMPRODUCT('Distance Matrix_ex'!$B174:$T174,TRANSPOSE('Entry capacity'!G$12:G$30))/(SUM('Entry capacity'!$G$12:$G$30)-IFERROR(VLOOKUP($A439,'Entry capacity'!$A$12:$I$30,7,FALSE),0))</f>
        <v>950.31638754822166</v>
      </c>
      <c r="H439" s="52">
        <f t="array" ref="H439">SUMPRODUCT('Distance Matrix_ex'!$B174:$T174,TRANSPOSE('Entry capacity'!H$12:H$30))/(SUM('Entry capacity'!$H$12:$H$30)-IFERROR(VLOOKUP($A439,'Entry capacity'!$A$12:$I$30,8,FALSE),0))</f>
        <v>950.08035041757603</v>
      </c>
      <c r="I439" s="57">
        <f t="array" ref="I439">SUMPRODUCT('Distance Matrix_ex'!$B174:$T174,TRANSPOSE('Entry capacity'!I$12:I$30))/(SUM('Entry capacity'!$I$12:$I$30)-IFERROR(VLOOKUP($A439,'Entry capacity'!$A$12:$I$30,9,FALSE),0))</f>
        <v>949.78742546206081</v>
      </c>
    </row>
    <row r="440" spans="1:9" s="5" customFormat="1" ht="15" customHeight="1" x14ac:dyDescent="0.25">
      <c r="A440" s="46" t="str">
        <f t="shared" si="12"/>
        <v>I005_Luarca</v>
      </c>
      <c r="B440" s="4" t="str">
        <f t="shared" si="12"/>
        <v>Salida Nacional / National exit</v>
      </c>
      <c r="C440" s="52">
        <f t="array" ref="C440">SUMPRODUCT('Distance Matrix_ex'!$B175:$T175,TRANSPOSE('Entry capacity'!C$12:C$30))/(SUM('Entry capacity'!$C$12:$C$30)-IFERROR(VLOOKUP($A440,'Entry capacity'!$A$12:$I$30,3,FALSE),0))</f>
        <v>949.57356805348775</v>
      </c>
      <c r="D440" s="52">
        <f t="array" ref="D440">SUMPRODUCT('Distance Matrix_ex'!$B175:$T175,TRANSPOSE('Entry capacity'!D$12:D$30))/(SUM('Entry capacity'!$D$12:$D$30)-IFERROR(VLOOKUP($A440,'Entry capacity'!$A$12:$I$30,4,FALSE),0))</f>
        <v>956.06286709239612</v>
      </c>
      <c r="E440" s="52">
        <f t="array" ref="E440">SUMPRODUCT('Distance Matrix_ex'!$B175:$T175,TRANSPOSE('Entry capacity'!E$12:E$30))/(SUM('Entry capacity'!$E$12:$E$30)-IFERROR(VLOOKUP($A440,'Entry capacity'!$A$12:$I$30,5,FALSE),0))</f>
        <v>964.5852608365459</v>
      </c>
      <c r="F440" s="52">
        <f t="array" ref="F440">SUMPRODUCT('Distance Matrix_ex'!$B175:$T175,TRANSPOSE('Entry capacity'!F$12:F$30))/(SUM('Entry capacity'!$F$12:$F$30)-IFERROR(VLOOKUP($A440,'Entry capacity'!$A$12:$I$30,6,FALSE),0))</f>
        <v>973.25113300368491</v>
      </c>
      <c r="G440" s="52">
        <f t="array" ref="G440">SUMPRODUCT('Distance Matrix_ex'!$B175:$T175,TRANSPOSE('Entry capacity'!G$12:G$30))/(SUM('Entry capacity'!$G$12:$G$30)-IFERROR(VLOOKUP($A440,'Entry capacity'!$A$12:$I$30,7,FALSE),0))</f>
        <v>974.97168269082329</v>
      </c>
      <c r="H440" s="52">
        <f t="array" ref="H440">SUMPRODUCT('Distance Matrix_ex'!$B175:$T175,TRANSPOSE('Entry capacity'!H$12:H$30))/(SUM('Entry capacity'!$H$12:$H$30)-IFERROR(VLOOKUP($A440,'Entry capacity'!$A$12:$I$30,8,FALSE),0))</f>
        <v>974.72042783319091</v>
      </c>
      <c r="I440" s="57">
        <f t="array" ref="I440">SUMPRODUCT('Distance Matrix_ex'!$B175:$T175,TRANSPOSE('Entry capacity'!I$12:I$30))/(SUM('Entry capacity'!$I$12:$I$30)-IFERROR(VLOOKUP($A440,'Entry capacity'!$A$12:$I$30,9,FALSE),0))</f>
        <v>974.39771127200333</v>
      </c>
    </row>
    <row r="441" spans="1:9" s="5" customFormat="1" ht="15" customHeight="1" x14ac:dyDescent="0.25">
      <c r="A441" s="46" t="str">
        <f t="shared" si="12"/>
        <v>I006_Navia</v>
      </c>
      <c r="B441" s="4" t="str">
        <f t="shared" si="12"/>
        <v>Salida Nacional / National exit</v>
      </c>
      <c r="C441" s="52">
        <f t="array" ref="C441">SUMPRODUCT('Distance Matrix_ex'!$B176:$T176,TRANSPOSE('Entry capacity'!C$12:C$30))/(SUM('Entry capacity'!$C$12:$C$30)-IFERROR(VLOOKUP($A441,'Entry capacity'!$A$12:$I$30,3,FALSE),0))</f>
        <v>968.03560039776323</v>
      </c>
      <c r="D441" s="52">
        <f t="array" ref="D441">SUMPRODUCT('Distance Matrix_ex'!$B176:$T176,TRANSPOSE('Entry capacity'!D$12:D$30))/(SUM('Entry capacity'!$D$12:$D$30)-IFERROR(VLOOKUP($A441,'Entry capacity'!$A$12:$I$30,4,FALSE),0))</f>
        <v>974.53929698273612</v>
      </c>
      <c r="E441" s="52">
        <f t="array" ref="E441">SUMPRODUCT('Distance Matrix_ex'!$B176:$T176,TRANSPOSE('Entry capacity'!E$12:E$30))/(SUM('Entry capacity'!$E$12:$E$30)-IFERROR(VLOOKUP($A441,'Entry capacity'!$A$12:$I$30,5,FALSE),0))</f>
        <v>983.07729726766252</v>
      </c>
      <c r="F441" s="52">
        <f t="array" ref="F441">SUMPRODUCT('Distance Matrix_ex'!$B176:$T176,TRANSPOSE('Entry capacity'!F$12:F$30))/(SUM('Entry capacity'!$F$12:$F$30)-IFERROR(VLOOKUP($A441,'Entry capacity'!$A$12:$I$30,6,FALSE),0))</f>
        <v>991.76027396696531</v>
      </c>
      <c r="G441" s="52">
        <f t="array" ref="G441">SUMPRODUCT('Distance Matrix_ex'!$B176:$T176,TRANSPOSE('Entry capacity'!G$12:G$30))/(SUM('Entry capacity'!$G$12:$G$30)-IFERROR(VLOOKUP($A441,'Entry capacity'!$A$12:$I$30,7,FALSE),0))</f>
        <v>993.47503039418211</v>
      </c>
      <c r="H441" s="52">
        <f t="array" ref="H441">SUMPRODUCT('Distance Matrix_ex'!$B176:$T176,TRANSPOSE('Entry capacity'!H$12:H$30))/(SUM('Entry capacity'!$H$12:$H$30)-IFERROR(VLOOKUP($A441,'Entry capacity'!$A$12:$I$30,8,FALSE),0))</f>
        <v>993.21235491099776</v>
      </c>
      <c r="I441" s="57">
        <f t="array" ref="I441">SUMPRODUCT('Distance Matrix_ex'!$B176:$T176,TRANSPOSE('Entry capacity'!I$12:I$30))/(SUM('Entry capacity'!$I$12:$I$30)-IFERROR(VLOOKUP($A441,'Entry capacity'!$A$12:$I$30,9,FALSE),0))</f>
        <v>992.86728029507208</v>
      </c>
    </row>
    <row r="442" spans="1:9" s="5" customFormat="1" ht="15" customHeight="1" x14ac:dyDescent="0.25">
      <c r="A442" s="46" t="str">
        <f t="shared" si="12"/>
        <v>I007_Castropol</v>
      </c>
      <c r="B442" s="4" t="str">
        <f t="shared" si="12"/>
        <v>Salida Nacional / National exit</v>
      </c>
      <c r="C442" s="52">
        <f t="array" ref="C442">SUMPRODUCT('Distance Matrix_ex'!$B177:$T177,TRANSPOSE('Entry capacity'!C$12:C$30))/(SUM('Entry capacity'!$C$12:$C$30)-IFERROR(VLOOKUP($A442,'Entry capacity'!$A$12:$I$30,3,FALSE),0))</f>
        <v>986.02079565504641</v>
      </c>
      <c r="D442" s="52">
        <f t="array" ref="D442">SUMPRODUCT('Distance Matrix_ex'!$B177:$T177,TRANSPOSE('Entry capacity'!D$12:D$30))/(SUM('Entry capacity'!$D$12:$D$30)-IFERROR(VLOOKUP($A442,'Entry capacity'!$A$12:$I$30,4,FALSE),0))</f>
        <v>992.53851792648641</v>
      </c>
      <c r="E442" s="52">
        <f t="array" ref="E442">SUMPRODUCT('Distance Matrix_ex'!$B177:$T177,TRANSPOSE('Entry capacity'!E$12:E$30))/(SUM('Entry capacity'!$E$12:$E$30)-IFERROR(VLOOKUP($A442,'Entry capacity'!$A$12:$I$30,5,FALSE),0))</f>
        <v>1001.0917216666949</v>
      </c>
      <c r="F442" s="52">
        <f t="array" ref="F442">SUMPRODUCT('Distance Matrix_ex'!$B177:$T177,TRANSPOSE('Entry capacity'!F$12:F$30))/(SUM('Entry capacity'!$F$12:$F$30)-IFERROR(VLOOKUP($A442,'Entry capacity'!$A$12:$I$30,6,FALSE),0))</f>
        <v>1009.7913611225672</v>
      </c>
      <c r="G442" s="52">
        <f t="array" ref="G442">SUMPRODUCT('Distance Matrix_ex'!$B177:$T177,TRANSPOSE('Entry capacity'!G$12:G$30))/(SUM('Entry capacity'!$G$12:$G$30)-IFERROR(VLOOKUP($A442,'Entry capacity'!$A$12:$I$30,7,FALSE),0))</f>
        <v>1011.5004739180908</v>
      </c>
      <c r="H442" s="52">
        <f t="array" ref="H442">SUMPRODUCT('Distance Matrix_ex'!$B177:$T177,TRANSPOSE('Entry capacity'!H$12:H$30))/(SUM('Entry capacity'!$H$12:$H$30)-IFERROR(VLOOKUP($A442,'Entry capacity'!$A$12:$I$30,8,FALSE),0))</f>
        <v>1011.2266727810955</v>
      </c>
      <c r="I442" s="57">
        <f t="array" ref="I442">SUMPRODUCT('Distance Matrix_ex'!$B177:$T177,TRANSPOSE('Entry capacity'!I$12:I$30))/(SUM('Entry capacity'!$I$12:$I$30)-IFERROR(VLOOKUP($A442,'Entry capacity'!$A$12:$I$30,9,FALSE),0))</f>
        <v>1010.8598175739244</v>
      </c>
    </row>
    <row r="443" spans="1:9" s="5" customFormat="1" ht="15" customHeight="1" x14ac:dyDescent="0.25">
      <c r="A443" s="46" t="str">
        <f t="shared" si="12"/>
        <v>I012_Villalba</v>
      </c>
      <c r="B443" s="4" t="str">
        <f t="shared" si="12"/>
        <v>Salida Nacional / National exit</v>
      </c>
      <c r="C443" s="52">
        <f t="array" ref="C443">SUMPRODUCT('Distance Matrix_ex'!$B178:$T178,TRANSPOSE('Entry capacity'!C$12:C$30))/(SUM('Entry capacity'!$C$12:$C$30)-IFERROR(VLOOKUP($A443,'Entry capacity'!$A$12:$I$30,3,FALSE),0))</f>
        <v>1112.1778586765545</v>
      </c>
      <c r="D443" s="52">
        <f t="array" ref="D443">SUMPRODUCT('Distance Matrix_ex'!$B178:$T178,TRANSPOSE('Entry capacity'!D$12:D$30))/(SUM('Entry capacity'!$D$12:$D$30)-IFERROR(VLOOKUP($A443,'Entry capacity'!$A$12:$I$30,4,FALSE),0))</f>
        <v>1118.7939640562204</v>
      </c>
      <c r="E443" s="52">
        <f t="array" ref="E443">SUMPRODUCT('Distance Matrix_ex'!$B178:$T178,TRANSPOSE('Entry capacity'!E$12:E$30))/(SUM('Entry capacity'!$E$12:$E$30)-IFERROR(VLOOKUP($A443,'Entry capacity'!$A$12:$I$30,5,FALSE),0))</f>
        <v>1127.4538123581772</v>
      </c>
      <c r="F443" s="52">
        <f t="array" ref="F443">SUMPRODUCT('Distance Matrix_ex'!$B178:$T178,TRANSPOSE('Entry capacity'!F$12:F$30))/(SUM('Entry capacity'!$F$12:$F$30)-IFERROR(VLOOKUP($A443,'Entry capacity'!$A$12:$I$30,6,FALSE),0))</f>
        <v>1136.2703326374508</v>
      </c>
      <c r="G443" s="52">
        <f t="array" ref="G443">SUMPRODUCT('Distance Matrix_ex'!$B178:$T178,TRANSPOSE('Entry capacity'!G$12:G$30))/(SUM('Entry capacity'!$G$12:$G$30)-IFERROR(VLOOKUP($A443,'Entry capacity'!$A$12:$I$30,7,FALSE),0))</f>
        <v>1137.9398582064239</v>
      </c>
      <c r="H443" s="52">
        <f t="array" ref="H443">SUMPRODUCT('Distance Matrix_ex'!$B178:$T178,TRANSPOSE('Entry capacity'!H$12:H$30))/(SUM('Entry capacity'!$H$12:$H$30)-IFERROR(VLOOKUP($A443,'Entry capacity'!$A$12:$I$30,8,FALSE),0))</f>
        <v>1137.5880162258959</v>
      </c>
      <c r="I443" s="57">
        <f t="array" ref="I443">SUMPRODUCT('Distance Matrix_ex'!$B178:$T178,TRANSPOSE('Entry capacity'!I$12:I$30))/(SUM('Entry capacity'!$I$12:$I$30)-IFERROR(VLOOKUP($A443,'Entry capacity'!$A$12:$I$30,9,FALSE),0))</f>
        <v>1137.0683811693509</v>
      </c>
    </row>
    <row r="444" spans="1:9" s="5" customFormat="1" ht="15" customHeight="1" x14ac:dyDescent="0.25">
      <c r="A444" s="46" t="str">
        <f t="shared" si="12"/>
        <v>I014 Irixoa</v>
      </c>
      <c r="B444" s="4" t="str">
        <f t="shared" si="12"/>
        <v>Salida Nacional / National exit</v>
      </c>
      <c r="C444" s="52">
        <f t="array" ref="C444">SUMPRODUCT('Distance Matrix_ex'!$B179:$T179,TRANSPOSE('Entry capacity'!C$12:C$30))/(SUM('Entry capacity'!$C$12:$C$30)-IFERROR(VLOOKUP($A444,'Entry capacity'!$A$12:$I$30,3,FALSE),0))</f>
        <v>1142.7053375783621</v>
      </c>
      <c r="D444" s="52">
        <f t="array" ref="D444">SUMPRODUCT('Distance Matrix_ex'!$B179:$T179,TRANSPOSE('Entry capacity'!D$12:D$30))/(SUM('Entry capacity'!$D$12:$D$30)-IFERROR(VLOOKUP($A444,'Entry capacity'!$A$12:$I$30,4,FALSE),0))</f>
        <v>1149.3313996281381</v>
      </c>
      <c r="E444" s="52">
        <f t="array" ref="E444">SUMPRODUCT('Distance Matrix_ex'!$B179:$T179,TRANSPOSE('Entry capacity'!E$12:E$30))/(SUM('Entry capacity'!$E$12:$E$30)-IFERROR(VLOOKUP($A444,'Entry capacity'!$A$12:$I$30,5,FALSE),0))</f>
        <v>1158.002040684456</v>
      </c>
      <c r="F444" s="52">
        <f t="array" ref="F444">SUMPRODUCT('Distance Matrix_ex'!$B179:$T179,TRANSPOSE('Entry capacity'!F$12:F$30))/(SUM('Entry capacity'!$F$12:$F$30)-IFERROR(VLOOKUP($A444,'Entry capacity'!$A$12:$I$30,6,FALSE),0))</f>
        <v>1166.8303896589377</v>
      </c>
      <c r="G444" s="52">
        <f t="array" ref="G444">SUMPRODUCT('Distance Matrix_ex'!$B179:$T179,TRANSPOSE('Entry capacity'!G$12:G$30))/(SUM('Entry capacity'!$G$12:$G$30)-IFERROR(VLOOKUP($A444,'Entry capacity'!$A$12:$I$30,7,FALSE),0))</f>
        <v>1168.4959088800485</v>
      </c>
      <c r="H444" s="52">
        <f t="array" ref="H444">SUMPRODUCT('Distance Matrix_ex'!$B179:$T179,TRANSPOSE('Entry capacity'!H$12:H$30))/(SUM('Entry capacity'!$H$12:$H$30)-IFERROR(VLOOKUP($A444,'Entry capacity'!$A$12:$I$30,8,FALSE),0))</f>
        <v>1168.1361689285352</v>
      </c>
      <c r="I444" s="57">
        <f t="array" ref="I444">SUMPRODUCT('Distance Matrix_ex'!$B179:$T179,TRANSPOSE('Entry capacity'!I$12:I$30))/(SUM('Entry capacity'!$I$12:$I$30)-IFERROR(VLOOKUP($A444,'Entry capacity'!$A$12:$I$30,9,FALSE),0))</f>
        <v>1167.6010720860488</v>
      </c>
    </row>
    <row r="445" spans="1:9" s="5" customFormat="1" ht="15" customHeight="1" x14ac:dyDescent="0.25">
      <c r="A445" s="46" t="str">
        <f t="shared" si="12"/>
        <v>I015ERM_Abegondo</v>
      </c>
      <c r="B445" s="4" t="str">
        <f t="shared" si="12"/>
        <v>Salida Nacional / National exit</v>
      </c>
      <c r="C445" s="52">
        <f t="array" ref="C445">SUMPRODUCT('Distance Matrix_ex'!$B180:$T180,TRANSPOSE('Entry capacity'!C$12:C$30))/(SUM('Entry capacity'!$C$12:$C$30)-IFERROR(VLOOKUP($A445,'Entry capacity'!$A$12:$I$30,3,FALSE),0))</f>
        <v>1159.0413375783621</v>
      </c>
      <c r="D445" s="52">
        <f t="array" ref="D445">SUMPRODUCT('Distance Matrix_ex'!$B180:$T180,TRANSPOSE('Entry capacity'!D$12:D$30))/(SUM('Entry capacity'!$D$12:$D$30)-IFERROR(VLOOKUP($A445,'Entry capacity'!$A$12:$I$30,4,FALSE),0))</f>
        <v>1165.6673996281384</v>
      </c>
      <c r="E445" s="52">
        <f t="array" ref="E445">SUMPRODUCT('Distance Matrix_ex'!$B180:$T180,TRANSPOSE('Entry capacity'!E$12:E$30))/(SUM('Entry capacity'!$E$12:$E$30)-IFERROR(VLOOKUP($A445,'Entry capacity'!$A$12:$I$30,5,FALSE),0))</f>
        <v>1174.3380406844562</v>
      </c>
      <c r="F445" s="52">
        <f t="array" ref="F445">SUMPRODUCT('Distance Matrix_ex'!$B180:$T180,TRANSPOSE('Entry capacity'!F$12:F$30))/(SUM('Entry capacity'!$F$12:$F$30)-IFERROR(VLOOKUP($A445,'Entry capacity'!$A$12:$I$30,6,FALSE),0))</f>
        <v>1183.1663896589378</v>
      </c>
      <c r="G445" s="52">
        <f t="array" ref="G445">SUMPRODUCT('Distance Matrix_ex'!$B180:$T180,TRANSPOSE('Entry capacity'!G$12:G$30))/(SUM('Entry capacity'!$G$12:$G$30)-IFERROR(VLOOKUP($A445,'Entry capacity'!$A$12:$I$30,7,FALSE),0))</f>
        <v>1184.831908880049</v>
      </c>
      <c r="H445" s="52">
        <f t="array" ref="H445">SUMPRODUCT('Distance Matrix_ex'!$B180:$T180,TRANSPOSE('Entry capacity'!H$12:H$30))/(SUM('Entry capacity'!$H$12:$H$30)-IFERROR(VLOOKUP($A445,'Entry capacity'!$A$12:$I$30,8,FALSE),0))</f>
        <v>1184.4721689285354</v>
      </c>
      <c r="I445" s="57">
        <f t="array" ref="I445">SUMPRODUCT('Distance Matrix_ex'!$B180:$T180,TRANSPOSE('Entry capacity'!I$12:I$30))/(SUM('Entry capacity'!$I$12:$I$30)-IFERROR(VLOOKUP($A445,'Entry capacity'!$A$12:$I$30,9,FALSE),0))</f>
        <v>1183.9370720860488</v>
      </c>
    </row>
    <row r="446" spans="1:9" s="5" customFormat="1" ht="15" customHeight="1" x14ac:dyDescent="0.25">
      <c r="A446" s="46" t="str">
        <f t="shared" si="12"/>
        <v>I016_Abegondo II</v>
      </c>
      <c r="B446" s="4" t="str">
        <f t="shared" si="12"/>
        <v>Salida Nacional / National exit</v>
      </c>
      <c r="C446" s="52">
        <f t="array" ref="C446">SUMPRODUCT('Distance Matrix_ex'!$B181:$T181,TRANSPOSE('Entry capacity'!C$12:C$30))/(SUM('Entry capacity'!$C$12:$C$30)-IFERROR(VLOOKUP($A446,'Entry capacity'!$A$12:$I$30,3,FALSE),0))</f>
        <v>1171.7973375783622</v>
      </c>
      <c r="D446" s="52">
        <f t="array" ref="D446">SUMPRODUCT('Distance Matrix_ex'!$B181:$T181,TRANSPOSE('Entry capacity'!D$12:D$30))/(SUM('Entry capacity'!$D$12:$D$30)-IFERROR(VLOOKUP($A446,'Entry capacity'!$A$12:$I$30,4,FALSE),0))</f>
        <v>1178.4233996281387</v>
      </c>
      <c r="E446" s="52">
        <f t="array" ref="E446">SUMPRODUCT('Distance Matrix_ex'!$B181:$T181,TRANSPOSE('Entry capacity'!E$12:E$30))/(SUM('Entry capacity'!$E$12:$E$30)-IFERROR(VLOOKUP($A446,'Entry capacity'!$A$12:$I$30,5,FALSE),0))</f>
        <v>1187.0940406844566</v>
      </c>
      <c r="F446" s="52">
        <f t="array" ref="F446">SUMPRODUCT('Distance Matrix_ex'!$B181:$T181,TRANSPOSE('Entry capacity'!F$12:F$30))/(SUM('Entry capacity'!$F$12:$F$30)-IFERROR(VLOOKUP($A446,'Entry capacity'!$A$12:$I$30,6,FALSE),0))</f>
        <v>1195.9223896589376</v>
      </c>
      <c r="G446" s="52">
        <f t="array" ref="G446">SUMPRODUCT('Distance Matrix_ex'!$B181:$T181,TRANSPOSE('Entry capacity'!G$12:G$30))/(SUM('Entry capacity'!$G$12:$G$30)-IFERROR(VLOOKUP($A446,'Entry capacity'!$A$12:$I$30,7,FALSE),0))</f>
        <v>1197.5879088800491</v>
      </c>
      <c r="H446" s="52">
        <f t="array" ref="H446">SUMPRODUCT('Distance Matrix_ex'!$B181:$T181,TRANSPOSE('Entry capacity'!H$12:H$30))/(SUM('Entry capacity'!$H$12:$H$30)-IFERROR(VLOOKUP($A446,'Entry capacity'!$A$12:$I$30,8,FALSE),0))</f>
        <v>1197.2281689285355</v>
      </c>
      <c r="I446" s="57">
        <f t="array" ref="I446">SUMPRODUCT('Distance Matrix_ex'!$B181:$T181,TRANSPOSE('Entry capacity'!I$12:I$30))/(SUM('Entry capacity'!$I$12:$I$30)-IFERROR(VLOOKUP($A446,'Entry capacity'!$A$12:$I$30,9,FALSE),0))</f>
        <v>1196.6930720860489</v>
      </c>
    </row>
    <row r="447" spans="1:9" s="5" customFormat="1" ht="15" customHeight="1" x14ac:dyDescent="0.25">
      <c r="A447" s="46" t="str">
        <f t="shared" si="12"/>
        <v>I018_Santiago de Compostela</v>
      </c>
      <c r="B447" s="4" t="str">
        <f t="shared" si="12"/>
        <v>Salida Nacional / National exit</v>
      </c>
      <c r="C447" s="52">
        <f t="array" ref="C447">SUMPRODUCT('Distance Matrix_ex'!$B182:$T182,TRANSPOSE('Entry capacity'!C$12:C$30))/(SUM('Entry capacity'!$C$12:$C$30)-IFERROR(VLOOKUP($A447,'Entry capacity'!$A$12:$I$30,3,FALSE),0))</f>
        <v>1205.1293375783621</v>
      </c>
      <c r="D447" s="52">
        <f t="array" ref="D447">SUMPRODUCT('Distance Matrix_ex'!$B182:$T182,TRANSPOSE('Entry capacity'!D$12:D$30))/(SUM('Entry capacity'!$D$12:$D$30)-IFERROR(VLOOKUP($A447,'Entry capacity'!$A$12:$I$30,4,FALSE),0))</f>
        <v>1211.7553996281381</v>
      </c>
      <c r="E447" s="52">
        <f t="array" ref="E447">SUMPRODUCT('Distance Matrix_ex'!$B182:$T182,TRANSPOSE('Entry capacity'!E$12:E$30))/(SUM('Entry capacity'!$E$12:$E$30)-IFERROR(VLOOKUP($A447,'Entry capacity'!$A$12:$I$30,5,FALSE),0))</f>
        <v>1220.4260406844562</v>
      </c>
      <c r="F447" s="52">
        <f t="array" ref="F447">SUMPRODUCT('Distance Matrix_ex'!$B182:$T182,TRANSPOSE('Entry capacity'!F$12:F$30))/(SUM('Entry capacity'!$F$12:$F$30)-IFERROR(VLOOKUP($A447,'Entry capacity'!$A$12:$I$30,6,FALSE),0))</f>
        <v>1229.2543896589373</v>
      </c>
      <c r="G447" s="52">
        <f t="array" ref="G447">SUMPRODUCT('Distance Matrix_ex'!$B182:$T182,TRANSPOSE('Entry capacity'!G$12:G$30))/(SUM('Entry capacity'!$G$12:$G$30)-IFERROR(VLOOKUP($A447,'Entry capacity'!$A$12:$I$30,7,FALSE),0))</f>
        <v>1230.9199088800485</v>
      </c>
      <c r="H447" s="52">
        <f t="array" ref="H447">SUMPRODUCT('Distance Matrix_ex'!$B182:$T182,TRANSPOSE('Entry capacity'!H$12:H$30))/(SUM('Entry capacity'!$H$12:$H$30)-IFERROR(VLOOKUP($A447,'Entry capacity'!$A$12:$I$30,8,FALSE),0))</f>
        <v>1230.5601689285352</v>
      </c>
      <c r="I447" s="57">
        <f t="array" ref="I447">SUMPRODUCT('Distance Matrix_ex'!$B182:$T182,TRANSPOSE('Entry capacity'!I$12:I$30))/(SUM('Entry capacity'!$I$12:$I$30)-IFERROR(VLOOKUP($A447,'Entry capacity'!$A$12:$I$30,9,FALSE),0))</f>
        <v>1230.0250720860488</v>
      </c>
    </row>
    <row r="448" spans="1:9" s="5" customFormat="1" ht="15" customHeight="1" x14ac:dyDescent="0.25">
      <c r="A448" s="46" t="str">
        <f t="shared" si="12"/>
        <v>I019_Rois</v>
      </c>
      <c r="B448" s="4" t="str">
        <f t="shared" si="12"/>
        <v>Salida Nacional / National exit</v>
      </c>
      <c r="C448" s="52">
        <f t="array" ref="C448">SUMPRODUCT('Distance Matrix_ex'!$B183:$T183,TRANSPOSE('Entry capacity'!C$12:C$30))/(SUM('Entry capacity'!$C$12:$C$30)-IFERROR(VLOOKUP($A448,'Entry capacity'!$A$12:$I$30,3,FALSE),0))</f>
        <v>1222.1683375783623</v>
      </c>
      <c r="D448" s="52">
        <f t="array" ref="D448">SUMPRODUCT('Distance Matrix_ex'!$B183:$T183,TRANSPOSE('Entry capacity'!D$12:D$30))/(SUM('Entry capacity'!$D$12:$D$30)-IFERROR(VLOOKUP($A448,'Entry capacity'!$A$12:$I$30,4,FALSE),0))</f>
        <v>1228.7943996281385</v>
      </c>
      <c r="E448" s="52">
        <f t="array" ref="E448">SUMPRODUCT('Distance Matrix_ex'!$B183:$T183,TRANSPOSE('Entry capacity'!E$12:E$30))/(SUM('Entry capacity'!$E$12:$E$30)-IFERROR(VLOOKUP($A448,'Entry capacity'!$A$12:$I$30,5,FALSE),0))</f>
        <v>1237.4650406844564</v>
      </c>
      <c r="F448" s="52">
        <f t="array" ref="F448">SUMPRODUCT('Distance Matrix_ex'!$B183:$T183,TRANSPOSE('Entry capacity'!F$12:F$30))/(SUM('Entry capacity'!$F$12:$F$30)-IFERROR(VLOOKUP($A448,'Entry capacity'!$A$12:$I$30,6,FALSE),0))</f>
        <v>1246.2933896589375</v>
      </c>
      <c r="G448" s="52">
        <f t="array" ref="G448">SUMPRODUCT('Distance Matrix_ex'!$B183:$T183,TRANSPOSE('Entry capacity'!G$12:G$30))/(SUM('Entry capacity'!$G$12:$G$30)-IFERROR(VLOOKUP($A448,'Entry capacity'!$A$12:$I$30,7,FALSE),0))</f>
        <v>1247.9589088800487</v>
      </c>
      <c r="H448" s="52">
        <f t="array" ref="H448">SUMPRODUCT('Distance Matrix_ex'!$B183:$T183,TRANSPOSE('Entry capacity'!H$12:H$30))/(SUM('Entry capacity'!$H$12:$H$30)-IFERROR(VLOOKUP($A448,'Entry capacity'!$A$12:$I$30,8,FALSE),0))</f>
        <v>1247.5991689285356</v>
      </c>
      <c r="I448" s="57">
        <f t="array" ref="I448">SUMPRODUCT('Distance Matrix_ex'!$B183:$T183,TRANSPOSE('Entry capacity'!I$12:I$30))/(SUM('Entry capacity'!$I$12:$I$30)-IFERROR(VLOOKUP($A448,'Entry capacity'!$A$12:$I$30,9,FALSE),0))</f>
        <v>1247.0640720860488</v>
      </c>
    </row>
    <row r="449" spans="1:9" s="5" customFormat="1" ht="15" customHeight="1" x14ac:dyDescent="0.25">
      <c r="A449" s="46" t="str">
        <f t="shared" si="12"/>
        <v>I020_Valga</v>
      </c>
      <c r="B449" s="4" t="str">
        <f t="shared" si="12"/>
        <v>Salida Nacional / National exit</v>
      </c>
      <c r="C449" s="52">
        <f t="array" ref="C449">SUMPRODUCT('Distance Matrix_ex'!$B184:$T184,TRANSPOSE('Entry capacity'!C$12:C$30))/(SUM('Entry capacity'!$C$12:$C$30)-IFERROR(VLOOKUP($A449,'Entry capacity'!$A$12:$I$30,3,FALSE),0))</f>
        <v>1237.708337578362</v>
      </c>
      <c r="D449" s="52">
        <f t="array" ref="D449">SUMPRODUCT('Distance Matrix_ex'!$B184:$T184,TRANSPOSE('Entry capacity'!D$12:D$30))/(SUM('Entry capacity'!$D$12:$D$30)-IFERROR(VLOOKUP($A449,'Entry capacity'!$A$12:$I$30,4,FALSE),0))</f>
        <v>1244.3343996281385</v>
      </c>
      <c r="E449" s="52">
        <f t="array" ref="E449">SUMPRODUCT('Distance Matrix_ex'!$B184:$T184,TRANSPOSE('Entry capacity'!E$12:E$30))/(SUM('Entry capacity'!$E$12:$E$30)-IFERROR(VLOOKUP($A449,'Entry capacity'!$A$12:$I$30,5,FALSE),0))</f>
        <v>1253.0050406844564</v>
      </c>
      <c r="F449" s="52">
        <f t="array" ref="F449">SUMPRODUCT('Distance Matrix_ex'!$B184:$T184,TRANSPOSE('Entry capacity'!F$12:F$30))/(SUM('Entry capacity'!$F$12:$F$30)-IFERROR(VLOOKUP($A449,'Entry capacity'!$A$12:$I$30,6,FALSE),0))</f>
        <v>1261.8333896589374</v>
      </c>
      <c r="G449" s="52">
        <f t="array" ref="G449">SUMPRODUCT('Distance Matrix_ex'!$B184:$T184,TRANSPOSE('Entry capacity'!G$12:G$30))/(SUM('Entry capacity'!$G$12:$G$30)-IFERROR(VLOOKUP($A449,'Entry capacity'!$A$12:$I$30,7,FALSE),0))</f>
        <v>1263.4989088800489</v>
      </c>
      <c r="H449" s="52">
        <f t="array" ref="H449">SUMPRODUCT('Distance Matrix_ex'!$B184:$T184,TRANSPOSE('Entry capacity'!H$12:H$30))/(SUM('Entry capacity'!$H$12:$H$30)-IFERROR(VLOOKUP($A449,'Entry capacity'!$A$12:$I$30,8,FALSE),0))</f>
        <v>1263.1391689285358</v>
      </c>
      <c r="I449" s="57">
        <f t="array" ref="I449">SUMPRODUCT('Distance Matrix_ex'!$B184:$T184,TRANSPOSE('Entry capacity'!I$12:I$30))/(SUM('Entry capacity'!$I$12:$I$30)-IFERROR(VLOOKUP($A449,'Entry capacity'!$A$12:$I$30,9,FALSE),0))</f>
        <v>1262.604072086049</v>
      </c>
    </row>
    <row r="450" spans="1:9" s="5" customFormat="1" ht="15" customHeight="1" x14ac:dyDescent="0.25">
      <c r="A450" s="46" t="str">
        <f t="shared" si="12"/>
        <v>I020A_Caldas de Reyes</v>
      </c>
      <c r="B450" s="4" t="str">
        <f t="shared" si="12"/>
        <v>Salida Nacional / National exit</v>
      </c>
      <c r="C450" s="52">
        <f t="array" ref="C450">SUMPRODUCT('Distance Matrix_ex'!$B185:$T185,TRANSPOSE('Entry capacity'!C$12:C$30))/(SUM('Entry capacity'!$C$12:$C$30)-IFERROR(VLOOKUP($A450,'Entry capacity'!$A$12:$I$30,3,FALSE),0))</f>
        <v>1250.7383375783627</v>
      </c>
      <c r="D450" s="52">
        <f t="array" ref="D450">SUMPRODUCT('Distance Matrix_ex'!$B185:$T185,TRANSPOSE('Entry capacity'!D$12:D$30))/(SUM('Entry capacity'!$D$12:$D$30)-IFERROR(VLOOKUP($A450,'Entry capacity'!$A$12:$I$30,4,FALSE),0))</f>
        <v>1257.3643996281385</v>
      </c>
      <c r="E450" s="52">
        <f t="array" ref="E450">SUMPRODUCT('Distance Matrix_ex'!$B185:$T185,TRANSPOSE('Entry capacity'!E$12:E$30))/(SUM('Entry capacity'!$E$12:$E$30)-IFERROR(VLOOKUP($A450,'Entry capacity'!$A$12:$I$30,5,FALSE),0))</f>
        <v>1266.0350406844564</v>
      </c>
      <c r="F450" s="52">
        <f t="array" ref="F450">SUMPRODUCT('Distance Matrix_ex'!$B185:$T185,TRANSPOSE('Entry capacity'!F$12:F$30))/(SUM('Entry capacity'!$F$12:$F$30)-IFERROR(VLOOKUP($A450,'Entry capacity'!$A$12:$I$30,6,FALSE),0))</f>
        <v>1274.8633896589376</v>
      </c>
      <c r="G450" s="52">
        <f t="array" ref="G450">SUMPRODUCT('Distance Matrix_ex'!$B185:$T185,TRANSPOSE('Entry capacity'!G$12:G$30))/(SUM('Entry capacity'!$G$12:$G$30)-IFERROR(VLOOKUP($A450,'Entry capacity'!$A$12:$I$30,7,FALSE),0))</f>
        <v>1276.5289088800489</v>
      </c>
      <c r="H450" s="52">
        <f t="array" ref="H450">SUMPRODUCT('Distance Matrix_ex'!$B185:$T185,TRANSPOSE('Entry capacity'!H$12:H$30))/(SUM('Entry capacity'!$H$12:$H$30)-IFERROR(VLOOKUP($A450,'Entry capacity'!$A$12:$I$30,8,FALSE),0))</f>
        <v>1276.1691689285356</v>
      </c>
      <c r="I450" s="57">
        <f t="array" ref="I450">SUMPRODUCT('Distance Matrix_ex'!$B185:$T185,TRANSPOSE('Entry capacity'!I$12:I$30))/(SUM('Entry capacity'!$I$12:$I$30)-IFERROR(VLOOKUP($A450,'Entry capacity'!$A$12:$I$30,9,FALSE),0))</f>
        <v>1275.6340720860489</v>
      </c>
    </row>
    <row r="451" spans="1:9" s="5" customFormat="1" ht="15" customHeight="1" x14ac:dyDescent="0.25">
      <c r="A451" s="46" t="str">
        <f t="shared" si="12"/>
        <v>I022_Pontevedra</v>
      </c>
      <c r="B451" s="4" t="str">
        <f t="shared" si="12"/>
        <v>Salida Nacional / National exit</v>
      </c>
      <c r="C451" s="52">
        <f t="array" ref="C451">SUMPRODUCT('Distance Matrix_ex'!$B186:$T186,TRANSPOSE('Entry capacity'!C$12:C$30))/(SUM('Entry capacity'!$C$12:$C$30)-IFERROR(VLOOKUP($A451,'Entry capacity'!$A$12:$I$30,3,FALSE),0))</f>
        <v>1274.4933375783621</v>
      </c>
      <c r="D451" s="52">
        <f t="array" ref="D451">SUMPRODUCT('Distance Matrix_ex'!$B186:$T186,TRANSPOSE('Entry capacity'!D$12:D$30))/(SUM('Entry capacity'!$D$12:$D$30)-IFERROR(VLOOKUP($A451,'Entry capacity'!$A$12:$I$30,4,FALSE),0))</f>
        <v>1281.1193996281381</v>
      </c>
      <c r="E451" s="52">
        <f t="array" ref="E451">SUMPRODUCT('Distance Matrix_ex'!$B186:$T186,TRANSPOSE('Entry capacity'!E$12:E$30))/(SUM('Entry capacity'!$E$12:$E$30)-IFERROR(VLOOKUP($A451,'Entry capacity'!$A$12:$I$30,5,FALSE),0))</f>
        <v>1289.7900406844562</v>
      </c>
      <c r="F451" s="52">
        <f t="array" ref="F451">SUMPRODUCT('Distance Matrix_ex'!$B186:$T186,TRANSPOSE('Entry capacity'!F$12:F$30))/(SUM('Entry capacity'!$F$12:$F$30)-IFERROR(VLOOKUP($A451,'Entry capacity'!$A$12:$I$30,6,FALSE),0))</f>
        <v>1298.6183896589373</v>
      </c>
      <c r="G451" s="52">
        <f t="array" ref="G451">SUMPRODUCT('Distance Matrix_ex'!$B186:$T186,TRANSPOSE('Entry capacity'!G$12:G$30))/(SUM('Entry capacity'!$G$12:$G$30)-IFERROR(VLOOKUP($A451,'Entry capacity'!$A$12:$I$30,7,FALSE),0))</f>
        <v>1300.2839088800486</v>
      </c>
      <c r="H451" s="52">
        <f t="array" ref="H451">SUMPRODUCT('Distance Matrix_ex'!$B186:$T186,TRANSPOSE('Entry capacity'!H$12:H$30))/(SUM('Entry capacity'!$H$12:$H$30)-IFERROR(VLOOKUP($A451,'Entry capacity'!$A$12:$I$30,8,FALSE),0))</f>
        <v>1299.9241689285354</v>
      </c>
      <c r="I451" s="57">
        <f t="array" ref="I451">SUMPRODUCT('Distance Matrix_ex'!$B186:$T186,TRANSPOSE('Entry capacity'!I$12:I$30))/(SUM('Entry capacity'!$I$12:$I$30)-IFERROR(VLOOKUP($A451,'Entry capacity'!$A$12:$I$30,9,FALSE),0))</f>
        <v>1299.3890720860486</v>
      </c>
    </row>
    <row r="452" spans="1:9" s="5" customFormat="1" ht="15" customHeight="1" x14ac:dyDescent="0.25">
      <c r="A452" s="46" t="str">
        <f t="shared" si="12"/>
        <v>I023_Pazos de Borben</v>
      </c>
      <c r="B452" s="4" t="str">
        <f t="shared" si="12"/>
        <v>Salida Nacional / National exit</v>
      </c>
      <c r="C452" s="52">
        <f t="array" ref="C452">SUMPRODUCT('Distance Matrix_ex'!$B187:$T187,TRANSPOSE('Entry capacity'!C$12:C$30))/(SUM('Entry capacity'!$C$12:$C$30)-IFERROR(VLOOKUP($A452,'Entry capacity'!$A$12:$I$30,3,FALSE),0))</f>
        <v>1294.1163375783622</v>
      </c>
      <c r="D452" s="52">
        <f t="array" ref="D452">SUMPRODUCT('Distance Matrix_ex'!$B187:$T187,TRANSPOSE('Entry capacity'!D$12:D$30))/(SUM('Entry capacity'!$D$12:$D$30)-IFERROR(VLOOKUP($A452,'Entry capacity'!$A$12:$I$30,4,FALSE),0))</f>
        <v>1300.7423996281382</v>
      </c>
      <c r="E452" s="52">
        <f t="array" ref="E452">SUMPRODUCT('Distance Matrix_ex'!$B187:$T187,TRANSPOSE('Entry capacity'!E$12:E$30))/(SUM('Entry capacity'!$E$12:$E$30)-IFERROR(VLOOKUP($A452,'Entry capacity'!$A$12:$I$30,5,FALSE),0))</f>
        <v>1309.4130406844565</v>
      </c>
      <c r="F452" s="52">
        <f t="array" ref="F452">SUMPRODUCT('Distance Matrix_ex'!$B187:$T187,TRANSPOSE('Entry capacity'!F$12:F$30))/(SUM('Entry capacity'!$F$12:$F$30)-IFERROR(VLOOKUP($A452,'Entry capacity'!$A$12:$I$30,6,FALSE),0))</f>
        <v>1318.2413896589376</v>
      </c>
      <c r="G452" s="52">
        <f t="array" ref="G452">SUMPRODUCT('Distance Matrix_ex'!$B187:$T187,TRANSPOSE('Entry capacity'!G$12:G$30))/(SUM('Entry capacity'!$G$12:$G$30)-IFERROR(VLOOKUP($A452,'Entry capacity'!$A$12:$I$30,7,FALSE),0))</f>
        <v>1319.9069088800486</v>
      </c>
      <c r="H452" s="52">
        <f t="array" ref="H452">SUMPRODUCT('Distance Matrix_ex'!$B187:$T187,TRANSPOSE('Entry capacity'!H$12:H$30))/(SUM('Entry capacity'!$H$12:$H$30)-IFERROR(VLOOKUP($A452,'Entry capacity'!$A$12:$I$30,8,FALSE),0))</f>
        <v>1319.5471689285355</v>
      </c>
      <c r="I452" s="57">
        <f t="array" ref="I452">SUMPRODUCT('Distance Matrix_ex'!$B187:$T187,TRANSPOSE('Entry capacity'!I$12:I$30))/(SUM('Entry capacity'!$I$12:$I$30)-IFERROR(VLOOKUP($A452,'Entry capacity'!$A$12:$I$30,9,FALSE),0))</f>
        <v>1319.0120720860489</v>
      </c>
    </row>
    <row r="453" spans="1:9" s="5" customFormat="1" ht="15" customHeight="1" x14ac:dyDescent="0.25">
      <c r="A453" s="46" t="str">
        <f t="shared" si="12"/>
        <v>I024_Porriño</v>
      </c>
      <c r="B453" s="4" t="str">
        <f t="shared" si="12"/>
        <v>Salida Nacional / National exit</v>
      </c>
      <c r="C453" s="52">
        <f t="array" ref="C453">SUMPRODUCT('Distance Matrix_ex'!$B188:$T188,TRANSPOSE('Entry capacity'!C$12:C$30))/(SUM('Entry capacity'!$C$12:$C$30)-IFERROR(VLOOKUP($A453,'Entry capacity'!$A$12:$I$30,3,FALSE),0))</f>
        <v>1312.7933375783621</v>
      </c>
      <c r="D453" s="52">
        <f t="array" ref="D453">SUMPRODUCT('Distance Matrix_ex'!$B188:$T188,TRANSPOSE('Entry capacity'!D$12:D$30))/(SUM('Entry capacity'!$D$12:$D$30)-IFERROR(VLOOKUP($A453,'Entry capacity'!$A$12:$I$30,4,FALSE),0))</f>
        <v>1319.4193996281383</v>
      </c>
      <c r="E453" s="52">
        <f t="array" ref="E453">SUMPRODUCT('Distance Matrix_ex'!$B188:$T188,TRANSPOSE('Entry capacity'!E$12:E$30))/(SUM('Entry capacity'!$E$12:$E$30)-IFERROR(VLOOKUP($A453,'Entry capacity'!$A$12:$I$30,5,FALSE),0))</f>
        <v>1328.0900406844567</v>
      </c>
      <c r="F453" s="52">
        <f t="array" ref="F453">SUMPRODUCT('Distance Matrix_ex'!$B188:$T188,TRANSPOSE('Entry capacity'!F$12:F$30))/(SUM('Entry capacity'!$F$12:$F$30)-IFERROR(VLOOKUP($A453,'Entry capacity'!$A$12:$I$30,6,FALSE),0))</f>
        <v>1336.9183896589377</v>
      </c>
      <c r="G453" s="52">
        <f t="array" ref="G453">SUMPRODUCT('Distance Matrix_ex'!$B188:$T188,TRANSPOSE('Entry capacity'!G$12:G$30))/(SUM('Entry capacity'!$G$12:$G$30)-IFERROR(VLOOKUP($A453,'Entry capacity'!$A$12:$I$30,7,FALSE),0))</f>
        <v>1338.5839088800487</v>
      </c>
      <c r="H453" s="52">
        <f t="array" ref="H453">SUMPRODUCT('Distance Matrix_ex'!$B188:$T188,TRANSPOSE('Entry capacity'!H$12:H$30))/(SUM('Entry capacity'!$H$12:$H$30)-IFERROR(VLOOKUP($A453,'Entry capacity'!$A$12:$I$30,8,FALSE),0))</f>
        <v>1338.2241689285354</v>
      </c>
      <c r="I453" s="57">
        <f t="array" ref="I453">SUMPRODUCT('Distance Matrix_ex'!$B188:$T188,TRANSPOSE('Entry capacity'!I$12:I$30))/(SUM('Entry capacity'!$I$12:$I$30)-IFERROR(VLOOKUP($A453,'Entry capacity'!$A$12:$I$30,9,FALSE),0))</f>
        <v>1337.6890720860488</v>
      </c>
    </row>
    <row r="454" spans="1:9" s="5" customFormat="1" ht="15" customHeight="1" x14ac:dyDescent="0.25">
      <c r="A454" s="46" t="str">
        <f t="shared" ref="A454:B469" si="13">A189</f>
        <v>I025_Tuy</v>
      </c>
      <c r="B454" s="4" t="str">
        <f t="shared" si="13"/>
        <v>Salida Nacional / National exit</v>
      </c>
      <c r="C454" s="52">
        <f t="array" ref="C454">SUMPRODUCT('Distance Matrix_ex'!$B189:$T189,TRANSPOSE('Entry capacity'!C$12:C$30))/(SUM('Entry capacity'!$C$12:$C$30)-IFERROR(VLOOKUP($A454,'Entry capacity'!$A$12:$I$30,3,FALSE),0))</f>
        <v>1323.5433375783618</v>
      </c>
      <c r="D454" s="52">
        <f t="array" ref="D454">SUMPRODUCT('Distance Matrix_ex'!$B189:$T189,TRANSPOSE('Entry capacity'!D$12:D$30))/(SUM('Entry capacity'!$D$12:$D$30)-IFERROR(VLOOKUP($A454,'Entry capacity'!$A$12:$I$30,4,FALSE),0))</f>
        <v>1330.1693996281376</v>
      </c>
      <c r="E454" s="52">
        <f t="array" ref="E454">SUMPRODUCT('Distance Matrix_ex'!$B189:$T189,TRANSPOSE('Entry capacity'!E$12:E$30))/(SUM('Entry capacity'!$E$12:$E$30)-IFERROR(VLOOKUP($A454,'Entry capacity'!$A$12:$I$30,5,FALSE),0))</f>
        <v>1338.8400406844562</v>
      </c>
      <c r="F454" s="52">
        <f t="array" ref="F454">SUMPRODUCT('Distance Matrix_ex'!$B189:$T189,TRANSPOSE('Entry capacity'!F$12:F$30))/(SUM('Entry capacity'!$F$12:$F$30)-IFERROR(VLOOKUP($A454,'Entry capacity'!$A$12:$I$30,6,FALSE),0))</f>
        <v>1347.668389658937</v>
      </c>
      <c r="G454" s="52">
        <f t="array" ref="G454">SUMPRODUCT('Distance Matrix_ex'!$B189:$T189,TRANSPOSE('Entry capacity'!G$12:G$30))/(SUM('Entry capacity'!$G$12:$G$30)-IFERROR(VLOOKUP($A454,'Entry capacity'!$A$12:$I$30,7,FALSE),0))</f>
        <v>1349.3339088800485</v>
      </c>
      <c r="H454" s="52">
        <f t="array" ref="H454">SUMPRODUCT('Distance Matrix_ex'!$B189:$T189,TRANSPOSE('Entry capacity'!H$12:H$30))/(SUM('Entry capacity'!$H$12:$H$30)-IFERROR(VLOOKUP($A454,'Entry capacity'!$A$12:$I$30,8,FALSE),0))</f>
        <v>1348.9741689285354</v>
      </c>
      <c r="I454" s="57">
        <f t="array" ref="I454">SUMPRODUCT('Distance Matrix_ex'!$B189:$T189,TRANSPOSE('Entry capacity'!I$12:I$30))/(SUM('Entry capacity'!$I$12:$I$30)-IFERROR(VLOOKUP($A454,'Entry capacity'!$A$12:$I$30,9,FALSE),0))</f>
        <v>1348.4390720860486</v>
      </c>
    </row>
    <row r="455" spans="1:9" s="5" customFormat="1" ht="15" customHeight="1" x14ac:dyDescent="0.25">
      <c r="A455" s="46" t="str">
        <f t="shared" si="13"/>
        <v>J01A_Quer</v>
      </c>
      <c r="B455" s="4" t="str">
        <f t="shared" si="13"/>
        <v>Salida Nacional / National exit</v>
      </c>
      <c r="C455" s="52">
        <f t="array" ref="C455">SUMPRODUCT('Distance Matrix_ex'!$B190:$T190,TRANSPOSE('Entry capacity'!C$12:C$30))/(SUM('Entry capacity'!$C$12:$C$30)-IFERROR(VLOOKUP($A455,'Entry capacity'!$A$12:$I$30,3,FALSE),0))</f>
        <v>613.68272501435501</v>
      </c>
      <c r="D455" s="52">
        <f t="array" ref="D455">SUMPRODUCT('Distance Matrix_ex'!$B190:$T190,TRANSPOSE('Entry capacity'!D$12:D$30))/(SUM('Entry capacity'!$D$12:$D$30)-IFERROR(VLOOKUP($A455,'Entry capacity'!$A$12:$I$30,4,FALSE),0))</f>
        <v>614.696462204515</v>
      </c>
      <c r="E455" s="52">
        <f t="array" ref="E455">SUMPRODUCT('Distance Matrix_ex'!$B190:$T190,TRANSPOSE('Entry capacity'!E$12:E$30))/(SUM('Entry capacity'!$E$12:$E$30)-IFERROR(VLOOKUP($A455,'Entry capacity'!$A$12:$I$30,5,FALSE),0))</f>
        <v>616.04941220081741</v>
      </c>
      <c r="F455" s="52">
        <f t="array" ref="F455">SUMPRODUCT('Distance Matrix_ex'!$B190:$T190,TRANSPOSE('Entry capacity'!F$12:F$30))/(SUM('Entry capacity'!$F$12:$F$30)-IFERROR(VLOOKUP($A455,'Entry capacity'!$A$12:$I$30,6,FALSE),0))</f>
        <v>617.30575977371143</v>
      </c>
      <c r="G455" s="52">
        <f t="array" ref="G455">SUMPRODUCT('Distance Matrix_ex'!$B190:$T190,TRANSPOSE('Entry capacity'!G$12:G$30))/(SUM('Entry capacity'!$G$12:$G$30)-IFERROR(VLOOKUP($A455,'Entry capacity'!$A$12:$I$30,7,FALSE),0))</f>
        <v>617.74076905668051</v>
      </c>
      <c r="H455" s="52">
        <f t="array" ref="H455">SUMPRODUCT('Distance Matrix_ex'!$B190:$T190,TRANSPOSE('Entry capacity'!H$12:H$30))/(SUM('Entry capacity'!$H$12:$H$30)-IFERROR(VLOOKUP($A455,'Entry capacity'!$A$12:$I$30,8,FALSE),0))</f>
        <v>617.99807587443456</v>
      </c>
      <c r="I455" s="57">
        <f t="array" ref="I455">SUMPRODUCT('Distance Matrix_ex'!$B190:$T190,TRANSPOSE('Entry capacity'!I$12:I$30))/(SUM('Entry capacity'!$I$12:$I$30)-IFERROR(VLOOKUP($A455,'Entry capacity'!$A$12:$I$30,9,FALSE),0))</f>
        <v>618.5868888256781</v>
      </c>
    </row>
    <row r="456" spans="1:9" s="5" customFormat="1" ht="15" customHeight="1" x14ac:dyDescent="0.25">
      <c r="A456" s="46" t="str">
        <f t="shared" si="13"/>
        <v>K02_Tarifa Oeste</v>
      </c>
      <c r="B456" s="4" t="str">
        <f t="shared" si="13"/>
        <v>Salida Nacional / National exit</v>
      </c>
      <c r="C456" s="52">
        <f t="array" ref="C456">SUMPRODUCT('Distance Matrix_ex'!$B191:$T191,TRANSPOSE('Entry capacity'!C$12:C$30))/(SUM('Entry capacity'!$C$12:$C$30)-IFERROR(VLOOKUP($A456,'Entry capacity'!$A$12:$I$30,3,FALSE),0))</f>
        <v>838.00261080224607</v>
      </c>
      <c r="D456" s="52">
        <f t="array" ref="D456">SUMPRODUCT('Distance Matrix_ex'!$B191:$T191,TRANSPOSE('Entry capacity'!D$12:D$30))/(SUM('Entry capacity'!$D$12:$D$30)-IFERROR(VLOOKUP($A456,'Entry capacity'!$A$12:$I$30,4,FALSE),0))</f>
        <v>837.45377512950836</v>
      </c>
      <c r="E456" s="52">
        <f t="array" ref="E456">SUMPRODUCT('Distance Matrix_ex'!$B191:$T191,TRANSPOSE('Entry capacity'!E$12:E$30))/(SUM('Entry capacity'!$E$12:$E$30)-IFERROR(VLOOKUP($A456,'Entry capacity'!$A$12:$I$30,5,FALSE),0))</f>
        <v>837.36012412121363</v>
      </c>
      <c r="F456" s="52">
        <f t="array" ref="F456">SUMPRODUCT('Distance Matrix_ex'!$B191:$T191,TRANSPOSE('Entry capacity'!F$12:F$30))/(SUM('Entry capacity'!$F$12:$F$30)-IFERROR(VLOOKUP($A456,'Entry capacity'!$A$12:$I$30,6,FALSE),0))</f>
        <v>837.45770443412232</v>
      </c>
      <c r="G456" s="52">
        <f t="array" ref="G456">SUMPRODUCT('Distance Matrix_ex'!$B191:$T191,TRANSPOSE('Entry capacity'!G$12:G$30))/(SUM('Entry capacity'!$G$12:$G$30)-IFERROR(VLOOKUP($A456,'Entry capacity'!$A$12:$I$30,7,FALSE),0))</f>
        <v>838.74077711575069</v>
      </c>
      <c r="H456" s="52">
        <f t="array" ref="H456">SUMPRODUCT('Distance Matrix_ex'!$B191:$T191,TRANSPOSE('Entry capacity'!H$12:H$30))/(SUM('Entry capacity'!$H$12:$H$30)-IFERROR(VLOOKUP($A456,'Entry capacity'!$A$12:$I$30,8,FALSE),0))</f>
        <v>839.95950066608214</v>
      </c>
      <c r="I456" s="57">
        <f t="array" ref="I456">SUMPRODUCT('Distance Matrix_ex'!$B191:$T191,TRANSPOSE('Entry capacity'!I$12:I$30))/(SUM('Entry capacity'!$I$12:$I$30)-IFERROR(VLOOKUP($A456,'Entry capacity'!$A$12:$I$30,9,FALSE),0))</f>
        <v>842.18651574411308</v>
      </c>
    </row>
    <row r="457" spans="1:9" s="5" customFormat="1" ht="15" customHeight="1" x14ac:dyDescent="0.25">
      <c r="A457" s="46" t="str">
        <f t="shared" si="13"/>
        <v>K05_Benalup</v>
      </c>
      <c r="B457" s="4" t="str">
        <f t="shared" si="13"/>
        <v>Salida Nacional / National exit</v>
      </c>
      <c r="C457" s="52">
        <f t="array" ref="C457">SUMPRODUCT('Distance Matrix_ex'!$B192:$T192,TRANSPOSE('Entry capacity'!C$12:C$30))/(SUM('Entry capacity'!$C$12:$C$30)-IFERROR(VLOOKUP($A457,'Entry capacity'!$A$12:$I$30,3,FALSE),0))</f>
        <v>825.43441101680423</v>
      </c>
      <c r="D457" s="52">
        <f t="array" ref="D457">SUMPRODUCT('Distance Matrix_ex'!$B192:$T192,TRANSPOSE('Entry capacity'!D$12:D$30))/(SUM('Entry capacity'!$D$12:$D$30)-IFERROR(VLOOKUP($A457,'Entry capacity'!$A$12:$I$30,4,FALSE),0))</f>
        <v>824.77507924778422</v>
      </c>
      <c r="E457" s="52">
        <f t="array" ref="E457">SUMPRODUCT('Distance Matrix_ex'!$B192:$T192,TRANSPOSE('Entry capacity'!E$12:E$30))/(SUM('Entry capacity'!$E$12:$E$30)-IFERROR(VLOOKUP($A457,'Entry capacity'!$A$12:$I$30,5,FALSE),0))</f>
        <v>824.4999581806976</v>
      </c>
      <c r="F457" s="52">
        <f t="array" ref="F457">SUMPRODUCT('Distance Matrix_ex'!$B192:$T192,TRANSPOSE('Entry capacity'!F$12:F$30))/(SUM('Entry capacity'!$F$12:$F$30)-IFERROR(VLOOKUP($A457,'Entry capacity'!$A$12:$I$30,6,FALSE),0))</f>
        <v>824.39917885814145</v>
      </c>
      <c r="G457" s="52">
        <f t="array" ref="G457">SUMPRODUCT('Distance Matrix_ex'!$B192:$T192,TRANSPOSE('Entry capacity'!G$12:G$30))/(SUM('Entry capacity'!$G$12:$G$30)-IFERROR(VLOOKUP($A457,'Entry capacity'!$A$12:$I$30,7,FALSE),0))</f>
        <v>825.57260539512583</v>
      </c>
      <c r="H457" s="52">
        <f t="array" ref="H457">SUMPRODUCT('Distance Matrix_ex'!$B192:$T192,TRANSPOSE('Entry capacity'!H$12:H$30))/(SUM('Entry capacity'!$H$12:$H$30)-IFERROR(VLOOKUP($A457,'Entry capacity'!$A$12:$I$30,8,FALSE),0))</f>
        <v>826.73157136984275</v>
      </c>
      <c r="I457" s="57">
        <f t="array" ref="I457">SUMPRODUCT('Distance Matrix_ex'!$B192:$T192,TRANSPOSE('Entry capacity'!I$12:I$30))/(SUM('Entry capacity'!$I$12:$I$30)-IFERROR(VLOOKUP($A457,'Entry capacity'!$A$12:$I$30,9,FALSE),0))</f>
        <v>828.8484414236076</v>
      </c>
    </row>
    <row r="458" spans="1:9" s="5" customFormat="1" ht="15" customHeight="1" x14ac:dyDescent="0.25">
      <c r="A458" s="46" t="str">
        <f t="shared" si="13"/>
        <v>K07_Medina Sidonia</v>
      </c>
      <c r="B458" s="4" t="str">
        <f t="shared" si="13"/>
        <v>Salida Nacional / National exit</v>
      </c>
      <c r="C458" s="52">
        <f t="array" ref="C458">SUMPRODUCT('Distance Matrix_ex'!$B193:$T193,TRANSPOSE('Entry capacity'!C$12:C$30))/(SUM('Entry capacity'!$C$12:$C$30)-IFERROR(VLOOKUP($A458,'Entry capacity'!$A$12:$I$30,3,FALSE),0))</f>
        <v>815.96141313225007</v>
      </c>
      <c r="D458" s="52">
        <f t="array" ref="D458">SUMPRODUCT('Distance Matrix_ex'!$B193:$T193,TRANSPOSE('Entry capacity'!D$12:D$30))/(SUM('Entry capacity'!$D$12:$D$30)-IFERROR(VLOOKUP($A458,'Entry capacity'!$A$12:$I$30,4,FALSE),0))</f>
        <v>815.21879741610883</v>
      </c>
      <c r="E458" s="52">
        <f t="array" ref="E458">SUMPRODUCT('Distance Matrix_ex'!$B193:$T193,TRANSPOSE('Entry capacity'!E$12:E$30))/(SUM('Entry capacity'!$E$12:$E$30)-IFERROR(VLOOKUP($A458,'Entry capacity'!$A$12:$I$30,5,FALSE),0))</f>
        <v>814.80689737411842</v>
      </c>
      <c r="F458" s="52">
        <f t="array" ref="F458">SUMPRODUCT('Distance Matrix_ex'!$B193:$T193,TRANSPOSE('Entry capacity'!F$12:F$30))/(SUM('Entry capacity'!$F$12:$F$30)-IFERROR(VLOOKUP($A458,'Entry capacity'!$A$12:$I$30,6,FALSE),0))</f>
        <v>814.55660893814752</v>
      </c>
      <c r="G458" s="52">
        <f t="array" ref="G458">SUMPRODUCT('Distance Matrix_ex'!$B193:$T193,TRANSPOSE('Entry capacity'!G$12:G$30))/(SUM('Entry capacity'!$G$12:$G$30)-IFERROR(VLOOKUP($A458,'Entry capacity'!$A$12:$I$30,7,FALSE),0))</f>
        <v>815.64739215993995</v>
      </c>
      <c r="H458" s="52">
        <f t="array" ref="H458">SUMPRODUCT('Distance Matrix_ex'!$B193:$T193,TRANSPOSE('Entry capacity'!H$12:H$30))/(SUM('Entry capacity'!$H$12:$H$30)-IFERROR(VLOOKUP($A458,'Entry capacity'!$A$12:$I$30,8,FALSE),0))</f>
        <v>816.76131720619878</v>
      </c>
      <c r="I458" s="57">
        <f t="array" ref="I458">SUMPRODUCT('Distance Matrix_ex'!$B193:$T193,TRANSPOSE('Entry capacity'!I$12:I$30))/(SUM('Entry capacity'!$I$12:$I$30)-IFERROR(VLOOKUP($A458,'Entry capacity'!$A$12:$I$30,9,FALSE),0))</f>
        <v>818.79516792547781</v>
      </c>
    </row>
    <row r="459" spans="1:9" s="5" customFormat="1" ht="15" customHeight="1" x14ac:dyDescent="0.25">
      <c r="A459" s="46" t="str">
        <f t="shared" si="13"/>
        <v>K11.01_Arcos</v>
      </c>
      <c r="B459" s="4" t="str">
        <f t="shared" si="13"/>
        <v>Salida Nacional / National exit</v>
      </c>
      <c r="C459" s="52">
        <f t="array" ref="C459">SUMPRODUCT('Distance Matrix_ex'!$B194:$T194,TRANSPOSE('Entry capacity'!C$12:C$30))/(SUM('Entry capacity'!$C$12:$C$30)-IFERROR(VLOOKUP($A459,'Entry capacity'!$A$12:$I$30,3,FALSE),0))</f>
        <v>796.64063299936004</v>
      </c>
      <c r="D459" s="52">
        <f t="array" ref="D459">SUMPRODUCT('Distance Matrix_ex'!$B194:$T194,TRANSPOSE('Entry capacity'!D$12:D$30))/(SUM('Entry capacity'!$D$12:$D$30)-IFERROR(VLOOKUP($A459,'Entry capacity'!$A$12:$I$30,4,FALSE),0))</f>
        <v>795.72815438970497</v>
      </c>
      <c r="E459" s="52">
        <f t="array" ref="E459">SUMPRODUCT('Distance Matrix_ex'!$B194:$T194,TRANSPOSE('Entry capacity'!E$12:E$30))/(SUM('Entry capacity'!$E$12:$E$30)-IFERROR(VLOOKUP($A459,'Entry capacity'!$A$12:$I$30,5,FALSE),0))</f>
        <v>795.03728495142309</v>
      </c>
      <c r="F459" s="52">
        <f t="array" ref="F459">SUMPRODUCT('Distance Matrix_ex'!$B194:$T194,TRANSPOSE('Entry capacity'!F$12:F$30))/(SUM('Entry capacity'!$F$12:$F$30)-IFERROR(VLOOKUP($A459,'Entry capacity'!$A$12:$I$30,6,FALSE),0))</f>
        <v>794.48206319409462</v>
      </c>
      <c r="G459" s="52">
        <f t="array" ref="G459">SUMPRODUCT('Distance Matrix_ex'!$B194:$T194,TRANSPOSE('Entry capacity'!G$12:G$30))/(SUM('Entry capacity'!$G$12:$G$30)-IFERROR(VLOOKUP($A459,'Entry capacity'!$A$12:$I$30,7,FALSE),0))</f>
        <v>795.40429013183257</v>
      </c>
      <c r="H459" s="52">
        <f t="array" ref="H459">SUMPRODUCT('Distance Matrix_ex'!$B194:$T194,TRANSPOSE('Entry capacity'!H$12:H$30))/(SUM('Entry capacity'!$H$12:$H$30)-IFERROR(VLOOKUP($A459,'Entry capacity'!$A$12:$I$30,8,FALSE),0))</f>
        <v>796.42635134719808</v>
      </c>
      <c r="I459" s="57">
        <f t="array" ref="I459">SUMPRODUCT('Distance Matrix_ex'!$B194:$T194,TRANSPOSE('Entry capacity'!I$12:I$30))/(SUM('Entry capacity'!$I$12:$I$30)-IFERROR(VLOOKUP($A459,'Entry capacity'!$A$12:$I$30,9,FALSE),0))</f>
        <v>798.29087886721959</v>
      </c>
    </row>
    <row r="460" spans="1:9" s="5" customFormat="1" ht="15" customHeight="1" x14ac:dyDescent="0.25">
      <c r="A460" s="46" t="str">
        <f t="shared" si="13"/>
        <v>K19_Moron de la Frontera</v>
      </c>
      <c r="B460" s="4" t="str">
        <f t="shared" si="13"/>
        <v>Salida Nacional / National exit</v>
      </c>
      <c r="C460" s="52">
        <f t="array" ref="C460">SUMPRODUCT('Distance Matrix_ex'!$B195:$T195,TRANSPOSE('Entry capacity'!C$12:C$30))/(SUM('Entry capacity'!$C$12:$C$30)-IFERROR(VLOOKUP($A460,'Entry capacity'!$A$12:$I$30,3,FALSE),0))</f>
        <v>757.15903881475856</v>
      </c>
      <c r="D460" s="52">
        <f t="array" ref="D460">SUMPRODUCT('Distance Matrix_ex'!$B195:$T195,TRANSPOSE('Entry capacity'!D$12:D$30))/(SUM('Entry capacity'!$D$12:$D$30)-IFERROR(VLOOKUP($A460,'Entry capacity'!$A$12:$I$30,4,FALSE),0))</f>
        <v>755.89944907487927</v>
      </c>
      <c r="E460" s="52">
        <f t="array" ref="E460">SUMPRODUCT('Distance Matrix_ex'!$B195:$T195,TRANSPOSE('Entry capacity'!E$12:E$30))/(SUM('Entry capacity'!$E$12:$E$30)-IFERROR(VLOOKUP($A460,'Entry capacity'!$A$12:$I$30,5,FALSE),0))</f>
        <v>754.63851173982732</v>
      </c>
      <c r="F460" s="52">
        <f t="array" ref="F460">SUMPRODUCT('Distance Matrix_ex'!$B195:$T195,TRANSPOSE('Entry capacity'!F$12:F$30))/(SUM('Entry capacity'!$F$12:$F$30)-IFERROR(VLOOKUP($A460,'Entry capacity'!$A$12:$I$30,6,FALSE),0))</f>
        <v>753.46016536929039</v>
      </c>
      <c r="G460" s="52">
        <f t="array" ref="G460">SUMPRODUCT('Distance Matrix_ex'!$B195:$T195,TRANSPOSE('Entry capacity'!G$12:G$30))/(SUM('Entry capacity'!$G$12:$G$30)-IFERROR(VLOOKUP($A460,'Entry capacity'!$A$12:$I$30,7,FALSE),0))</f>
        <v>754.03795120483051</v>
      </c>
      <c r="H460" s="52">
        <f t="array" ref="H460">SUMPRODUCT('Distance Matrix_ex'!$B195:$T195,TRANSPOSE('Entry capacity'!H$12:H$30))/(SUM('Entry capacity'!$H$12:$H$30)-IFERROR(VLOOKUP($A460,'Entry capacity'!$A$12:$I$30,8,FALSE),0))</f>
        <v>754.8722906788056</v>
      </c>
      <c r="I460" s="57">
        <f t="array" ref="I460">SUMPRODUCT('Distance Matrix_ex'!$B195:$T195,TRANSPOSE('Entry capacity'!I$12:I$30))/(SUM('Entry capacity'!$I$12:$I$30)-IFERROR(VLOOKUP($A460,'Entry capacity'!$A$12:$I$30,9,FALSE),0))</f>
        <v>756.39080992208289</v>
      </c>
    </row>
    <row r="461" spans="1:9" s="5" customFormat="1" ht="15" customHeight="1" x14ac:dyDescent="0.25">
      <c r="A461" s="46" t="str">
        <f t="shared" si="13"/>
        <v>K25_Osuna</v>
      </c>
      <c r="B461" s="4" t="str">
        <f t="shared" si="13"/>
        <v>Salida Nacional / National exit</v>
      </c>
      <c r="C461" s="52">
        <f t="array" ref="C461">SUMPRODUCT('Distance Matrix_ex'!$B196:$T196,TRANSPOSE('Entry capacity'!C$12:C$30))/(SUM('Entry capacity'!$C$12:$C$30)-IFERROR(VLOOKUP($A461,'Entry capacity'!$A$12:$I$30,3,FALSE),0))</f>
        <v>729.44115039334326</v>
      </c>
      <c r="D461" s="52">
        <f t="array" ref="D461">SUMPRODUCT('Distance Matrix_ex'!$B196:$T196,TRANSPOSE('Entry capacity'!D$12:D$30))/(SUM('Entry capacity'!$D$12:$D$30)-IFERROR(VLOOKUP($A461,'Entry capacity'!$A$12:$I$30,4,FALSE),0))</f>
        <v>727.93787273315331</v>
      </c>
      <c r="E461" s="52">
        <f t="array" ref="E461">SUMPRODUCT('Distance Matrix_ex'!$B196:$T196,TRANSPOSE('Entry capacity'!E$12:E$30))/(SUM('Entry capacity'!$E$12:$E$30)-IFERROR(VLOOKUP($A461,'Entry capacity'!$A$12:$I$30,5,FALSE),0))</f>
        <v>726.27672161034491</v>
      </c>
      <c r="F461" s="52">
        <f t="array" ref="F461">SUMPRODUCT('Distance Matrix_ex'!$B196:$T196,TRANSPOSE('Entry capacity'!F$12:F$30))/(SUM('Entry capacity'!$F$12:$F$30)-IFERROR(VLOOKUP($A461,'Entry capacity'!$A$12:$I$30,6,FALSE),0))</f>
        <v>724.66091320570649</v>
      </c>
      <c r="G461" s="52">
        <f t="array" ref="G461">SUMPRODUCT('Distance Matrix_ex'!$B196:$T196,TRANSPOSE('Entry capacity'!G$12:G$30))/(SUM('Entry capacity'!$G$12:$G$30)-IFERROR(VLOOKUP($A461,'Entry capacity'!$A$12:$I$30,7,FALSE),0))</f>
        <v>724.99688560296886</v>
      </c>
      <c r="H461" s="52">
        <f t="array" ref="H461">SUMPRODUCT('Distance Matrix_ex'!$B196:$T196,TRANSPOSE('Entry capacity'!H$12:H$30))/(SUM('Entry capacity'!$H$12:$H$30)-IFERROR(VLOOKUP($A461,'Entry capacity'!$A$12:$I$30,8,FALSE),0))</f>
        <v>725.69943581185464</v>
      </c>
      <c r="I461" s="57">
        <f t="array" ref="I461">SUMPRODUCT('Distance Matrix_ex'!$B196:$T196,TRANSPOSE('Entry capacity'!I$12:I$30))/(SUM('Entry capacity'!$I$12:$I$30)-IFERROR(VLOOKUP($A461,'Entry capacity'!$A$12:$I$30,9,FALSE),0))</f>
        <v>726.97504138850468</v>
      </c>
    </row>
    <row r="462" spans="1:9" s="5" customFormat="1" ht="15" customHeight="1" x14ac:dyDescent="0.25">
      <c r="A462" s="46" t="str">
        <f t="shared" si="13"/>
        <v>K29_Santaella_GN</v>
      </c>
      <c r="B462" s="4" t="str">
        <f t="shared" si="13"/>
        <v>Salida Nacional / National exit</v>
      </c>
      <c r="C462" s="52">
        <f t="array" ref="C462">SUMPRODUCT('Distance Matrix_ex'!$B197:$T197,TRANSPOSE('Entry capacity'!C$12:C$30))/(SUM('Entry capacity'!$C$12:$C$30)-IFERROR(VLOOKUP($A462,'Entry capacity'!$A$12:$I$30,3,FALSE),0))</f>
        <v>712.31092024876421</v>
      </c>
      <c r="D462" s="52">
        <f t="array" ref="D462">SUMPRODUCT('Distance Matrix_ex'!$B197:$T197,TRANSPOSE('Entry capacity'!D$12:D$30))/(SUM('Entry capacity'!$D$12:$D$30)-IFERROR(VLOOKUP($A462,'Entry capacity'!$A$12:$I$30,4,FALSE),0))</f>
        <v>710.65703839770265</v>
      </c>
      <c r="E462" s="52">
        <f t="array" ref="E462">SUMPRODUCT('Distance Matrix_ex'!$B197:$T197,TRANSPOSE('Entry capacity'!E$12:E$30))/(SUM('Entry capacity'!$E$12:$E$30)-IFERROR(VLOOKUP($A462,'Entry capacity'!$A$12:$I$30,5,FALSE),0))</f>
        <v>708.74854685028936</v>
      </c>
      <c r="F462" s="52">
        <f t="array" ref="F462">SUMPRODUCT('Distance Matrix_ex'!$B197:$T197,TRANSPOSE('Entry capacity'!F$12:F$30))/(SUM('Entry capacity'!$F$12:$F$30)-IFERROR(VLOOKUP($A462,'Entry capacity'!$A$12:$I$30,6,FALSE),0))</f>
        <v>706.86237783196577</v>
      </c>
      <c r="G462" s="52">
        <f t="array" ref="G462">SUMPRODUCT('Distance Matrix_ex'!$B197:$T197,TRANSPOSE('Entry capacity'!G$12:G$30))/(SUM('Entry capacity'!$G$12:$G$30)-IFERROR(VLOOKUP($A462,'Entry capacity'!$A$12:$I$30,7,FALSE),0))</f>
        <v>707.04890450714527</v>
      </c>
      <c r="H462" s="52">
        <f t="array" ref="H462">SUMPRODUCT('Distance Matrix_ex'!$B197:$T197,TRANSPOSE('Entry capacity'!H$12:H$30))/(SUM('Entry capacity'!$H$12:$H$30)-IFERROR(VLOOKUP($A462,'Entry capacity'!$A$12:$I$30,8,FALSE),0))</f>
        <v>707.67000621579768</v>
      </c>
      <c r="I462" s="57">
        <f t="array" ref="I462">SUMPRODUCT('Distance Matrix_ex'!$B197:$T197,TRANSPOSE('Entry capacity'!I$12:I$30))/(SUM('Entry capacity'!$I$12:$I$30)-IFERROR(VLOOKUP($A462,'Entry capacity'!$A$12:$I$30,9,FALSE),0))</f>
        <v>708.79548610641666</v>
      </c>
    </row>
    <row r="463" spans="1:9" s="5" customFormat="1" ht="15" customHeight="1" x14ac:dyDescent="0.25">
      <c r="A463" s="46" t="str">
        <f t="shared" si="13"/>
        <v>K31_Santaella</v>
      </c>
      <c r="B463" s="4" t="str">
        <f t="shared" si="13"/>
        <v>Salida Nacional / National exit</v>
      </c>
      <c r="C463" s="52">
        <f t="array" ref="C463">SUMPRODUCT('Distance Matrix_ex'!$B198:$T198,TRANSPOSE('Entry capacity'!C$12:C$30))/(SUM('Entry capacity'!$C$12:$C$30)-IFERROR(VLOOKUP($A463,'Entry capacity'!$A$12:$I$30,3,FALSE),0))</f>
        <v>703.43757734626104</v>
      </c>
      <c r="D463" s="52">
        <f t="array" ref="D463">SUMPRODUCT('Distance Matrix_ex'!$B198:$T198,TRANSPOSE('Entry capacity'!D$12:D$30))/(SUM('Entry capacity'!$D$12:$D$30)-IFERROR(VLOOKUP($A463,'Entry capacity'!$A$12:$I$30,4,FALSE),0))</f>
        <v>701.70568354691397</v>
      </c>
      <c r="E463" s="52">
        <f t="array" ref="E463">SUMPRODUCT('Distance Matrix_ex'!$B198:$T198,TRANSPOSE('Entry capacity'!E$12:E$30))/(SUM('Entry capacity'!$E$12:$E$30)-IFERROR(VLOOKUP($A463,'Entry capacity'!$A$12:$I$30,5,FALSE),0))</f>
        <v>699.66907133896984</v>
      </c>
      <c r="F463" s="52">
        <f t="array" ref="F463">SUMPRODUCT('Distance Matrix_ex'!$B198:$T198,TRANSPOSE('Entry capacity'!F$12:F$30))/(SUM('Entry capacity'!$F$12:$F$30)-IFERROR(VLOOKUP($A463,'Entry capacity'!$A$12:$I$30,6,FALSE),0))</f>
        <v>697.64285735847648</v>
      </c>
      <c r="G463" s="52">
        <f t="array" ref="G463">SUMPRODUCT('Distance Matrix_ex'!$B198:$T198,TRANSPOSE('Entry capacity'!G$12:G$30))/(SUM('Entry capacity'!$G$12:$G$30)-IFERROR(VLOOKUP($A463,'Entry capacity'!$A$12:$I$30,7,FALSE),0))</f>
        <v>697.75197216433685</v>
      </c>
      <c r="H463" s="52">
        <f t="array" ref="H463">SUMPRODUCT('Distance Matrix_ex'!$B198:$T198,TRANSPOSE('Entry capacity'!H$12:H$30))/(SUM('Entry capacity'!$H$12:$H$30)-IFERROR(VLOOKUP($A463,'Entry capacity'!$A$12:$I$30,8,FALSE),0))</f>
        <v>698.33088410289463</v>
      </c>
      <c r="I463" s="57">
        <f t="array" ref="I463">SUMPRODUCT('Distance Matrix_ex'!$B198:$T198,TRANSPOSE('Entry capacity'!I$12:I$30))/(SUM('Entry capacity'!$I$12:$I$30)-IFERROR(VLOOKUP($A463,'Entry capacity'!$A$12:$I$30,9,FALSE),0))</f>
        <v>699.37859990748677</v>
      </c>
    </row>
    <row r="464" spans="1:9" s="5" customFormat="1" ht="15" customHeight="1" x14ac:dyDescent="0.25">
      <c r="A464" s="46" t="str">
        <f t="shared" si="13"/>
        <v>K37_Azucarera</v>
      </c>
      <c r="B464" s="4" t="str">
        <f t="shared" si="13"/>
        <v>Salida Nacional / National exit</v>
      </c>
      <c r="C464" s="52">
        <f t="array" ref="C464">SUMPRODUCT('Distance Matrix_ex'!$B199:$T199,TRANSPOSE('Entry capacity'!C$12:C$30))/(SUM('Entry capacity'!$C$12:$C$30)-IFERROR(VLOOKUP($A464,'Entry capacity'!$A$12:$I$30,3,FALSE),0))</f>
        <v>676.15133712313229</v>
      </c>
      <c r="D464" s="52">
        <f t="array" ref="D464">SUMPRODUCT('Distance Matrix_ex'!$B199:$T199,TRANSPOSE('Entry capacity'!D$12:D$30))/(SUM('Entry capacity'!$D$12:$D$30)-IFERROR(VLOOKUP($A464,'Entry capacity'!$A$12:$I$30,4,FALSE),0))</f>
        <v>674.17955033367116</v>
      </c>
      <c r="E464" s="52">
        <f t="array" ref="E464">SUMPRODUCT('Distance Matrix_ex'!$B199:$T199,TRANSPOSE('Entry capacity'!E$12:E$30))/(SUM('Entry capacity'!$E$12:$E$30)-IFERROR(VLOOKUP($A464,'Entry capacity'!$A$12:$I$30,5,FALSE),0))</f>
        <v>671.74895683150612</v>
      </c>
      <c r="F464" s="52">
        <f t="array" ref="F464">SUMPRODUCT('Distance Matrix_ex'!$B199:$T199,TRANSPOSE('Entry capacity'!F$12:F$30))/(SUM('Entry capacity'!$F$12:$F$30)-IFERROR(VLOOKUP($A464,'Entry capacity'!$A$12:$I$30,6,FALSE),0))</f>
        <v>669.29209337405746</v>
      </c>
      <c r="G464" s="52">
        <f t="array" ref="G464">SUMPRODUCT('Distance Matrix_ex'!$B199:$T199,TRANSPOSE('Entry capacity'!G$12:G$30))/(SUM('Entry capacity'!$G$12:$G$30)-IFERROR(VLOOKUP($A464,'Entry capacity'!$A$12:$I$30,7,FALSE),0))</f>
        <v>669.16316048069507</v>
      </c>
      <c r="H464" s="52">
        <f t="array" ref="H464">SUMPRODUCT('Distance Matrix_ex'!$B199:$T199,TRANSPOSE('Entry capacity'!H$12:H$30))/(SUM('Entry capacity'!$H$12:$H$30)-IFERROR(VLOOKUP($A464,'Entry capacity'!$A$12:$I$30,8,FALSE),0))</f>
        <v>669.61233549660665</v>
      </c>
      <c r="I464" s="57">
        <f t="array" ref="I464">SUMPRODUCT('Distance Matrix_ex'!$B199:$T199,TRANSPOSE('Entry capacity'!I$12:I$30))/(SUM('Entry capacity'!$I$12:$I$30)-IFERROR(VLOOKUP($A464,'Entry capacity'!$A$12:$I$30,9,FALSE),0))</f>
        <v>670.42092050738404</v>
      </c>
    </row>
    <row r="465" spans="1:9" s="5" customFormat="1" ht="15" customHeight="1" x14ac:dyDescent="0.25">
      <c r="A465" s="46" t="str">
        <f t="shared" si="13"/>
        <v>K41_La Carolina</v>
      </c>
      <c r="B465" s="4" t="str">
        <f t="shared" si="13"/>
        <v>Salida Nacional / National exit</v>
      </c>
      <c r="C465" s="52">
        <f t="array" ref="C465">SUMPRODUCT('Distance Matrix_ex'!$B200:$T200,TRANSPOSE('Entry capacity'!C$12:C$30))/(SUM('Entry capacity'!$C$12:$C$30)-IFERROR(VLOOKUP($A465,'Entry capacity'!$A$12:$I$30,3,FALSE),0))</f>
        <v>631.13068480347056</v>
      </c>
      <c r="D465" s="52">
        <f t="array" ref="D465">SUMPRODUCT('Distance Matrix_ex'!$B200:$T200,TRANSPOSE('Entry capacity'!D$12:D$30))/(SUM('Entry capacity'!$D$12:$D$30)-IFERROR(VLOOKUP($A465,'Entry capacity'!$A$12:$I$30,4,FALSE),0))</f>
        <v>627.67423395115418</v>
      </c>
      <c r="E465" s="52">
        <f t="array" ref="E465">SUMPRODUCT('Distance Matrix_ex'!$B200:$T200,TRANSPOSE('Entry capacity'!E$12:E$30))/(SUM('Entry capacity'!$E$12:$E$30)-IFERROR(VLOOKUP($A465,'Entry capacity'!$A$12:$I$30,5,FALSE),0))</f>
        <v>623.14425497103389</v>
      </c>
      <c r="F465" s="52">
        <f t="array" ref="F465">SUMPRODUCT('Distance Matrix_ex'!$B200:$T200,TRANSPOSE('Entry capacity'!F$12:F$30))/(SUM('Entry capacity'!$F$12:$F$30)-IFERROR(VLOOKUP($A465,'Entry capacity'!$A$12:$I$30,6,FALSE),0))</f>
        <v>618.46110295845028</v>
      </c>
      <c r="G465" s="52">
        <f t="array" ref="G465">SUMPRODUCT('Distance Matrix_ex'!$B200:$T200,TRANSPOSE('Entry capacity'!G$12:G$30))/(SUM('Entry capacity'!$G$12:$G$30)-IFERROR(VLOOKUP($A465,'Entry capacity'!$A$12:$I$30,7,FALSE),0))</f>
        <v>617.64011273232313</v>
      </c>
      <c r="H465" s="52">
        <f t="array" ref="H465">SUMPRODUCT('Distance Matrix_ex'!$B200:$T200,TRANSPOSE('Entry capacity'!H$12:H$30))/(SUM('Entry capacity'!$H$12:$H$30)-IFERROR(VLOOKUP($A465,'Entry capacity'!$A$12:$I$30,8,FALSE),0))</f>
        <v>617.95348409113694</v>
      </c>
      <c r="I465" s="57">
        <f t="array" ref="I465">SUMPRODUCT('Distance Matrix_ex'!$B200:$T200,TRANSPOSE('Entry capacity'!I$12:I$30))/(SUM('Entry capacity'!$I$12:$I$30)-IFERROR(VLOOKUP($A465,'Entry capacity'!$A$12:$I$30,9,FALSE),0))</f>
        <v>618.51499838140603</v>
      </c>
    </row>
    <row r="466" spans="1:9" s="5" customFormat="1" ht="15" customHeight="1" x14ac:dyDescent="0.25">
      <c r="A466" s="46" t="str">
        <f t="shared" si="13"/>
        <v>K44_Torrenueva</v>
      </c>
      <c r="B466" s="4" t="str">
        <f t="shared" si="13"/>
        <v>Salida Nacional / National exit</v>
      </c>
      <c r="C466" s="52">
        <f t="array" ref="C466">SUMPRODUCT('Distance Matrix_ex'!$B201:$T201,TRANSPOSE('Entry capacity'!C$12:C$30))/(SUM('Entry capacity'!$C$12:$C$30)-IFERROR(VLOOKUP($A466,'Entry capacity'!$A$12:$I$30,3,FALSE),0))</f>
        <v>600.20188046866986</v>
      </c>
      <c r="D466" s="52">
        <f t="array" ref="D466">SUMPRODUCT('Distance Matrix_ex'!$B201:$T201,TRANSPOSE('Entry capacity'!D$12:D$30))/(SUM('Entry capacity'!$D$12:$D$30)-IFERROR(VLOOKUP($A466,'Entry capacity'!$A$12:$I$30,4,FALSE),0))</f>
        <v>596.51538161290307</v>
      </c>
      <c r="E466" s="52">
        <f t="array" ref="E466">SUMPRODUCT('Distance Matrix_ex'!$B201:$T201,TRANSPOSE('Entry capacity'!E$12:E$30))/(SUM('Entry capacity'!$E$12:$E$30)-IFERROR(VLOOKUP($A466,'Entry capacity'!$A$12:$I$30,5,FALSE),0))</f>
        <v>591.63033346116481</v>
      </c>
      <c r="F466" s="52">
        <f t="array" ref="F466">SUMPRODUCT('Distance Matrix_ex'!$B201:$T201,TRANSPOSE('Entry capacity'!F$12:F$30))/(SUM('Entry capacity'!$F$12:$F$30)-IFERROR(VLOOKUP($A466,'Entry capacity'!$A$12:$I$30,6,FALSE),0))</f>
        <v>586.55211134283002</v>
      </c>
      <c r="G466" s="52">
        <f t="array" ref="G466">SUMPRODUCT('Distance Matrix_ex'!$B201:$T201,TRANSPOSE('Entry capacity'!G$12:G$30))/(SUM('Entry capacity'!$G$12:$G$30)-IFERROR(VLOOKUP($A466,'Entry capacity'!$A$12:$I$30,7,FALSE),0))</f>
        <v>585.56599033992234</v>
      </c>
      <c r="H466" s="52">
        <f t="array" ref="H466">SUMPRODUCT('Distance Matrix_ex'!$B201:$T201,TRANSPOSE('Entry capacity'!H$12:H$30))/(SUM('Entry capacity'!$H$12:$H$30)-IFERROR(VLOOKUP($A466,'Entry capacity'!$A$12:$I$30,8,FALSE),0))</f>
        <v>585.82311667838246</v>
      </c>
      <c r="I466" s="57">
        <f t="array" ref="I466">SUMPRODUCT('Distance Matrix_ex'!$B201:$T201,TRANSPOSE('Entry capacity'!I$12:I$30))/(SUM('Entry capacity'!$I$12:$I$30)-IFERROR(VLOOKUP($A466,'Entry capacity'!$A$12:$I$30,9,FALSE),0))</f>
        <v>586.28968972966436</v>
      </c>
    </row>
    <row r="467" spans="1:9" s="5" customFormat="1" ht="15" customHeight="1" x14ac:dyDescent="0.25">
      <c r="A467" s="46" t="str">
        <f t="shared" si="13"/>
        <v>K45_Valdepeñas</v>
      </c>
      <c r="B467" s="4" t="str">
        <f t="shared" si="13"/>
        <v>Salida Nacional / National exit</v>
      </c>
      <c r="C467" s="52">
        <f t="array" ref="C467">SUMPRODUCT('Distance Matrix_ex'!$B202:$T202,TRANSPOSE('Entry capacity'!C$12:C$30))/(SUM('Entry capacity'!$C$12:$C$30)-IFERROR(VLOOKUP($A467,'Entry capacity'!$A$12:$I$30,3,FALSE),0))</f>
        <v>592.96518556470016</v>
      </c>
      <c r="D467" s="52">
        <f t="array" ref="D467">SUMPRODUCT('Distance Matrix_ex'!$B202:$T202,TRANSPOSE('Entry capacity'!D$12:D$30))/(SUM('Entry capacity'!$D$12:$D$30)-IFERROR(VLOOKUP($A467,'Entry capacity'!$A$12:$I$30,4,FALSE),0))</f>
        <v>589.22486027593504</v>
      </c>
      <c r="E467" s="52">
        <f t="array" ref="E467">SUMPRODUCT('Distance Matrix_ex'!$B202:$T202,TRANSPOSE('Entry capacity'!E$12:E$30))/(SUM('Entry capacity'!$E$12:$E$30)-IFERROR(VLOOKUP($A467,'Entry capacity'!$A$12:$I$30,5,FALSE),0))</f>
        <v>584.25673334633677</v>
      </c>
      <c r="F467" s="52">
        <f t="array" ref="F467">SUMPRODUCT('Distance Matrix_ex'!$B202:$T202,TRANSPOSE('Entry capacity'!F$12:F$30))/(SUM('Entry capacity'!$F$12:$F$30)-IFERROR(VLOOKUP($A467,'Entry capacity'!$A$12:$I$30,6,FALSE),0))</f>
        <v>579.08607306614999</v>
      </c>
      <c r="G467" s="52">
        <f t="array" ref="G467">SUMPRODUCT('Distance Matrix_ex'!$B202:$T202,TRANSPOSE('Entry capacity'!G$12:G$30))/(SUM('Entry capacity'!$G$12:$G$30)-IFERROR(VLOOKUP($A467,'Entry capacity'!$A$12:$I$30,7,FALSE),0))</f>
        <v>578.06131490682731</v>
      </c>
      <c r="H467" s="52">
        <f t="array" ref="H467">SUMPRODUCT('Distance Matrix_ex'!$B202:$T202,TRANSPOSE('Entry capacity'!H$12:H$30))/(SUM('Entry capacity'!$H$12:$H$30)-IFERROR(VLOOKUP($A467,'Entry capacity'!$A$12:$I$30,8,FALSE),0))</f>
        <v>578.30528108404201</v>
      </c>
      <c r="I467" s="57">
        <f t="array" ref="I467">SUMPRODUCT('Distance Matrix_ex'!$B202:$T202,TRANSPOSE('Entry capacity'!I$12:I$30))/(SUM('Entry capacity'!$I$12:$I$30)-IFERROR(VLOOKUP($A467,'Entry capacity'!$A$12:$I$30,9,FALSE),0))</f>
        <v>578.74963986629132</v>
      </c>
    </row>
    <row r="468" spans="1:9" s="5" customFormat="1" ht="15" customHeight="1" x14ac:dyDescent="0.25">
      <c r="A468" s="46" t="str">
        <f t="shared" si="13"/>
        <v>K46_Manzanares</v>
      </c>
      <c r="B468" s="4" t="str">
        <f t="shared" si="13"/>
        <v>Salida Nacional / National exit</v>
      </c>
      <c r="C468" s="52">
        <f t="array" ref="C468">SUMPRODUCT('Distance Matrix_ex'!$B203:$T203,TRANSPOSE('Entry capacity'!C$12:C$30))/(SUM('Entry capacity'!$C$12:$C$30)-IFERROR(VLOOKUP($A468,'Entry capacity'!$A$12:$I$30,3,FALSE),0))</f>
        <v>579.18319972847758</v>
      </c>
      <c r="D468" s="52">
        <f t="array" ref="D468">SUMPRODUCT('Distance Matrix_ex'!$B203:$T203,TRANSPOSE('Entry capacity'!D$12:D$30))/(SUM('Entry capacity'!$D$12:$D$30)-IFERROR(VLOOKUP($A468,'Entry capacity'!$A$12:$I$30,4,FALSE),0))</f>
        <v>575.34036422655049</v>
      </c>
      <c r="E468" s="52">
        <f t="array" ref="E468">SUMPRODUCT('Distance Matrix_ex'!$B203:$T203,TRANSPOSE('Entry capacity'!E$12:E$30))/(SUM('Entry capacity'!$E$12:$E$30)-IFERROR(VLOOKUP($A468,'Entry capacity'!$A$12:$I$30,5,FALSE),0))</f>
        <v>570.21401720408517</v>
      </c>
      <c r="F468" s="52">
        <f t="array" ref="F468">SUMPRODUCT('Distance Matrix_ex'!$B203:$T203,TRANSPOSE('Entry capacity'!F$12:F$30))/(SUM('Entry capacity'!$F$12:$F$30)-IFERROR(VLOOKUP($A468,'Entry capacity'!$A$12:$I$30,6,FALSE),0))</f>
        <v>564.86731227170822</v>
      </c>
      <c r="G468" s="52">
        <f t="array" ref="G468">SUMPRODUCT('Distance Matrix_ex'!$B203:$T203,TRANSPOSE('Entry capacity'!G$12:G$30))/(SUM('Entry capacity'!$G$12:$G$30)-IFERROR(VLOOKUP($A468,'Entry capacity'!$A$12:$I$30,7,FALSE),0))</f>
        <v>563.76897124762024</v>
      </c>
      <c r="H468" s="52">
        <f t="array" ref="H468">SUMPRODUCT('Distance Matrix_ex'!$B203:$T203,TRANSPOSE('Entry capacity'!H$12:H$30))/(SUM('Entry capacity'!$H$12:$H$30)-IFERROR(VLOOKUP($A468,'Entry capacity'!$A$12:$I$30,8,FALSE),0))</f>
        <v>563.98787444259119</v>
      </c>
      <c r="I468" s="57">
        <f t="array" ref="I468">SUMPRODUCT('Distance Matrix_ex'!$B203:$T203,TRANSPOSE('Entry capacity'!I$12:I$30))/(SUM('Entry capacity'!$I$12:$I$30)-IFERROR(VLOOKUP($A468,'Entry capacity'!$A$12:$I$30,9,FALSE),0))</f>
        <v>564.38992706916633</v>
      </c>
    </row>
    <row r="469" spans="1:9" s="5" customFormat="1" ht="15" customHeight="1" x14ac:dyDescent="0.25">
      <c r="A469" s="46" t="str">
        <f t="shared" si="13"/>
        <v>K47_Tomelloso</v>
      </c>
      <c r="B469" s="4" t="str">
        <f t="shared" si="13"/>
        <v>Salida Nacional / National exit</v>
      </c>
      <c r="C469" s="52">
        <f t="array" ref="C469">SUMPRODUCT('Distance Matrix_ex'!$B204:$T204,TRANSPOSE('Entry capacity'!C$12:C$30))/(SUM('Entry capacity'!$C$12:$C$30)-IFERROR(VLOOKUP($A469,'Entry capacity'!$A$12:$I$30,3,FALSE),0))</f>
        <v>571.16291365656195</v>
      </c>
      <c r="D469" s="52">
        <f t="array" ref="D469">SUMPRODUCT('Distance Matrix_ex'!$B204:$T204,TRANSPOSE('Entry capacity'!D$12:D$30))/(SUM('Entry capacity'!$D$12:$D$30)-IFERROR(VLOOKUP($A469,'Entry capacity'!$A$12:$I$30,4,FALSE),0))</f>
        <v>567.26042338175796</v>
      </c>
      <c r="E469" s="52">
        <f t="array" ref="E469">SUMPRODUCT('Distance Matrix_ex'!$B204:$T204,TRANSPOSE('Entry capacity'!E$12:E$30))/(SUM('Entry capacity'!$E$12:$E$30)-IFERROR(VLOOKUP($A469,'Entry capacity'!$A$12:$I$30,5,FALSE),0))</f>
        <v>562.04200179019972</v>
      </c>
      <c r="F469" s="52">
        <f t="array" ref="F469">SUMPRODUCT('Distance Matrix_ex'!$B204:$T204,TRANSPOSE('Entry capacity'!F$12:F$30))/(SUM('Entry capacity'!$F$12:$F$30)-IFERROR(VLOOKUP($A469,'Entry capacity'!$A$12:$I$30,6,FALSE),0))</f>
        <v>556.59284946825369</v>
      </c>
      <c r="G469" s="52">
        <f t="array" ref="G469">SUMPRODUCT('Distance Matrix_ex'!$B204:$T204,TRANSPOSE('Entry capacity'!G$12:G$30))/(SUM('Entry capacity'!$G$12:$G$30)-IFERROR(VLOOKUP($A469,'Entry capacity'!$A$12:$I$30,7,FALSE),0))</f>
        <v>555.45168764661037</v>
      </c>
      <c r="H469" s="52">
        <f t="array" ref="H469">SUMPRODUCT('Distance Matrix_ex'!$B204:$T204,TRANSPOSE('Entry capacity'!H$12:H$30))/(SUM('Entry capacity'!$H$12:$H$30)-IFERROR(VLOOKUP($A469,'Entry capacity'!$A$12:$I$30,8,FALSE),0))</f>
        <v>555.65600569472349</v>
      </c>
      <c r="I469" s="57">
        <f t="array" ref="I469">SUMPRODUCT('Distance Matrix_ex'!$B204:$T204,TRANSPOSE('Entry capacity'!I$12:I$30))/(SUM('Entry capacity'!$I$12:$I$30)-IFERROR(VLOOKUP($A469,'Entry capacity'!$A$12:$I$30,9,FALSE),0))</f>
        <v>556.03343868555544</v>
      </c>
    </row>
    <row r="470" spans="1:9" s="5" customFormat="1" ht="15" customHeight="1" x14ac:dyDescent="0.25">
      <c r="A470" s="46" t="str">
        <f t="shared" ref="A470:B485" si="14">A205</f>
        <v>K48.02_Socuellamos</v>
      </c>
      <c r="B470" s="4" t="str">
        <f t="shared" si="14"/>
        <v>Salida Nacional / National exit</v>
      </c>
      <c r="C470" s="52">
        <f t="array" ref="C470">SUMPRODUCT('Distance Matrix_ex'!$B205:$T205,TRANSPOSE('Entry capacity'!C$12:C$30))/(SUM('Entry capacity'!$C$12:$C$30)-IFERROR(VLOOKUP($A470,'Entry capacity'!$A$12:$I$30,3,FALSE),0))</f>
        <v>569.79206699497047</v>
      </c>
      <c r="D470" s="52">
        <f t="array" ref="D470">SUMPRODUCT('Distance Matrix_ex'!$B205:$T205,TRANSPOSE('Entry capacity'!D$12:D$30))/(SUM('Entry capacity'!$D$12:$D$30)-IFERROR(VLOOKUP($A470,'Entry capacity'!$A$12:$I$30,4,FALSE),0))</f>
        <v>564.49858139454989</v>
      </c>
      <c r="E470" s="52">
        <f t="array" ref="E470">SUMPRODUCT('Distance Matrix_ex'!$B205:$T205,TRANSPOSE('Entry capacity'!E$12:E$30))/(SUM('Entry capacity'!$E$12:$E$30)-IFERROR(VLOOKUP($A470,'Entry capacity'!$A$12:$I$30,5,FALSE),0))</f>
        <v>557.35768688548148</v>
      </c>
      <c r="F470" s="52">
        <f t="array" ref="F470">SUMPRODUCT('Distance Matrix_ex'!$B205:$T205,TRANSPOSE('Entry capacity'!F$12:F$30))/(SUM('Entry capacity'!$F$12:$F$30)-IFERROR(VLOOKUP($A470,'Entry capacity'!$A$12:$I$30,6,FALSE),0))</f>
        <v>549.92620904648015</v>
      </c>
      <c r="G470" s="52">
        <f t="array" ref="G470">SUMPRODUCT('Distance Matrix_ex'!$B205:$T205,TRANSPOSE('Entry capacity'!G$12:G$30))/(SUM('Entry capacity'!$G$12:$G$30)-IFERROR(VLOOKUP($A470,'Entry capacity'!$A$12:$I$30,7,FALSE),0))</f>
        <v>548.19649878035136</v>
      </c>
      <c r="H470" s="52">
        <f t="array" ref="H470">SUMPRODUCT('Distance Matrix_ex'!$B205:$T205,TRANSPOSE('Entry capacity'!H$12:H$30))/(SUM('Entry capacity'!$H$12:$H$30)-IFERROR(VLOOKUP($A470,'Entry capacity'!$A$12:$I$30,8,FALSE),0))</f>
        <v>548.26807250265676</v>
      </c>
      <c r="I470" s="57">
        <f t="array" ref="I470">SUMPRODUCT('Distance Matrix_ex'!$B205:$T205,TRANSPOSE('Entry capacity'!I$12:I$30))/(SUM('Entry capacity'!$I$12:$I$30)-IFERROR(VLOOKUP($A470,'Entry capacity'!$A$12:$I$30,9,FALSE),0))</f>
        <v>548.37045378896653</v>
      </c>
    </row>
    <row r="471" spans="1:9" s="5" customFormat="1" ht="15" customHeight="1" x14ac:dyDescent="0.25">
      <c r="A471" s="46" t="str">
        <f t="shared" si="14"/>
        <v>K48.03_Villarrobledo</v>
      </c>
      <c r="B471" s="4" t="str">
        <f t="shared" si="14"/>
        <v>Salida Nacional / National exit</v>
      </c>
      <c r="C471" s="52">
        <f t="array" ref="C471">SUMPRODUCT('Distance Matrix_ex'!$B206:$T206,TRANSPOSE('Entry capacity'!C$12:C$30))/(SUM('Entry capacity'!$C$12:$C$30)-IFERROR(VLOOKUP($A471,'Entry capacity'!$A$12:$I$30,3,FALSE),0))</f>
        <v>572.75738942823261</v>
      </c>
      <c r="D471" s="52">
        <f t="array" ref="D471">SUMPRODUCT('Distance Matrix_ex'!$B206:$T206,TRANSPOSE('Entry capacity'!D$12:D$30))/(SUM('Entry capacity'!$D$12:$D$30)-IFERROR(VLOOKUP($A471,'Entry capacity'!$A$12:$I$30,4,FALSE),0))</f>
        <v>566.97910897433121</v>
      </c>
      <c r="E471" s="52">
        <f t="array" ref="E471">SUMPRODUCT('Distance Matrix_ex'!$B206:$T206,TRANSPOSE('Entry capacity'!E$12:E$30))/(SUM('Entry capacity'!$E$12:$E$30)-IFERROR(VLOOKUP($A471,'Entry capacity'!$A$12:$I$30,5,FALSE),0))</f>
        <v>559.17235028589141</v>
      </c>
      <c r="F471" s="52">
        <f t="array" ref="F471">SUMPRODUCT('Distance Matrix_ex'!$B206:$T206,TRANSPOSE('Entry capacity'!F$12:F$30))/(SUM('Entry capacity'!$F$12:$F$30)-IFERROR(VLOOKUP($A471,'Entry capacity'!$A$12:$I$30,6,FALSE),0))</f>
        <v>551.05752404752411</v>
      </c>
      <c r="G471" s="52">
        <f t="array" ref="G471">SUMPRODUCT('Distance Matrix_ex'!$B206:$T206,TRANSPOSE('Entry capacity'!G$12:G$30))/(SUM('Entry capacity'!$G$12:$G$30)-IFERROR(VLOOKUP($A471,'Entry capacity'!$A$12:$I$30,7,FALSE),0))</f>
        <v>549.130293520701</v>
      </c>
      <c r="H471" s="52">
        <f t="array" ref="H471">SUMPRODUCT('Distance Matrix_ex'!$B206:$T206,TRANSPOSE('Entry capacity'!H$12:H$30))/(SUM('Entry capacity'!$H$12:$H$30)-IFERROR(VLOOKUP($A471,'Entry capacity'!$A$12:$I$30,8,FALSE),0))</f>
        <v>549.15944830249396</v>
      </c>
      <c r="I471" s="57">
        <f t="array" ref="I471">SUMPRODUCT('Distance Matrix_ex'!$B206:$T206,TRANSPOSE('Entry capacity'!I$12:I$30))/(SUM('Entry capacity'!$I$12:$I$30)-IFERROR(VLOOKUP($A471,'Entry capacity'!$A$12:$I$30,9,FALSE),0))</f>
        <v>549.17151337538883</v>
      </c>
    </row>
    <row r="472" spans="1:9" s="5" customFormat="1" ht="15" customHeight="1" x14ac:dyDescent="0.25">
      <c r="A472" s="46" t="str">
        <f t="shared" si="14"/>
        <v>K48.05_La Roda</v>
      </c>
      <c r="B472" s="4" t="str">
        <f t="shared" si="14"/>
        <v>Salida Nacional / National exit</v>
      </c>
      <c r="C472" s="52">
        <f t="array" ref="C472">SUMPRODUCT('Distance Matrix_ex'!$B207:$T207,TRANSPOSE('Entry capacity'!C$12:C$30))/(SUM('Entry capacity'!$C$12:$C$30)-IFERROR(VLOOKUP($A472,'Entry capacity'!$A$12:$I$30,3,FALSE),0))</f>
        <v>580.14597390549477</v>
      </c>
      <c r="D472" s="52">
        <f t="array" ref="D472">SUMPRODUCT('Distance Matrix_ex'!$B207:$T207,TRANSPOSE('Entry capacity'!D$12:D$30))/(SUM('Entry capacity'!$D$12:$D$30)-IFERROR(VLOOKUP($A472,'Entry capacity'!$A$12:$I$30,4,FALSE),0))</f>
        <v>573.06186939792258</v>
      </c>
      <c r="E472" s="52">
        <f t="array" ref="E472">SUMPRODUCT('Distance Matrix_ex'!$B207:$T207,TRANSPOSE('Entry capacity'!E$12:E$30))/(SUM('Entry capacity'!$E$12:$E$30)-IFERROR(VLOOKUP($A472,'Entry capacity'!$A$12:$I$30,5,FALSE),0))</f>
        <v>563.44740845733895</v>
      </c>
      <c r="F472" s="52">
        <f t="array" ref="F472">SUMPRODUCT('Distance Matrix_ex'!$B207:$T207,TRANSPOSE('Entry capacity'!F$12:F$30))/(SUM('Entry capacity'!$F$12:$F$30)-IFERROR(VLOOKUP($A472,'Entry capacity'!$A$12:$I$30,6,FALSE),0))</f>
        <v>553.45835915145608</v>
      </c>
      <c r="G472" s="52">
        <f t="array" ref="G472">SUMPRODUCT('Distance Matrix_ex'!$B207:$T207,TRANSPOSE('Entry capacity'!G$12:G$30))/(SUM('Entry capacity'!$G$12:$G$30)-IFERROR(VLOOKUP($A472,'Entry capacity'!$A$12:$I$30,7,FALSE),0))</f>
        <v>550.98062018339908</v>
      </c>
      <c r="H472" s="52">
        <f t="array" ref="H472">SUMPRODUCT('Distance Matrix_ex'!$B207:$T207,TRANSPOSE('Entry capacity'!H$12:H$30))/(SUM('Entry capacity'!$H$12:$H$30)-IFERROR(VLOOKUP($A472,'Entry capacity'!$A$12:$I$30,8,FALSE),0))</f>
        <v>550.89853766010799</v>
      </c>
      <c r="I472" s="57">
        <f t="array" ref="I472">SUMPRODUCT('Distance Matrix_ex'!$B207:$T207,TRANSPOSE('Entry capacity'!I$12:I$30))/(SUM('Entry capacity'!$I$12:$I$30)-IFERROR(VLOOKUP($A472,'Entry capacity'!$A$12:$I$30,9,FALSE),0))</f>
        <v>550.68399912615973</v>
      </c>
    </row>
    <row r="473" spans="1:9" s="5" customFormat="1" ht="15" customHeight="1" x14ac:dyDescent="0.25">
      <c r="A473" s="46" t="str">
        <f t="shared" si="14"/>
        <v>K48.07_Albacete</v>
      </c>
      <c r="B473" s="4" t="str">
        <f t="shared" si="14"/>
        <v>Salida Nacional / National exit</v>
      </c>
      <c r="C473" s="52">
        <f t="array" ref="C473">SUMPRODUCT('Distance Matrix_ex'!$B208:$T208,TRANSPOSE('Entry capacity'!C$12:C$30))/(SUM('Entry capacity'!$C$12:$C$30)-IFERROR(VLOOKUP($A473,'Entry capacity'!$A$12:$I$30,3,FALSE),0))</f>
        <v>584.79951555364016</v>
      </c>
      <c r="D473" s="52">
        <f t="array" ref="D473">SUMPRODUCT('Distance Matrix_ex'!$B208:$T208,TRANSPOSE('Entry capacity'!D$12:D$30))/(SUM('Entry capacity'!$D$12:$D$30)-IFERROR(VLOOKUP($A473,'Entry capacity'!$A$12:$I$30,4,FALSE),0))</f>
        <v>576.81922946640339</v>
      </c>
      <c r="E473" s="52">
        <f t="array" ref="E473">SUMPRODUCT('Distance Matrix_ex'!$B208:$T208,TRANSPOSE('Entry capacity'!E$12:E$30))/(SUM('Entry capacity'!$E$12:$E$30)-IFERROR(VLOOKUP($A473,'Entry capacity'!$A$12:$I$30,5,FALSE),0))</f>
        <v>565.95428428826108</v>
      </c>
      <c r="F473" s="52">
        <f t="array" ref="F473">SUMPRODUCT('Distance Matrix_ex'!$B208:$T208,TRANSPOSE('Entry capacity'!F$12:F$30))/(SUM('Entry capacity'!$F$12:$F$30)-IFERROR(VLOOKUP($A473,'Entry capacity'!$A$12:$I$30,6,FALSE),0))</f>
        <v>554.65556024428747</v>
      </c>
      <c r="G473" s="52">
        <f t="array" ref="G473">SUMPRODUCT('Distance Matrix_ex'!$B208:$T208,TRANSPOSE('Entry capacity'!G$12:G$30))/(SUM('Entry capacity'!$G$12:$G$30)-IFERROR(VLOOKUP($A473,'Entry capacity'!$A$12:$I$30,7,FALSE),0))</f>
        <v>551.78713431073845</v>
      </c>
      <c r="H473" s="52">
        <f t="array" ref="H473">SUMPRODUCT('Distance Matrix_ex'!$B208:$T208,TRANSPOSE('Entry capacity'!H$12:H$30))/(SUM('Entry capacity'!$H$12:$H$30)-IFERROR(VLOOKUP($A473,'Entry capacity'!$A$12:$I$30,8,FALSE),0))</f>
        <v>551.63081511809014</v>
      </c>
      <c r="I473" s="57">
        <f t="array" ref="I473">SUMPRODUCT('Distance Matrix_ex'!$B208:$T208,TRANSPOSE('Entry capacity'!I$12:I$30))/(SUM('Entry capacity'!$I$12:$I$30)-IFERROR(VLOOKUP($A473,'Entry capacity'!$A$12:$I$30,9,FALSE),0))</f>
        <v>551.27237539675366</v>
      </c>
    </row>
    <row r="474" spans="1:9" s="5" customFormat="1" ht="15" customHeight="1" x14ac:dyDescent="0.25">
      <c r="A474" s="46" t="str">
        <f t="shared" si="14"/>
        <v>K48.08_Chinchilla</v>
      </c>
      <c r="B474" s="4" t="str">
        <f t="shared" si="14"/>
        <v>Salida Nacional / National exit</v>
      </c>
      <c r="C474" s="52">
        <f t="array" ref="C474">SUMPRODUCT('Distance Matrix_ex'!$B209:$T209,TRANSPOSE('Entry capacity'!C$12:C$30))/(SUM('Entry capacity'!$C$12:$C$30)-IFERROR(VLOOKUP($A474,'Entry capacity'!$A$12:$I$30,3,FALSE),0))</f>
        <v>588.11746445757205</v>
      </c>
      <c r="D474" s="52">
        <f t="array" ref="D474">SUMPRODUCT('Distance Matrix_ex'!$B209:$T209,TRANSPOSE('Entry capacity'!D$12:D$30))/(SUM('Entry capacity'!$D$12:$D$30)-IFERROR(VLOOKUP($A474,'Entry capacity'!$A$12:$I$30,4,FALSE),0))</f>
        <v>579.49820596720679</v>
      </c>
      <c r="E474" s="52">
        <f t="array" ref="E474">SUMPRODUCT('Distance Matrix_ex'!$B209:$T209,TRANSPOSE('Entry capacity'!E$12:E$30))/(SUM('Entry capacity'!$E$12:$E$30)-IFERROR(VLOOKUP($A474,'Entry capacity'!$A$12:$I$30,5,FALSE),0))</f>
        <v>567.74167259256819</v>
      </c>
      <c r="F474" s="52">
        <f t="array" ref="F474">SUMPRODUCT('Distance Matrix_ex'!$B209:$T209,TRANSPOSE('Entry capacity'!F$12:F$30))/(SUM('Entry capacity'!$F$12:$F$30)-IFERROR(VLOOKUP($A474,'Entry capacity'!$A$12:$I$30,6,FALSE),0))</f>
        <v>555.50915785962832</v>
      </c>
      <c r="G474" s="52">
        <f t="array" ref="G474">SUMPRODUCT('Distance Matrix_ex'!$B209:$T209,TRANSPOSE('Entry capacity'!G$12:G$30))/(SUM('Entry capacity'!$G$12:$G$30)-IFERROR(VLOOKUP($A474,'Entry capacity'!$A$12:$I$30,7,FALSE),0))</f>
        <v>552.36217432695423</v>
      </c>
      <c r="H474" s="52">
        <f t="array" ref="H474">SUMPRODUCT('Distance Matrix_ex'!$B209:$T209,TRANSPOSE('Entry capacity'!H$12:H$30))/(SUM('Entry capacity'!$H$12:$H$30)-IFERROR(VLOOKUP($A474,'Entry capacity'!$A$12:$I$30,8,FALSE),0))</f>
        <v>552.15292480847017</v>
      </c>
      <c r="I474" s="57">
        <f t="array" ref="I474">SUMPRODUCT('Distance Matrix_ex'!$B209:$T209,TRANSPOSE('Entry capacity'!I$12:I$30))/(SUM('Entry capacity'!$I$12:$I$30)-IFERROR(VLOOKUP($A474,'Entry capacity'!$A$12:$I$30,9,FALSE),0))</f>
        <v>551.69188435352703</v>
      </c>
    </row>
    <row r="475" spans="1:9" s="5" customFormat="1" ht="15" customHeight="1" x14ac:dyDescent="0.25">
      <c r="A475" s="46" t="str">
        <f t="shared" si="14"/>
        <v>K48.10_Almansa</v>
      </c>
      <c r="B475" s="4" t="str">
        <f t="shared" si="14"/>
        <v>Salida Nacional / National exit</v>
      </c>
      <c r="C475" s="52">
        <f t="array" ref="C475">SUMPRODUCT('Distance Matrix_ex'!$B210:$T210,TRANSPOSE('Entry capacity'!C$12:C$30))/(SUM('Entry capacity'!$C$12:$C$30)-IFERROR(VLOOKUP($A475,'Entry capacity'!$A$12:$I$30,3,FALSE),0))</f>
        <v>620.57897223395912</v>
      </c>
      <c r="D475" s="52">
        <f t="array" ref="D475">SUMPRODUCT('Distance Matrix_ex'!$B210:$T210,TRANSPOSE('Entry capacity'!D$12:D$30))/(SUM('Entry capacity'!$D$12:$D$30)-IFERROR(VLOOKUP($A475,'Entry capacity'!$A$12:$I$30,4,FALSE),0))</f>
        <v>610.51893696890193</v>
      </c>
      <c r="E475" s="52">
        <f t="array" ref="E475">SUMPRODUCT('Distance Matrix_ex'!$B210:$T210,TRANSPOSE('Entry capacity'!E$12:E$30))/(SUM('Entry capacity'!$E$12:$E$30)-IFERROR(VLOOKUP($A475,'Entry capacity'!$A$12:$I$30,5,FALSE),0))</f>
        <v>596.66461998374973</v>
      </c>
      <c r="F475" s="52">
        <f t="array" ref="F475">SUMPRODUCT('Distance Matrix_ex'!$B210:$T210,TRANSPOSE('Entry capacity'!F$12:F$30))/(SUM('Entry capacity'!$F$12:$F$30)-IFERROR(VLOOKUP($A475,'Entry capacity'!$A$12:$I$30,6,FALSE),0))</f>
        <v>582.20686311108057</v>
      </c>
      <c r="G475" s="52">
        <f t="array" ref="G475">SUMPRODUCT('Distance Matrix_ex'!$B210:$T210,TRANSPOSE('Entry capacity'!G$12:G$30))/(SUM('Entry capacity'!$G$12:$G$30)-IFERROR(VLOOKUP($A475,'Entry capacity'!$A$12:$I$30,7,FALSE),0))</f>
        <v>578.23635801258069</v>
      </c>
      <c r="H475" s="52">
        <f t="array" ref="H475">SUMPRODUCT('Distance Matrix_ex'!$B210:$T210,TRANSPOSE('Entry capacity'!H$12:H$30))/(SUM('Entry capacity'!$H$12:$H$30)-IFERROR(VLOOKUP($A475,'Entry capacity'!$A$12:$I$30,8,FALSE),0))</f>
        <v>577.74889033208262</v>
      </c>
      <c r="I475" s="57">
        <f t="array" ref="I475">SUMPRODUCT('Distance Matrix_ex'!$B210:$T210,TRANSPOSE('Entry capacity'!I$12:I$30))/(SUM('Entry capacity'!$I$12:$I$30)-IFERROR(VLOOKUP($A475,'Entry capacity'!$A$12:$I$30,9,FALSE),0))</f>
        <v>576.76763071998539</v>
      </c>
    </row>
    <row r="476" spans="1:9" s="5" customFormat="1" ht="15" customHeight="1" x14ac:dyDescent="0.25">
      <c r="A476" s="46" t="str">
        <f t="shared" si="14"/>
        <v>K48_Alcazar de San Juan</v>
      </c>
      <c r="B476" s="4" t="str">
        <f t="shared" si="14"/>
        <v>Salida Nacional / National exit</v>
      </c>
      <c r="C476" s="52">
        <f t="array" ref="C476">SUMPRODUCT('Distance Matrix_ex'!$B211:$T211,TRANSPOSE('Entry capacity'!C$12:C$30))/(SUM('Entry capacity'!$C$12:$C$30)-IFERROR(VLOOKUP($A476,'Entry capacity'!$A$12:$I$30,3,FALSE),0))</f>
        <v>561.7137260430984</v>
      </c>
      <c r="D476" s="52">
        <f t="array" ref="D476">SUMPRODUCT('Distance Matrix_ex'!$B211:$T211,TRANSPOSE('Entry capacity'!D$12:D$30))/(SUM('Entry capacity'!$D$12:$D$30)-IFERROR(VLOOKUP($A476,'Entry capacity'!$A$12:$I$30,4,FALSE),0))</f>
        <v>557.74095284622672</v>
      </c>
      <c r="E476" s="52">
        <f t="array" ref="E476">SUMPRODUCT('Distance Matrix_ex'!$B211:$T211,TRANSPOSE('Entry capacity'!E$12:E$30))/(SUM('Entry capacity'!$E$12:$E$30)-IFERROR(VLOOKUP($A476,'Entry capacity'!$A$12:$I$30,5,FALSE),0))</f>
        <v>552.41405259567921</v>
      </c>
      <c r="F476" s="52">
        <f t="array" ref="F476">SUMPRODUCT('Distance Matrix_ex'!$B211:$T211,TRANSPOSE('Entry capacity'!F$12:F$30))/(SUM('Entry capacity'!$F$12:$F$30)-IFERROR(VLOOKUP($A476,'Entry capacity'!$A$12:$I$30,6,FALSE),0))</f>
        <v>546.84420076303456</v>
      </c>
      <c r="G476" s="52">
        <f t="array" ref="G476">SUMPRODUCT('Distance Matrix_ex'!$B211:$T211,TRANSPOSE('Entry capacity'!G$12:G$30))/(SUM('Entry capacity'!$G$12:$G$30)-IFERROR(VLOOKUP($A476,'Entry capacity'!$A$12:$I$30,7,FALSE),0))</f>
        <v>545.65258915116749</v>
      </c>
      <c r="H476" s="52">
        <f t="array" ref="H476">SUMPRODUCT('Distance Matrix_ex'!$B211:$T211,TRANSPOSE('Entry capacity'!H$12:H$30))/(SUM('Entry capacity'!$H$12:$H$30)-IFERROR(VLOOKUP($A476,'Entry capacity'!$A$12:$I$30,8,FALSE),0))</f>
        <v>545.83972354924697</v>
      </c>
      <c r="I476" s="57">
        <f t="array" ref="I476">SUMPRODUCT('Distance Matrix_ex'!$B211:$T211,TRANSPOSE('Entry capacity'!I$12:I$30))/(SUM('Entry capacity'!$I$12:$I$30)-IFERROR(VLOOKUP($A476,'Entry capacity'!$A$12:$I$30,9,FALSE),0))</f>
        <v>546.18815064739272</v>
      </c>
    </row>
    <row r="477" spans="1:9" s="5" customFormat="1" ht="15" customHeight="1" x14ac:dyDescent="0.25">
      <c r="A477" s="46" t="str">
        <f t="shared" si="14"/>
        <v>K50_Villacañas</v>
      </c>
      <c r="B477" s="4" t="str">
        <f t="shared" si="14"/>
        <v>Salida Nacional / National exit</v>
      </c>
      <c r="C477" s="52">
        <f t="array" ref="C477">SUMPRODUCT('Distance Matrix_ex'!$B212:$T212,TRANSPOSE('Entry capacity'!C$12:C$30))/(SUM('Entry capacity'!$C$12:$C$30)-IFERROR(VLOOKUP($A477,'Entry capacity'!$A$12:$I$30,3,FALSE),0))</f>
        <v>572.35433945459783</v>
      </c>
      <c r="D477" s="52">
        <f t="array" ref="D477">SUMPRODUCT('Distance Matrix_ex'!$B212:$T212,TRANSPOSE('Entry capacity'!D$12:D$30))/(SUM('Entry capacity'!$D$12:$D$30)-IFERROR(VLOOKUP($A477,'Entry capacity'!$A$12:$I$30,4,FALSE),0))</f>
        <v>569.14066490302503</v>
      </c>
      <c r="E477" s="52">
        <f t="array" ref="E477">SUMPRODUCT('Distance Matrix_ex'!$B212:$T212,TRANSPOSE('Entry capacity'!E$12:E$30))/(SUM('Entry capacity'!$E$12:$E$30)-IFERROR(VLOOKUP($A477,'Entry capacity'!$A$12:$I$30,5,FALSE),0))</f>
        <v>564.83919464743667</v>
      </c>
      <c r="F477" s="52">
        <f t="array" ref="F477">SUMPRODUCT('Distance Matrix_ex'!$B212:$T212,TRANSPOSE('Entry capacity'!F$12:F$30))/(SUM('Entry capacity'!$F$12:$F$30)-IFERROR(VLOOKUP($A477,'Entry capacity'!$A$12:$I$30,6,FALSE),0))</f>
        <v>560.30821133703853</v>
      </c>
      <c r="G477" s="52">
        <f t="array" ref="G477">SUMPRODUCT('Distance Matrix_ex'!$B212:$T212,TRANSPOSE('Entry capacity'!G$12:G$30))/(SUM('Entry capacity'!$G$12:$G$30)-IFERROR(VLOOKUP($A477,'Entry capacity'!$A$12:$I$30,7,FALSE),0))</f>
        <v>559.39448832568348</v>
      </c>
      <c r="H477" s="52">
        <f t="array" ref="H477">SUMPRODUCT('Distance Matrix_ex'!$B212:$T212,TRANSPOSE('Entry capacity'!H$12:H$30))/(SUM('Entry capacity'!$H$12:$H$30)-IFERROR(VLOOKUP($A477,'Entry capacity'!$A$12:$I$30,8,FALSE),0))</f>
        <v>559.63216473120553</v>
      </c>
      <c r="I477" s="57">
        <f t="array" ref="I477">SUMPRODUCT('Distance Matrix_ex'!$B212:$T212,TRANSPOSE('Entry capacity'!I$12:I$30))/(SUM('Entry capacity'!$I$12:$I$30)-IFERROR(VLOOKUP($A477,'Entry capacity'!$A$12:$I$30,9,FALSE),0))</f>
        <v>560.09911199093131</v>
      </c>
    </row>
    <row r="478" spans="1:9" s="5" customFormat="1" ht="15" customHeight="1" x14ac:dyDescent="0.25">
      <c r="A478" s="46" t="str">
        <f t="shared" si="14"/>
        <v>K54_Belmonte de Tajo</v>
      </c>
      <c r="B478" s="4" t="str">
        <f t="shared" si="14"/>
        <v>Salida Nacional / National exit</v>
      </c>
      <c r="C478" s="52">
        <f t="array" ref="C478">SUMPRODUCT('Distance Matrix_ex'!$B213:$T213,TRANSPOSE('Entry capacity'!C$12:C$30))/(SUM('Entry capacity'!$C$12:$C$30)-IFERROR(VLOOKUP($A478,'Entry capacity'!$A$12:$I$30,3,FALSE),0))</f>
        <v>601.05248076794237</v>
      </c>
      <c r="D478" s="52">
        <f t="array" ref="D478">SUMPRODUCT('Distance Matrix_ex'!$B213:$T213,TRANSPOSE('Entry capacity'!D$12:D$30))/(SUM('Entry capacity'!$D$12:$D$30)-IFERROR(VLOOKUP($A478,'Entry capacity'!$A$12:$I$30,4,FALSE),0))</f>
        <v>599.51918907753554</v>
      </c>
      <c r="E478" s="52">
        <f t="array" ref="E478">SUMPRODUCT('Distance Matrix_ex'!$B213:$T213,TRANSPOSE('Entry capacity'!E$12:E$30))/(SUM('Entry capacity'!$E$12:$E$30)-IFERROR(VLOOKUP($A478,'Entry capacity'!$A$12:$I$30,5,FALSE),0))</f>
        <v>597.48443072168141</v>
      </c>
      <c r="F478" s="52">
        <f t="array" ref="F478">SUMPRODUCT('Distance Matrix_ex'!$B213:$T213,TRANSPOSE('Entry capacity'!F$12:F$30))/(SUM('Entry capacity'!$F$12:$F$30)-IFERROR(VLOOKUP($A478,'Entry capacity'!$A$12:$I$30,6,FALSE),0))</f>
        <v>595.2662985985296</v>
      </c>
      <c r="G478" s="52">
        <f t="array" ref="G478">SUMPRODUCT('Distance Matrix_ex'!$B213:$T213,TRANSPOSE('Entry capacity'!G$12:G$30))/(SUM('Entry capacity'!$G$12:$G$30)-IFERROR(VLOOKUP($A478,'Entry capacity'!$A$12:$I$30,7,FALSE),0))</f>
        <v>594.94415929540287</v>
      </c>
      <c r="H478" s="52">
        <f t="array" ref="H478">SUMPRODUCT('Distance Matrix_ex'!$B213:$T213,TRANSPOSE('Entry capacity'!H$12:H$30))/(SUM('Entry capacity'!$H$12:$H$30)-IFERROR(VLOOKUP($A478,'Entry capacity'!$A$12:$I$30,8,FALSE),0))</f>
        <v>595.25220700983664</v>
      </c>
      <c r="I478" s="57">
        <f t="array" ref="I478">SUMPRODUCT('Distance Matrix_ex'!$B213:$T213,TRANSPOSE('Entry capacity'!I$12:I$30))/(SUM('Entry capacity'!$I$12:$I$30)-IFERROR(VLOOKUP($A478,'Entry capacity'!$A$12:$I$30,9,FALSE),0))</f>
        <v>595.89218955324225</v>
      </c>
    </row>
    <row r="479" spans="1:9" s="5" customFormat="1" ht="15" customHeight="1" x14ac:dyDescent="0.25">
      <c r="A479" s="46" t="str">
        <f t="shared" si="14"/>
        <v>M01_Almeria</v>
      </c>
      <c r="B479" s="4" t="str">
        <f t="shared" si="14"/>
        <v>Salida Nacional / National exit</v>
      </c>
      <c r="C479" s="52">
        <f t="array" ref="C479">SUMPRODUCT('Distance Matrix_ex'!$B214:$T214,TRANSPOSE('Entry capacity'!C$12:C$30))/(SUM('Entry capacity'!$C$12:$C$30)-IFERROR(VLOOKUP($A479,'Entry capacity'!$A$12:$I$30,3,FALSE),0))</f>
        <v>739.77559136588388</v>
      </c>
      <c r="D479" s="52">
        <f t="array" ref="D479">SUMPRODUCT('Distance Matrix_ex'!$B214:$T214,TRANSPOSE('Entry capacity'!D$12:D$30))/(SUM('Entry capacity'!$D$12:$D$30)-IFERROR(VLOOKUP($A479,'Entry capacity'!$A$12:$I$30,4,FALSE),0))</f>
        <v>729.42975947557215</v>
      </c>
      <c r="E479" s="52">
        <f t="array" ref="E479">SUMPRODUCT('Distance Matrix_ex'!$B214:$T214,TRANSPOSE('Entry capacity'!E$12:E$30))/(SUM('Entry capacity'!$E$12:$E$30)-IFERROR(VLOOKUP($A479,'Entry capacity'!$A$12:$I$30,5,FALSE),0))</f>
        <v>715.77230939022945</v>
      </c>
      <c r="F479" s="52">
        <f t="array" ref="F479">SUMPRODUCT('Distance Matrix_ex'!$B214:$T214,TRANSPOSE('Entry capacity'!F$12:F$30))/(SUM('Entry capacity'!$F$12:$F$30)-IFERROR(VLOOKUP($A479,'Entry capacity'!$A$12:$I$30,6,FALSE),0))</f>
        <v>701.71302802684124</v>
      </c>
      <c r="G479" s="52">
        <f t="array" ref="G479">SUMPRODUCT('Distance Matrix_ex'!$B214:$T214,TRANSPOSE('Entry capacity'!G$12:G$30))/(SUM('Entry capacity'!$G$12:$G$30)-IFERROR(VLOOKUP($A479,'Entry capacity'!$A$12:$I$30,7,FALSE),0))</f>
        <v>698.94943238988367</v>
      </c>
      <c r="H479" s="52">
        <f t="array" ref="H479">SUMPRODUCT('Distance Matrix_ex'!$B214:$T214,TRANSPOSE('Entry capacity'!H$12:H$30))/(SUM('Entry capacity'!$H$12:$H$30)-IFERROR(VLOOKUP($A479,'Entry capacity'!$A$12:$I$30,8,FALSE),0))</f>
        <v>699.5202906547222</v>
      </c>
      <c r="I479" s="57">
        <f t="array" ref="I479">SUMPRODUCT('Distance Matrix_ex'!$B214:$T214,TRANSPOSE('Entry capacity'!I$12:I$30))/(SUM('Entry capacity'!$I$12:$I$30)-IFERROR(VLOOKUP($A479,'Entry capacity'!$A$12:$I$30,9,FALSE),0))</f>
        <v>700.46025743343898</v>
      </c>
    </row>
    <row r="480" spans="1:9" s="5" customFormat="1" ht="15" customHeight="1" x14ac:dyDescent="0.25">
      <c r="A480" s="46" t="str">
        <f t="shared" si="14"/>
        <v>M05_Huercal-Overa</v>
      </c>
      <c r="B480" s="4" t="str">
        <f t="shared" si="14"/>
        <v>Salida Nacional / National exit</v>
      </c>
      <c r="C480" s="52">
        <f t="array" ref="C480">SUMPRODUCT('Distance Matrix_ex'!$B215:$T215,TRANSPOSE('Entry capacity'!C$12:C$30))/(SUM('Entry capacity'!$C$12:$C$30)-IFERROR(VLOOKUP($A480,'Entry capacity'!$A$12:$I$30,3,FALSE),0))</f>
        <v>682.749499544169</v>
      </c>
      <c r="D480" s="52">
        <f t="array" ref="D480">SUMPRODUCT('Distance Matrix_ex'!$B215:$T215,TRANSPOSE('Entry capacity'!D$12:D$30))/(SUM('Entry capacity'!$D$12:$D$30)-IFERROR(VLOOKUP($A480,'Entry capacity'!$A$12:$I$30,4,FALSE),0))</f>
        <v>671.68415520561769</v>
      </c>
      <c r="E480" s="52">
        <f t="array" ref="E480">SUMPRODUCT('Distance Matrix_ex'!$B215:$T215,TRANSPOSE('Entry capacity'!E$12:E$30))/(SUM('Entry capacity'!$E$12:$E$30)-IFERROR(VLOOKUP($A480,'Entry capacity'!$A$12:$I$30,5,FALSE),0))</f>
        <v>656.84503472035908</v>
      </c>
      <c r="F480" s="52">
        <f t="array" ref="F480">SUMPRODUCT('Distance Matrix_ex'!$B215:$T215,TRANSPOSE('Entry capacity'!F$12:F$30))/(SUM('Entry capacity'!$F$12:$F$30)-IFERROR(VLOOKUP($A480,'Entry capacity'!$A$12:$I$30,6,FALSE),0))</f>
        <v>641.49410386212912</v>
      </c>
      <c r="G480" s="52">
        <f t="array" ref="G480">SUMPRODUCT('Distance Matrix_ex'!$B215:$T215,TRANSPOSE('Entry capacity'!G$12:G$30))/(SUM('Entry capacity'!$G$12:$G$30)-IFERROR(VLOOKUP($A480,'Entry capacity'!$A$12:$I$30,7,FALSE),0))</f>
        <v>638.01653036869493</v>
      </c>
      <c r="H480" s="52">
        <f t="array" ref="H480">SUMPRODUCT('Distance Matrix_ex'!$B215:$T215,TRANSPOSE('Entry capacity'!H$12:H$30))/(SUM('Entry capacity'!$H$12:$H$30)-IFERROR(VLOOKUP($A480,'Entry capacity'!$A$12:$I$30,8,FALSE),0))</f>
        <v>638.19826792268668</v>
      </c>
      <c r="I480" s="57">
        <f t="array" ref="I480">SUMPRODUCT('Distance Matrix_ex'!$B215:$T215,TRANSPOSE('Entry capacity'!I$12:I$30))/(SUM('Entry capacity'!$I$12:$I$30)-IFERROR(VLOOKUP($A480,'Entry capacity'!$A$12:$I$30,9,FALSE),0))</f>
        <v>638.4210083129833</v>
      </c>
    </row>
    <row r="481" spans="1:9" s="5" customFormat="1" ht="15" customHeight="1" x14ac:dyDescent="0.25">
      <c r="A481" s="46" t="str">
        <f t="shared" si="14"/>
        <v>M09_Moratalla</v>
      </c>
      <c r="B481" s="4" t="str">
        <f t="shared" si="14"/>
        <v>Salida Nacional / National exit</v>
      </c>
      <c r="C481" s="52">
        <f t="array" ref="C481">SUMPRODUCT('Distance Matrix_ex'!$B216:$T216,TRANSPOSE('Entry capacity'!C$12:C$30))/(SUM('Entry capacity'!$C$12:$C$30)-IFERROR(VLOOKUP($A481,'Entry capacity'!$A$12:$I$30,3,FALSE),0))</f>
        <v>633.36029268343691</v>
      </c>
      <c r="D481" s="52">
        <f t="array" ref="D481">SUMPRODUCT('Distance Matrix_ex'!$B216:$T216,TRANSPOSE('Entry capacity'!D$12:D$30))/(SUM('Entry capacity'!$D$12:$D$30)-IFERROR(VLOOKUP($A481,'Entry capacity'!$A$12:$I$30,4,FALSE),0))</f>
        <v>623.33416357635895</v>
      </c>
      <c r="E481" s="52">
        <f t="array" ref="E481">SUMPRODUCT('Distance Matrix_ex'!$B216:$T216,TRANSPOSE('Entry capacity'!E$12:E$30))/(SUM('Entry capacity'!$E$12:$E$30)-IFERROR(VLOOKUP($A481,'Entry capacity'!$A$12:$I$30,5,FALSE),0))</f>
        <v>609.77727310335104</v>
      </c>
      <c r="F481" s="52">
        <f t="array" ref="F481">SUMPRODUCT('Distance Matrix_ex'!$B216:$T216,TRANSPOSE('Entry capacity'!F$12:F$30))/(SUM('Entry capacity'!$F$12:$F$30)-IFERROR(VLOOKUP($A481,'Entry capacity'!$A$12:$I$30,6,FALSE),0))</f>
        <v>595.71410650178063</v>
      </c>
      <c r="G481" s="52">
        <f t="array" ref="G481">SUMPRODUCT('Distance Matrix_ex'!$B216:$T216,TRANSPOSE('Entry capacity'!G$12:G$30))/(SUM('Entry capacity'!$G$12:$G$30)-IFERROR(VLOOKUP($A481,'Entry capacity'!$A$12:$I$30,7,FALSE),0))</f>
        <v>592.31530814983546</v>
      </c>
      <c r="H481" s="52">
        <f t="array" ref="H481">SUMPRODUCT('Distance Matrix_ex'!$B216:$T216,TRANSPOSE('Entry capacity'!H$12:H$30))/(SUM('Entry capacity'!$H$12:$H$30)-IFERROR(VLOOKUP($A481,'Entry capacity'!$A$12:$I$30,8,FALSE),0))</f>
        <v>592.28023828960681</v>
      </c>
      <c r="I481" s="57">
        <f t="array" ref="I481">SUMPRODUCT('Distance Matrix_ex'!$B216:$T216,TRANSPOSE('Entry capacity'!I$12:I$30))/(SUM('Entry capacity'!$I$12:$I$30)-IFERROR(VLOOKUP($A481,'Entry capacity'!$A$12:$I$30,9,FALSE),0))</f>
        <v>592.11994740651926</v>
      </c>
    </row>
    <row r="482" spans="1:9" s="5" customFormat="1" ht="15" customHeight="1" x14ac:dyDescent="0.25">
      <c r="A482" s="46" t="str">
        <f t="shared" si="14"/>
        <v>Manzaneque (Yebenes Norte)</v>
      </c>
      <c r="B482" s="4" t="str">
        <f t="shared" si="14"/>
        <v>Salida Nacional / National exit</v>
      </c>
      <c r="C482" s="52">
        <f t="array" ref="C482">SUMPRODUCT('Distance Matrix_ex'!$B217:$T217,TRANSPOSE('Entry capacity'!C$12:C$30))/(SUM('Entry capacity'!$C$12:$C$30)-IFERROR(VLOOKUP($A482,'Entry capacity'!$A$12:$I$30,3,FALSE),0))</f>
        <v>658.49816714316944</v>
      </c>
      <c r="D482" s="52">
        <f t="array" ref="D482">SUMPRODUCT('Distance Matrix_ex'!$B217:$T217,TRANSPOSE('Entry capacity'!D$12:D$30))/(SUM('Entry capacity'!$D$12:$D$30)-IFERROR(VLOOKUP($A482,'Entry capacity'!$A$12:$I$30,4,FALSE),0))</f>
        <v>658.65342266217385</v>
      </c>
      <c r="E482" s="52">
        <f t="array" ref="E482">SUMPRODUCT('Distance Matrix_ex'!$B217:$T217,TRANSPOSE('Entry capacity'!E$12:E$30))/(SUM('Entry capacity'!$E$12:$E$30)-IFERROR(VLOOKUP($A482,'Entry capacity'!$A$12:$I$30,5,FALSE),0))</f>
        <v>658.99798547928776</v>
      </c>
      <c r="F482" s="52">
        <f t="array" ref="F482">SUMPRODUCT('Distance Matrix_ex'!$B217:$T217,TRANSPOSE('Entry capacity'!F$12:F$30))/(SUM('Entry capacity'!$F$12:$F$30)-IFERROR(VLOOKUP($A482,'Entry capacity'!$A$12:$I$30,6,FALSE),0))</f>
        <v>659.3046439997629</v>
      </c>
      <c r="G482" s="52">
        <f t="array" ref="G482">SUMPRODUCT('Distance Matrix_ex'!$B217:$T217,TRANSPOSE('Entry capacity'!G$12:G$30))/(SUM('Entry capacity'!$G$12:$G$30)-IFERROR(VLOOKUP($A482,'Entry capacity'!$A$12:$I$30,7,FALSE),0))</f>
        <v>659.74696882049795</v>
      </c>
      <c r="H482" s="52">
        <f t="array" ref="H482">SUMPRODUCT('Distance Matrix_ex'!$B217:$T217,TRANSPOSE('Entry capacity'!H$12:H$30))/(SUM('Entry capacity'!$H$12:$H$30)-IFERROR(VLOOKUP($A482,'Entry capacity'!$A$12:$I$30,8,FALSE),0))</f>
        <v>660.18569475085701</v>
      </c>
      <c r="I482" s="57">
        <f t="array" ref="I482">SUMPRODUCT('Distance Matrix_ex'!$B217:$T217,TRANSPOSE('Entry capacity'!I$12:I$30))/(SUM('Entry capacity'!$I$12:$I$30)-IFERROR(VLOOKUP($A482,'Entry capacity'!$A$12:$I$30,9,FALSE),0))</f>
        <v>661.06011655852103</v>
      </c>
    </row>
    <row r="483" spans="1:9" s="5" customFormat="1" ht="15" customHeight="1" x14ac:dyDescent="0.25">
      <c r="A483" s="46" t="str">
        <f t="shared" si="14"/>
        <v>N07_Almendralejo</v>
      </c>
      <c r="B483" s="4" t="str">
        <f t="shared" si="14"/>
        <v>Salida Nacional / National exit</v>
      </c>
      <c r="C483" s="52">
        <f t="array" ref="C483">SUMPRODUCT('Distance Matrix_ex'!$B218:$T218,TRANSPOSE('Entry capacity'!C$12:C$30))/(SUM('Entry capacity'!$C$12:$C$30)-IFERROR(VLOOKUP($A483,'Entry capacity'!$A$12:$I$30,3,FALSE),0))</f>
        <v>852.18840151138352</v>
      </c>
      <c r="D483" s="52">
        <f t="array" ref="D483">SUMPRODUCT('Distance Matrix_ex'!$B218:$T218,TRANSPOSE('Entry capacity'!D$12:D$30))/(SUM('Entry capacity'!$D$12:$D$30)-IFERROR(VLOOKUP($A483,'Entry capacity'!$A$12:$I$30,4,FALSE),0))</f>
        <v>850.10669240999584</v>
      </c>
      <c r="E483" s="52">
        <f t="array" ref="E483">SUMPRODUCT('Distance Matrix_ex'!$B218:$T218,TRANSPOSE('Entry capacity'!E$12:E$30))/(SUM('Entry capacity'!$E$12:$E$30)-IFERROR(VLOOKUP($A483,'Entry capacity'!$A$12:$I$30,5,FALSE),0))</f>
        <v>847.49557118713381</v>
      </c>
      <c r="F483" s="52">
        <f t="array" ref="F483">SUMPRODUCT('Distance Matrix_ex'!$B218:$T218,TRANSPOSE('Entry capacity'!F$12:F$30))/(SUM('Entry capacity'!$F$12:$F$30)-IFERROR(VLOOKUP($A483,'Entry capacity'!$A$12:$I$30,6,FALSE),0))</f>
        <v>844.84137813654286</v>
      </c>
      <c r="G483" s="52">
        <f t="array" ref="G483">SUMPRODUCT('Distance Matrix_ex'!$B218:$T218,TRANSPOSE('Entry capacity'!G$12:G$30))/(SUM('Entry capacity'!$G$12:$G$30)-IFERROR(VLOOKUP($A483,'Entry capacity'!$A$12:$I$30,7,FALSE),0))</f>
        <v>844.60336846926214</v>
      </c>
      <c r="H483" s="52">
        <f t="array" ref="H483">SUMPRODUCT('Distance Matrix_ex'!$B218:$T218,TRANSPOSE('Entry capacity'!H$12:H$30))/(SUM('Entry capacity'!$H$12:$H$30)-IFERROR(VLOOKUP($A483,'Entry capacity'!$A$12:$I$30,8,FALSE),0))</f>
        <v>844.99309621882026</v>
      </c>
      <c r="I483" s="57">
        <f t="array" ref="I483">SUMPRODUCT('Distance Matrix_ex'!$B218:$T218,TRANSPOSE('Entry capacity'!I$12:I$30))/(SUM('Entry capacity'!$I$12:$I$30)-IFERROR(VLOOKUP($A483,'Entry capacity'!$A$12:$I$30,9,FALSE),0))</f>
        <v>845.69210816664008</v>
      </c>
    </row>
    <row r="484" spans="1:9" s="5" customFormat="1" ht="15" customHeight="1" x14ac:dyDescent="0.25">
      <c r="A484" s="46" t="str">
        <f t="shared" si="14"/>
        <v>N08_Badajoz Montijo</v>
      </c>
      <c r="B484" s="4" t="str">
        <f t="shared" si="14"/>
        <v>Salida Nacional / National exit</v>
      </c>
      <c r="C484" s="52">
        <f t="array" ref="C484">SUMPRODUCT('Distance Matrix_ex'!$B219:$T219,TRANSPOSE('Entry capacity'!C$12:C$30))/(SUM('Entry capacity'!$C$12:$C$30)-IFERROR(VLOOKUP($A484,'Entry capacity'!$A$12:$I$30,3,FALSE),0))</f>
        <v>802.7007523958423</v>
      </c>
      <c r="D484" s="52">
        <f t="array" ref="D484">SUMPRODUCT('Distance Matrix_ex'!$B219:$T219,TRANSPOSE('Entry capacity'!D$12:D$30))/(SUM('Entry capacity'!$D$12:$D$30)-IFERROR(VLOOKUP($A484,'Entry capacity'!$A$12:$I$30,4,FALSE),0))</f>
        <v>803.09318717099256</v>
      </c>
      <c r="E484" s="52">
        <f t="array" ref="E484">SUMPRODUCT('Distance Matrix_ex'!$B219:$T219,TRANSPOSE('Entry capacity'!E$12:E$30))/(SUM('Entry capacity'!$E$12:$E$30)-IFERROR(VLOOKUP($A484,'Entry capacity'!$A$12:$I$30,5,FALSE),0))</f>
        <v>803.89393248997521</v>
      </c>
      <c r="F484" s="52">
        <f t="array" ref="F484">SUMPRODUCT('Distance Matrix_ex'!$B219:$T219,TRANSPOSE('Entry capacity'!F$12:F$30))/(SUM('Entry capacity'!$F$12:$F$30)-IFERROR(VLOOKUP($A484,'Entry capacity'!$A$12:$I$30,6,FALSE),0))</f>
        <v>804.7776038712052</v>
      </c>
      <c r="G484" s="52">
        <f t="array" ref="G484">SUMPRODUCT('Distance Matrix_ex'!$B219:$T219,TRANSPOSE('Entry capacity'!G$12:G$30))/(SUM('Entry capacity'!$G$12:$G$30)-IFERROR(VLOOKUP($A484,'Entry capacity'!$A$12:$I$30,7,FALSE),0))</f>
        <v>805.54867230532375</v>
      </c>
      <c r="H484" s="52">
        <f t="array" ref="H484">SUMPRODUCT('Distance Matrix_ex'!$B219:$T219,TRANSPOSE('Entry capacity'!H$12:H$30))/(SUM('Entry capacity'!$H$12:$H$30)-IFERROR(VLOOKUP($A484,'Entry capacity'!$A$12:$I$30,8,FALSE),0))</f>
        <v>806.1154015599908</v>
      </c>
      <c r="I484" s="57">
        <f t="array" ref="I484">SUMPRODUCT('Distance Matrix_ex'!$B219:$T219,TRANSPOSE('Entry capacity'!I$12:I$30))/(SUM('Entry capacity'!$I$12:$I$30)-IFERROR(VLOOKUP($A484,'Entry capacity'!$A$12:$I$30,9,FALSE),0))</f>
        <v>807.178567978704</v>
      </c>
    </row>
    <row r="485" spans="1:9" s="5" customFormat="1" ht="15" customHeight="1" x14ac:dyDescent="0.25">
      <c r="A485" s="46" t="str">
        <f t="shared" si="14"/>
        <v>N09_Agraz</v>
      </c>
      <c r="B485" s="4" t="str">
        <f t="shared" si="14"/>
        <v>Salida Nacional / National exit</v>
      </c>
      <c r="C485" s="52">
        <f t="array" ref="C485">SUMPRODUCT('Distance Matrix_ex'!$B220:$T220,TRANSPOSE('Entry capacity'!C$12:C$30))/(SUM('Entry capacity'!$C$12:$C$30)-IFERROR(VLOOKUP($A485,'Entry capacity'!$A$12:$I$30,3,FALSE),0))</f>
        <v>825.35767511344466</v>
      </c>
      <c r="D485" s="52">
        <f t="array" ref="D485">SUMPRODUCT('Distance Matrix_ex'!$B220:$T220,TRANSPOSE('Entry capacity'!D$12:D$30))/(SUM('Entry capacity'!$D$12:$D$30)-IFERROR(VLOOKUP($A485,'Entry capacity'!$A$12:$I$30,4,FALSE),0))</f>
        <v>825.76364657168131</v>
      </c>
      <c r="E485" s="52">
        <f t="array" ref="E485">SUMPRODUCT('Distance Matrix_ex'!$B220:$T220,TRANSPOSE('Entry capacity'!E$12:E$30))/(SUM('Entry capacity'!$E$12:$E$30)-IFERROR(VLOOKUP($A485,'Entry capacity'!$A$12:$I$30,5,FALSE),0))</f>
        <v>826.58662346950007</v>
      </c>
      <c r="F485" s="52">
        <f t="array" ref="F485">SUMPRODUCT('Distance Matrix_ex'!$B220:$T220,TRANSPOSE('Entry capacity'!F$12:F$30))/(SUM('Entry capacity'!$F$12:$F$30)-IFERROR(VLOOKUP($A485,'Entry capacity'!$A$12:$I$30,6,FALSE),0))</f>
        <v>827.49459554200132</v>
      </c>
      <c r="G485" s="52">
        <f t="array" ref="G485">SUMPRODUCT('Distance Matrix_ex'!$B220:$T220,TRANSPOSE('Entry capacity'!G$12:G$30))/(SUM('Entry capacity'!$G$12:$G$30)-IFERROR(VLOOKUP($A485,'Entry capacity'!$A$12:$I$30,7,FALSE),0))</f>
        <v>828.27909653312122</v>
      </c>
      <c r="H485" s="52">
        <f t="array" ref="H485">SUMPRODUCT('Distance Matrix_ex'!$B220:$T220,TRANSPOSE('Entry capacity'!H$12:H$30))/(SUM('Entry capacity'!$H$12:$H$30)-IFERROR(VLOOKUP($A485,'Entry capacity'!$A$12:$I$30,8,FALSE),0))</f>
        <v>828.85314658363791</v>
      </c>
      <c r="I485" s="57">
        <f t="array" ref="I485">SUMPRODUCT('Distance Matrix_ex'!$B220:$T220,TRANSPOSE('Entry capacity'!I$12:I$30))/(SUM('Entry capacity'!$I$12:$I$30)-IFERROR(VLOOKUP($A485,'Entry capacity'!$A$12:$I$30,9,FALSE),0))</f>
        <v>829.92980667622055</v>
      </c>
    </row>
    <row r="486" spans="1:9" s="5" customFormat="1" ht="15" customHeight="1" x14ac:dyDescent="0.25">
      <c r="A486" s="46" t="str">
        <f t="shared" ref="A486:B501" si="15">A221</f>
        <v>N10.1_Badajoz</v>
      </c>
      <c r="B486" s="4" t="str">
        <f t="shared" si="15"/>
        <v>Salida Nacional / National exit</v>
      </c>
      <c r="C486" s="52">
        <f t="array" ref="C486">SUMPRODUCT('Distance Matrix_ex'!$B221:$T221,TRANSPOSE('Entry capacity'!C$12:C$30))/(SUM('Entry capacity'!$C$12:$C$30)-IFERROR(VLOOKUP($A486,'Entry capacity'!$A$12:$I$30,3,FALSE),0))</f>
        <v>839.37604346722924</v>
      </c>
      <c r="D486" s="52">
        <f t="array" ref="D486">SUMPRODUCT('Distance Matrix_ex'!$B221:$T221,TRANSPOSE('Entry capacity'!D$12:D$30))/(SUM('Entry capacity'!$D$12:$D$30)-IFERROR(VLOOKUP($A486,'Entry capacity'!$A$12:$I$30,4,FALSE),0))</f>
        <v>839.79039038810777</v>
      </c>
      <c r="E486" s="52">
        <f t="array" ref="E486">SUMPRODUCT('Distance Matrix_ex'!$B221:$T221,TRANSPOSE('Entry capacity'!E$12:E$30))/(SUM('Entry capacity'!$E$12:$E$30)-IFERROR(VLOOKUP($A486,'Entry capacity'!$A$12:$I$30,5,FALSE),0))</f>
        <v>840.62712248406558</v>
      </c>
      <c r="F486" s="52">
        <f t="array" ref="F486">SUMPRODUCT('Distance Matrix_ex'!$B221:$T221,TRANSPOSE('Entry capacity'!F$12:F$30))/(SUM('Entry capacity'!$F$12:$F$30)-IFERROR(VLOOKUP($A486,'Entry capacity'!$A$12:$I$30,6,FALSE),0))</f>
        <v>841.55012996299627</v>
      </c>
      <c r="G486" s="52">
        <f t="array" ref="G486">SUMPRODUCT('Distance Matrix_ex'!$B221:$T221,TRANSPOSE('Entry capacity'!G$12:G$30))/(SUM('Entry capacity'!$G$12:$G$30)-IFERROR(VLOOKUP($A486,'Entry capacity'!$A$12:$I$30,7,FALSE),0))</f>
        <v>842.34294199151157</v>
      </c>
      <c r="H486" s="52">
        <f t="array" ref="H486">SUMPRODUCT('Distance Matrix_ex'!$B221:$T221,TRANSPOSE('Entry capacity'!H$12:H$30))/(SUM('Entry capacity'!$H$12:$H$30)-IFERROR(VLOOKUP($A486,'Entry capacity'!$A$12:$I$30,8,FALSE),0))</f>
        <v>842.92152158975853</v>
      </c>
      <c r="I486" s="57">
        <f t="array" ref="I486">SUMPRODUCT('Distance Matrix_ex'!$B221:$T221,TRANSPOSE('Entry capacity'!I$12:I$30))/(SUM('Entry capacity'!$I$12:$I$30)-IFERROR(VLOOKUP($A486,'Entry capacity'!$A$12:$I$30,9,FALSE),0))</f>
        <v>844.00653053417329</v>
      </c>
    </row>
    <row r="487" spans="1:9" s="5" customFormat="1" ht="15" customHeight="1" x14ac:dyDescent="0.25">
      <c r="A487" s="46" t="str">
        <f t="shared" si="15"/>
        <v>O01_Oviedo</v>
      </c>
      <c r="B487" s="4" t="str">
        <f t="shared" si="15"/>
        <v>Salida Nacional / National exit</v>
      </c>
      <c r="C487" s="52">
        <f t="array" ref="C487">SUMPRODUCT('Distance Matrix_ex'!$B222:$T222,TRANSPOSE('Entry capacity'!C$12:C$30))/(SUM('Entry capacity'!$C$12:$C$30)-IFERROR(VLOOKUP($A487,'Entry capacity'!$A$12:$I$30,3,FALSE),0))</f>
        <v>885.30182199466981</v>
      </c>
      <c r="D487" s="52">
        <f t="array" ref="D487">SUMPRODUCT('Distance Matrix_ex'!$B222:$T222,TRANSPOSE('Entry capacity'!D$12:D$30))/(SUM('Entry capacity'!$D$12:$D$30)-IFERROR(VLOOKUP($A487,'Entry capacity'!$A$12:$I$30,4,FALSE),0))</f>
        <v>891.73231139644827</v>
      </c>
      <c r="E487" s="52">
        <f t="array" ref="E487">SUMPRODUCT('Distance Matrix_ex'!$B222:$T222,TRANSPOSE('Entry capacity'!E$12:E$30))/(SUM('Entry capacity'!$E$12:$E$30)-IFERROR(VLOOKUP($A487,'Entry capacity'!$A$12:$I$30,5,FALSE),0))</f>
        <v>900.20184848196664</v>
      </c>
      <c r="F487" s="52">
        <f t="array" ref="F487">SUMPRODUCT('Distance Matrix_ex'!$B222:$T222,TRANSPOSE('Entry capacity'!F$12:F$30))/(SUM('Entry capacity'!$F$12:$F$30)-IFERROR(VLOOKUP($A487,'Entry capacity'!$A$12:$I$30,6,FALSE),0))</f>
        <v>908.81520506898801</v>
      </c>
      <c r="G487" s="52">
        <f t="array" ref="G487">SUMPRODUCT('Distance Matrix_ex'!$B222:$T222,TRANSPOSE('Entry capacity'!G$12:G$30))/(SUM('Entry capacity'!$G$12:$G$30)-IFERROR(VLOOKUP($A487,'Entry capacity'!$A$12:$I$30,7,FALSE),0))</f>
        <v>910.58151002107172</v>
      </c>
      <c r="H487" s="52">
        <f t="array" ref="H487">SUMPRODUCT('Distance Matrix_ex'!$B222:$T222,TRANSPOSE('Entry capacity'!H$12:H$30))/(SUM('Entry capacity'!$H$12:$H$30)-IFERROR(VLOOKUP($A487,'Entry capacity'!$A$12:$I$30,8,FALSE),0))</f>
        <v>910.39176967522121</v>
      </c>
      <c r="I487" s="57">
        <f t="array" ref="I487">SUMPRODUCT('Distance Matrix_ex'!$B222:$T222,TRANSPOSE('Entry capacity'!I$12:I$30))/(SUM('Entry capacity'!$I$12:$I$30)-IFERROR(VLOOKUP($A487,'Entry capacity'!$A$12:$I$30,9,FALSE),0))</f>
        <v>910.18549026559208</v>
      </c>
    </row>
    <row r="488" spans="1:9" s="5" customFormat="1" ht="15" customHeight="1" x14ac:dyDescent="0.25">
      <c r="A488" s="46" t="str">
        <f t="shared" si="15"/>
        <v>O01A_Soto de Ribera</v>
      </c>
      <c r="B488" s="4" t="str">
        <f t="shared" si="15"/>
        <v>Salida Nacional / National exit</v>
      </c>
      <c r="C488" s="52">
        <f t="array" ref="C488">SUMPRODUCT('Distance Matrix_ex'!$B223:$T223,TRANSPOSE('Entry capacity'!C$12:C$30))/(SUM('Entry capacity'!$C$12:$C$30)-IFERROR(VLOOKUP($A488,'Entry capacity'!$A$12:$I$30,3,FALSE),0))</f>
        <v>883.7291725847067</v>
      </c>
      <c r="D488" s="52">
        <f t="array" ref="D488">SUMPRODUCT('Distance Matrix_ex'!$B223:$T223,TRANSPOSE('Entry capacity'!D$12:D$30))/(SUM('Entry capacity'!$D$12:$D$30)-IFERROR(VLOOKUP($A488,'Entry capacity'!$A$12:$I$30,4,FALSE),0))</f>
        <v>889.95330538672761</v>
      </c>
      <c r="E488" s="52">
        <f t="array" ref="E488">SUMPRODUCT('Distance Matrix_ex'!$B223:$T223,TRANSPOSE('Entry capacity'!E$12:E$30))/(SUM('Entry capacity'!$E$12:$E$30)-IFERROR(VLOOKUP($A488,'Entry capacity'!$A$12:$I$30,5,FALSE),0))</f>
        <v>898.17372493853497</v>
      </c>
      <c r="F488" s="52">
        <f t="array" ref="F488">SUMPRODUCT('Distance Matrix_ex'!$B223:$T223,TRANSPOSE('Entry capacity'!F$12:F$30))/(SUM('Entry capacity'!$F$12:$F$30)-IFERROR(VLOOKUP($A488,'Entry capacity'!$A$12:$I$30,6,FALSE),0))</f>
        <v>906.53868404072841</v>
      </c>
      <c r="G488" s="52">
        <f t="array" ref="G488">SUMPRODUCT('Distance Matrix_ex'!$B223:$T223,TRANSPOSE('Entry capacity'!G$12:G$30))/(SUM('Entry capacity'!$G$12:$G$30)-IFERROR(VLOOKUP($A488,'Entry capacity'!$A$12:$I$30,7,FALSE),0))</f>
        <v>908.3018281394227</v>
      </c>
      <c r="H488" s="52">
        <f t="array" ref="H488">SUMPRODUCT('Distance Matrix_ex'!$B223:$T223,TRANSPOSE('Entry capacity'!H$12:H$30))/(SUM('Entry capacity'!$H$12:$H$30)-IFERROR(VLOOKUP($A488,'Entry capacity'!$A$12:$I$30,8,FALSE),0))</f>
        <v>908.16555493809733</v>
      </c>
      <c r="I488" s="57">
        <f t="array" ref="I488">SUMPRODUCT('Distance Matrix_ex'!$B223:$T223,TRANSPOSE('Entry capacity'!I$12:I$30))/(SUM('Entry capacity'!$I$12:$I$30)-IFERROR(VLOOKUP($A488,'Entry capacity'!$A$12:$I$30,9,FALSE),0))</f>
        <v>908.05443943163925</v>
      </c>
    </row>
    <row r="489" spans="1:9" s="5" customFormat="1" ht="15" customHeight="1" x14ac:dyDescent="0.25">
      <c r="A489" s="46" t="str">
        <f t="shared" si="15"/>
        <v>O02_Mieres</v>
      </c>
      <c r="B489" s="4" t="str">
        <f t="shared" si="15"/>
        <v>Salida Nacional / National exit</v>
      </c>
      <c r="C489" s="52">
        <f t="array" ref="C489">SUMPRODUCT('Distance Matrix_ex'!$B224:$T224,TRANSPOSE('Entry capacity'!C$12:C$30))/(SUM('Entry capacity'!$C$12:$C$30)-IFERROR(VLOOKUP($A489,'Entry capacity'!$A$12:$I$30,3,FALSE),0))</f>
        <v>883.11922690484801</v>
      </c>
      <c r="D489" s="52">
        <f t="array" ref="D489">SUMPRODUCT('Distance Matrix_ex'!$B224:$T224,TRANSPOSE('Entry capacity'!D$12:D$30))/(SUM('Entry capacity'!$D$12:$D$30)-IFERROR(VLOOKUP($A489,'Entry capacity'!$A$12:$I$30,4,FALSE),0))</f>
        <v>889.26332513862076</v>
      </c>
      <c r="E489" s="52">
        <f t="array" ref="E489">SUMPRODUCT('Distance Matrix_ex'!$B224:$T224,TRANSPOSE('Entry capacity'!E$12:E$30))/(SUM('Entry capacity'!$E$12:$E$30)-IFERROR(VLOOKUP($A489,'Entry capacity'!$A$12:$I$30,5,FALSE),0))</f>
        <v>897.38712546779607</v>
      </c>
      <c r="F489" s="52">
        <f t="array" ref="F489">SUMPRODUCT('Distance Matrix_ex'!$B224:$T224,TRANSPOSE('Entry capacity'!F$12:F$30))/(SUM('Entry capacity'!$F$12:$F$30)-IFERROR(VLOOKUP($A489,'Entry capacity'!$A$12:$I$30,6,FALSE),0))</f>
        <v>905.65574461538858</v>
      </c>
      <c r="G489" s="52">
        <f t="array" ref="G489">SUMPRODUCT('Distance Matrix_ex'!$B224:$T224,TRANSPOSE('Entry capacity'!G$12:G$30))/(SUM('Entry capacity'!$G$12:$G$30)-IFERROR(VLOOKUP($A489,'Entry capacity'!$A$12:$I$30,7,FALSE),0))</f>
        <v>907.41766278994612</v>
      </c>
      <c r="H489" s="52">
        <f t="array" ref="H489">SUMPRODUCT('Distance Matrix_ex'!$B224:$T224,TRANSPOSE('Entry capacity'!H$12:H$30))/(SUM('Entry capacity'!$H$12:$H$30)-IFERROR(VLOOKUP($A489,'Entry capacity'!$A$12:$I$30,8,FALSE),0))</f>
        <v>907.30212660324798</v>
      </c>
      <c r="I489" s="57">
        <f t="array" ref="I489">SUMPRODUCT('Distance Matrix_ex'!$B224:$T224,TRANSPOSE('Entry capacity'!I$12:I$30))/(SUM('Entry capacity'!$I$12:$I$30)-IFERROR(VLOOKUP($A489,'Entry capacity'!$A$12:$I$30,9,FALSE),0))</f>
        <v>907.22792002973461</v>
      </c>
    </row>
    <row r="490" spans="1:9" s="5" customFormat="1" ht="15" customHeight="1" x14ac:dyDescent="0.25">
      <c r="A490" s="46" t="str">
        <f t="shared" si="15"/>
        <v>O03_Pola de Lena</v>
      </c>
      <c r="B490" s="4" t="str">
        <f t="shared" si="15"/>
        <v>Salida Nacional / National exit</v>
      </c>
      <c r="C490" s="52">
        <f t="array" ref="C490">SUMPRODUCT('Distance Matrix_ex'!$B225:$T225,TRANSPOSE('Entry capacity'!C$12:C$30))/(SUM('Entry capacity'!$C$12:$C$30)-IFERROR(VLOOKUP($A490,'Entry capacity'!$A$12:$I$30,3,FALSE),0))</f>
        <v>882.16244584869821</v>
      </c>
      <c r="D490" s="52">
        <f t="array" ref="D490">SUMPRODUCT('Distance Matrix_ex'!$B225:$T225,TRANSPOSE('Entry capacity'!D$12:D$30))/(SUM('Entry capacity'!$D$12:$D$30)-IFERROR(VLOOKUP($A490,'Entry capacity'!$A$12:$I$30,4,FALSE),0))</f>
        <v>888.18099919992505</v>
      </c>
      <c r="E490" s="52">
        <f t="array" ref="E490">SUMPRODUCT('Distance Matrix_ex'!$B225:$T225,TRANSPOSE('Entry capacity'!E$12:E$30))/(SUM('Entry capacity'!$E$12:$E$30)-IFERROR(VLOOKUP($A490,'Entry capacity'!$A$12:$I$30,5,FALSE),0))</f>
        <v>896.15323940673659</v>
      </c>
      <c r="F490" s="52">
        <f t="array" ref="F490">SUMPRODUCT('Distance Matrix_ex'!$B225:$T225,TRANSPOSE('Entry capacity'!F$12:F$30))/(SUM('Entry capacity'!$F$12:$F$30)-IFERROR(VLOOKUP($A490,'Entry capacity'!$A$12:$I$30,6,FALSE),0))</f>
        <v>904.27073650107775</v>
      </c>
      <c r="G490" s="52">
        <f t="array" ref="G490">SUMPRODUCT('Distance Matrix_ex'!$B225:$T225,TRANSPOSE('Entry capacity'!G$12:G$30))/(SUM('Entry capacity'!$G$12:$G$30)-IFERROR(VLOOKUP($A490,'Entry capacity'!$A$12:$I$30,7,FALSE),0))</f>
        <v>906.03073165030855</v>
      </c>
      <c r="H490" s="52">
        <f t="array" ref="H490">SUMPRODUCT('Distance Matrix_ex'!$B225:$T225,TRANSPOSE('Entry capacity'!H$12:H$30))/(SUM('Entry capacity'!$H$12:$H$30)-IFERROR(VLOOKUP($A490,'Entry capacity'!$A$12:$I$30,8,FALSE),0))</f>
        <v>905.94772423364975</v>
      </c>
      <c r="I490" s="57">
        <f t="array" ref="I490">SUMPRODUCT('Distance Matrix_ex'!$B225:$T225,TRANSPOSE('Entry capacity'!I$12:I$30))/(SUM('Entry capacity'!$I$12:$I$30)-IFERROR(VLOOKUP($A490,'Entry capacity'!$A$12:$I$30,9,FALSE),0))</f>
        <v>905.93141423848783</v>
      </c>
    </row>
    <row r="491" spans="1:9" s="5" customFormat="1" ht="15" customHeight="1" x14ac:dyDescent="0.25">
      <c r="A491" s="46" t="str">
        <f t="shared" si="15"/>
        <v>O04A_Pola de Gordon</v>
      </c>
      <c r="B491" s="4" t="str">
        <f t="shared" si="15"/>
        <v>Salida Nacional / National exit</v>
      </c>
      <c r="C491" s="52">
        <f t="array" ref="C491">SUMPRODUCT('Distance Matrix_ex'!$B226:$T226,TRANSPOSE('Entry capacity'!C$12:C$30))/(SUM('Entry capacity'!$C$12:$C$30)-IFERROR(VLOOKUP($A491,'Entry capacity'!$A$12:$I$30,3,FALSE),0))</f>
        <v>878.9350372307623</v>
      </c>
      <c r="D491" s="52">
        <f t="array" ref="D491">SUMPRODUCT('Distance Matrix_ex'!$B226:$T226,TRANSPOSE('Entry capacity'!D$12:D$30))/(SUM('Entry capacity'!$D$12:$D$30)-IFERROR(VLOOKUP($A491,'Entry capacity'!$A$12:$I$30,4,FALSE),0))</f>
        <v>884.53010327184518</v>
      </c>
      <c r="E491" s="52">
        <f t="array" ref="E491">SUMPRODUCT('Distance Matrix_ex'!$B226:$T226,TRANSPOSE('Entry capacity'!E$12:E$30))/(SUM('Entry capacity'!$E$12:$E$30)-IFERROR(VLOOKUP($A491,'Entry capacity'!$A$12:$I$30,5,FALSE),0))</f>
        <v>891.9911017040539</v>
      </c>
      <c r="F491" s="52">
        <f t="array" ref="F491">SUMPRODUCT('Distance Matrix_ex'!$B226:$T226,TRANSPOSE('Entry capacity'!F$12:F$30))/(SUM('Entry capacity'!$F$12:$F$30)-IFERROR(VLOOKUP($A491,'Entry capacity'!$A$12:$I$30,6,FALSE),0))</f>
        <v>899.5988347161225</v>
      </c>
      <c r="G491" s="52">
        <f t="array" ref="G491">SUMPRODUCT('Distance Matrix_ex'!$B226:$T226,TRANSPOSE('Entry capacity'!G$12:G$30))/(SUM('Entry capacity'!$G$12:$G$30)-IFERROR(VLOOKUP($A491,'Entry capacity'!$A$12:$I$30,7,FALSE),0))</f>
        <v>901.35234312685589</v>
      </c>
      <c r="H491" s="52">
        <f t="array" ref="H491">SUMPRODUCT('Distance Matrix_ex'!$B226:$T226,TRANSPOSE('Entry capacity'!H$12:H$30))/(SUM('Entry capacity'!$H$12:$H$30)-IFERROR(VLOOKUP($A491,'Entry capacity'!$A$12:$I$30,8,FALSE),0))</f>
        <v>901.37906157911891</v>
      </c>
      <c r="I491" s="57">
        <f t="array" ref="I491">SUMPRODUCT('Distance Matrix_ex'!$B226:$T226,TRANSPOSE('Entry capacity'!I$12:I$30))/(SUM('Entry capacity'!$I$12:$I$30)-IFERROR(VLOOKUP($A491,'Entry capacity'!$A$12:$I$30,9,FALSE),0))</f>
        <v>901.55804800493024</v>
      </c>
    </row>
    <row r="492" spans="1:9" s="5" customFormat="1" ht="15" customHeight="1" x14ac:dyDescent="0.25">
      <c r="A492" s="46" t="str">
        <f t="shared" si="15"/>
        <v>O05_La Robla</v>
      </c>
      <c r="B492" s="4" t="str">
        <f t="shared" si="15"/>
        <v>Salida Nacional / National exit</v>
      </c>
      <c r="C492" s="52">
        <f t="array" ref="C492">SUMPRODUCT('Distance Matrix_ex'!$B227:$T227,TRANSPOSE('Entry capacity'!C$12:C$30))/(SUM('Entry capacity'!$C$12:$C$30)-IFERROR(VLOOKUP($A492,'Entry capacity'!$A$12:$I$30,3,FALSE),0))</f>
        <v>878.13009199781675</v>
      </c>
      <c r="D492" s="52">
        <f t="array" ref="D492">SUMPRODUCT('Distance Matrix_ex'!$B227:$T227,TRANSPOSE('Entry capacity'!D$12:D$30))/(SUM('Entry capacity'!$D$12:$D$30)-IFERROR(VLOOKUP($A492,'Entry capacity'!$A$12:$I$30,4,FALSE),0))</f>
        <v>883.61953642977994</v>
      </c>
      <c r="E492" s="52">
        <f t="array" ref="E492">SUMPRODUCT('Distance Matrix_ex'!$B227:$T227,TRANSPOSE('Entry capacity'!E$12:E$30))/(SUM('Entry capacity'!$E$12:$E$30)-IFERROR(VLOOKUP($A492,'Entry capacity'!$A$12:$I$30,5,FALSE),0))</f>
        <v>890.95302648667393</v>
      </c>
      <c r="F492" s="52">
        <f t="array" ref="F492">SUMPRODUCT('Distance Matrix_ex'!$B227:$T227,TRANSPOSE('Entry capacity'!F$12:F$30))/(SUM('Entry capacity'!$F$12:$F$30)-IFERROR(VLOOKUP($A492,'Entry capacity'!$A$12:$I$30,6,FALSE),0))</f>
        <v>898.43361967341241</v>
      </c>
      <c r="G492" s="52">
        <f t="array" ref="G492">SUMPRODUCT('Distance Matrix_ex'!$B227:$T227,TRANSPOSE('Entry capacity'!G$12:G$30))/(SUM('Entry capacity'!$G$12:$G$30)-IFERROR(VLOOKUP($A492,'Entry capacity'!$A$12:$I$30,7,FALSE),0))</f>
        <v>900.18551023222562</v>
      </c>
      <c r="H492" s="52">
        <f t="array" ref="H492">SUMPRODUCT('Distance Matrix_ex'!$B227:$T227,TRANSPOSE('Entry capacity'!H$12:H$30))/(SUM('Entry capacity'!$H$12:$H$30)-IFERROR(VLOOKUP($A492,'Entry capacity'!$A$12:$I$30,8,FALSE),0))</f>
        <v>900.23959531994615</v>
      </c>
      <c r="I492" s="57">
        <f t="array" ref="I492">SUMPRODUCT('Distance Matrix_ex'!$B227:$T227,TRANSPOSE('Entry capacity'!I$12:I$30))/(SUM('Entry capacity'!$I$12:$I$30)-IFERROR(VLOOKUP($A492,'Entry capacity'!$A$12:$I$30,9,FALSE),0))</f>
        <v>900.46729045967709</v>
      </c>
    </row>
    <row r="493" spans="1:9" s="5" customFormat="1" ht="15" customHeight="1" x14ac:dyDescent="0.25">
      <c r="A493" s="46" t="str">
        <f t="shared" si="15"/>
        <v>O06_ Leon</v>
      </c>
      <c r="B493" s="4" t="str">
        <f t="shared" si="15"/>
        <v>Salida Nacional / National exit</v>
      </c>
      <c r="C493" s="52">
        <f t="array" ref="C493">SUMPRODUCT('Distance Matrix_ex'!$B228:$T228,TRANSPOSE('Entry capacity'!C$12:C$30))/(SUM('Entry capacity'!$C$12:$C$30)-IFERROR(VLOOKUP($A493,'Entry capacity'!$A$12:$I$30,3,FALSE),0))</f>
        <v>858.4337460434931</v>
      </c>
      <c r="D493" s="52">
        <f t="array" ref="D493">SUMPRODUCT('Distance Matrix_ex'!$B228:$T228,TRANSPOSE('Entry capacity'!D$12:D$30))/(SUM('Entry capacity'!$D$12:$D$30)-IFERROR(VLOOKUP($A493,'Entry capacity'!$A$12:$I$30,4,FALSE),0))</f>
        <v>863.59994018122404</v>
      </c>
      <c r="E493" s="52">
        <f t="array" ref="E493">SUMPRODUCT('Distance Matrix_ex'!$B228:$T228,TRANSPOSE('Entry capacity'!E$12:E$30))/(SUM('Entry capacity'!$E$12:$E$30)-IFERROR(VLOOKUP($A493,'Entry capacity'!$A$12:$I$30,5,FALSE),0))</f>
        <v>870.50970923640057</v>
      </c>
      <c r="F493" s="52">
        <f t="array" ref="F493">SUMPRODUCT('Distance Matrix_ex'!$B228:$T228,TRANSPOSE('Entry capacity'!F$12:F$30))/(SUM('Entry capacity'!$F$12:$F$30)-IFERROR(VLOOKUP($A493,'Entry capacity'!$A$12:$I$30,6,FALSE),0))</f>
        <v>877.55379115912933</v>
      </c>
      <c r="G493" s="52">
        <f t="array" ref="G493">SUMPRODUCT('Distance Matrix_ex'!$B228:$T228,TRANSPOSE('Entry capacity'!G$12:G$30))/(SUM('Entry capacity'!$G$12:$G$30)-IFERROR(VLOOKUP($A493,'Entry capacity'!$A$12:$I$30,7,FALSE),0))</f>
        <v>879.22728784368019</v>
      </c>
      <c r="H493" s="52">
        <f t="array" ref="H493">SUMPRODUCT('Distance Matrix_ex'!$B228:$T228,TRANSPOSE('Entry capacity'!H$12:H$30))/(SUM('Entry capacity'!$H$12:$H$30)-IFERROR(VLOOKUP($A493,'Entry capacity'!$A$12:$I$30,8,FALSE),0))</f>
        <v>879.30738248801981</v>
      </c>
      <c r="I493" s="57">
        <f t="array" ref="I493">SUMPRODUCT('Distance Matrix_ex'!$B228:$T228,TRANSPOSE('Entry capacity'!I$12:I$30))/(SUM('Entry capacity'!$I$12:$I$30)-IFERROR(VLOOKUP($A493,'Entry capacity'!$A$12:$I$30,9,FALSE),0))</f>
        <v>879.58036595759586</v>
      </c>
    </row>
    <row r="494" spans="1:9" s="5" customFormat="1" ht="15" customHeight="1" x14ac:dyDescent="0.25">
      <c r="A494" s="46" t="str">
        <f t="shared" si="15"/>
        <v>O07_Villamañan</v>
      </c>
      <c r="B494" s="4" t="str">
        <f t="shared" si="15"/>
        <v>Salida Nacional / National exit</v>
      </c>
      <c r="C494" s="52">
        <f t="array" ref="C494">SUMPRODUCT('Distance Matrix_ex'!$B229:$T229,TRANSPOSE('Entry capacity'!C$12:C$30))/(SUM('Entry capacity'!$C$12:$C$30)-IFERROR(VLOOKUP($A494,'Entry capacity'!$A$12:$I$30,3,FALSE),0))</f>
        <v>830.09464489331219</v>
      </c>
      <c r="D494" s="52">
        <f t="array" ref="D494">SUMPRODUCT('Distance Matrix_ex'!$B229:$T229,TRANSPOSE('Entry capacity'!D$12:D$30))/(SUM('Entry capacity'!$D$12:$D$30)-IFERROR(VLOOKUP($A494,'Entry capacity'!$A$12:$I$30,4,FALSE),0))</f>
        <v>835.23873889024469</v>
      </c>
      <c r="E494" s="52">
        <f t="array" ref="E494">SUMPRODUCT('Distance Matrix_ex'!$B229:$T229,TRANSPOSE('Entry capacity'!E$12:E$30))/(SUM('Entry capacity'!$E$12:$E$30)-IFERROR(VLOOKUP($A494,'Entry capacity'!$A$12:$I$30,5,FALSE),0))</f>
        <v>842.12455200549891</v>
      </c>
      <c r="F494" s="52">
        <f t="array" ref="F494">SUMPRODUCT('Distance Matrix_ex'!$B229:$T229,TRANSPOSE('Entry capacity'!F$12:F$30))/(SUM('Entry capacity'!$F$12:$F$30)-IFERROR(VLOOKUP($A494,'Entry capacity'!$A$12:$I$30,6,FALSE),0))</f>
        <v>849.14237858114257</v>
      </c>
      <c r="G494" s="52">
        <f t="array" ref="G494">SUMPRODUCT('Distance Matrix_ex'!$B229:$T229,TRANSPOSE('Entry capacity'!G$12:G$30))/(SUM('Entry capacity'!$G$12:$G$30)-IFERROR(VLOOKUP($A494,'Entry capacity'!$A$12:$I$30,7,FALSE),0))</f>
        <v>850.8247678824888</v>
      </c>
      <c r="H494" s="52">
        <f t="array" ref="H494">SUMPRODUCT('Distance Matrix_ex'!$B229:$T229,TRANSPOSE('Entry capacity'!H$12:H$30))/(SUM('Entry capacity'!$H$12:$H$30)-IFERROR(VLOOKUP($A494,'Entry capacity'!$A$12:$I$30,8,FALSE),0))</f>
        <v>850.92239311374703</v>
      </c>
      <c r="I494" s="57">
        <f t="array" ref="I494">SUMPRODUCT('Distance Matrix_ex'!$B229:$T229,TRANSPOSE('Entry capacity'!I$12:I$30))/(SUM('Entry capacity'!$I$12:$I$30)-IFERROR(VLOOKUP($A494,'Entry capacity'!$A$12:$I$30,9,FALSE),0))</f>
        <v>851.22969605384174</v>
      </c>
    </row>
    <row r="495" spans="1:9" s="5" customFormat="1" ht="15" customHeight="1" x14ac:dyDescent="0.25">
      <c r="A495" s="46" t="str">
        <f t="shared" si="15"/>
        <v>O09_Benavente</v>
      </c>
      <c r="B495" s="4" t="str">
        <f t="shared" si="15"/>
        <v>Salida Nacional / National exit</v>
      </c>
      <c r="C495" s="52">
        <f t="array" ref="C495">SUMPRODUCT('Distance Matrix_ex'!$B230:$T230,TRANSPOSE('Entry capacity'!C$12:C$30))/(SUM('Entry capacity'!$C$12:$C$30)-IFERROR(VLOOKUP($A495,'Entry capacity'!$A$12:$I$30,3,FALSE),0))</f>
        <v>792.64349984617672</v>
      </c>
      <c r="D495" s="52">
        <f t="array" ref="D495">SUMPRODUCT('Distance Matrix_ex'!$B230:$T230,TRANSPOSE('Entry capacity'!D$12:D$30))/(SUM('Entry capacity'!$D$12:$D$30)-IFERROR(VLOOKUP($A495,'Entry capacity'!$A$12:$I$30,4,FALSE),0))</f>
        <v>797.75838770935741</v>
      </c>
      <c r="E495" s="52">
        <f t="array" ref="E495">SUMPRODUCT('Distance Matrix_ex'!$B230:$T230,TRANSPOSE('Entry capacity'!E$12:E$30))/(SUM('Entry capacity'!$E$12:$E$30)-IFERROR(VLOOKUP($A495,'Entry capacity'!$A$12:$I$30,5,FALSE),0))</f>
        <v>804.61254218533395</v>
      </c>
      <c r="F495" s="52">
        <f t="array" ref="F495">SUMPRODUCT('Distance Matrix_ex'!$B230:$T230,TRANSPOSE('Entry capacity'!F$12:F$30))/(SUM('Entry capacity'!$F$12:$F$30)-IFERROR(VLOOKUP($A495,'Entry capacity'!$A$12:$I$30,6,FALSE),0))</f>
        <v>811.59567137213867</v>
      </c>
      <c r="G495" s="52">
        <f t="array" ref="G495">SUMPRODUCT('Distance Matrix_ex'!$B230:$T230,TRANSPOSE('Entry capacity'!G$12:G$30))/(SUM('Entry capacity'!$G$12:$G$30)-IFERROR(VLOOKUP($A495,'Entry capacity'!$A$12:$I$30,7,FALSE),0))</f>
        <v>813.28981258755198</v>
      </c>
      <c r="H495" s="52">
        <f t="array" ref="H495">SUMPRODUCT('Distance Matrix_ex'!$B230:$T230,TRANSPOSE('Entry capacity'!H$12:H$30))/(SUM('Entry capacity'!$H$12:$H$30)-IFERROR(VLOOKUP($A495,'Entry capacity'!$A$12:$I$30,8,FALSE),0))</f>
        <v>813.41060512217587</v>
      </c>
      <c r="I495" s="57">
        <f t="array" ref="I495">SUMPRODUCT('Distance Matrix_ex'!$B230:$T230,TRANSPOSE('Entry capacity'!I$12:I$30))/(SUM('Entry capacity'!$I$12:$I$30)-IFERROR(VLOOKUP($A495,'Entry capacity'!$A$12:$I$30,9,FALSE),0))</f>
        <v>813.76326248129521</v>
      </c>
    </row>
    <row r="496" spans="1:9" s="5" customFormat="1" ht="15" customHeight="1" x14ac:dyDescent="0.25">
      <c r="A496" s="46" t="str">
        <f t="shared" si="15"/>
        <v>O11_Coreses</v>
      </c>
      <c r="B496" s="4" t="str">
        <f t="shared" si="15"/>
        <v>Salida Nacional / National exit</v>
      </c>
      <c r="C496" s="52">
        <f t="array" ref="C496">SUMPRODUCT('Distance Matrix_ex'!$B231:$T231,TRANSPOSE('Entry capacity'!C$12:C$30))/(SUM('Entry capacity'!$C$12:$C$30)-IFERROR(VLOOKUP($A496,'Entry capacity'!$A$12:$I$30,3,FALSE),0))</f>
        <v>741.8314365006994</v>
      </c>
      <c r="D496" s="52">
        <f t="array" ref="D496">SUMPRODUCT('Distance Matrix_ex'!$B231:$T231,TRANSPOSE('Entry capacity'!D$12:D$30))/(SUM('Entry capacity'!$D$12:$D$30)-IFERROR(VLOOKUP($A496,'Entry capacity'!$A$12:$I$30,4,FALSE),0))</f>
        <v>746.90669876854952</v>
      </c>
      <c r="E496" s="52">
        <f t="array" ref="E496">SUMPRODUCT('Distance Matrix_ex'!$B231:$T231,TRANSPOSE('Entry capacity'!E$12:E$30))/(SUM('Entry capacity'!$E$12:$E$30)-IFERROR(VLOOKUP($A496,'Entry capacity'!$A$12:$I$30,5,FALSE),0))</f>
        <v>753.71790019776688</v>
      </c>
      <c r="F496" s="52">
        <f t="array" ref="F496">SUMPRODUCT('Distance Matrix_ex'!$B231:$T231,TRANSPOSE('Entry capacity'!F$12:F$30))/(SUM('Entry capacity'!$F$12:$F$30)-IFERROR(VLOOKUP($A496,'Entry capacity'!$A$12:$I$30,6,FALSE),0))</f>
        <v>760.65395349630739</v>
      </c>
      <c r="G496" s="52">
        <f t="array" ref="G496">SUMPRODUCT('Distance Matrix_ex'!$B231:$T231,TRANSPOSE('Entry capacity'!G$12:G$30))/(SUM('Entry capacity'!$G$12:$G$30)-IFERROR(VLOOKUP($A496,'Entry capacity'!$A$12:$I$30,7,FALSE),0))</f>
        <v>762.36403919088764</v>
      </c>
      <c r="H496" s="52">
        <f t="array" ref="H496">SUMPRODUCT('Distance Matrix_ex'!$B231:$T231,TRANSPOSE('Entry capacity'!H$12:H$30))/(SUM('Entry capacity'!$H$12:$H$30)-IFERROR(VLOOKUP($A496,'Entry capacity'!$A$12:$I$30,8,FALSE),0))</f>
        <v>762.51626410186987</v>
      </c>
      <c r="I496" s="57">
        <f t="array" ref="I496">SUMPRODUCT('Distance Matrix_ex'!$B231:$T231,TRANSPOSE('Entry capacity'!I$12:I$30))/(SUM('Entry capacity'!$I$12:$I$30)-IFERROR(VLOOKUP($A496,'Entry capacity'!$A$12:$I$30,9,FALSE),0))</f>
        <v>762.93045633821566</v>
      </c>
    </row>
    <row r="497" spans="1:9" s="5" customFormat="1" ht="15" customHeight="1" x14ac:dyDescent="0.25">
      <c r="A497" s="46" t="str">
        <f t="shared" si="15"/>
        <v>O12_Santa Clara de Avedino</v>
      </c>
      <c r="B497" s="4" t="str">
        <f t="shared" si="15"/>
        <v>Salida Nacional / National exit</v>
      </c>
      <c r="C497" s="52">
        <f t="array" ref="C497">SUMPRODUCT('Distance Matrix_ex'!$B232:$T232,TRANSPOSE('Entry capacity'!C$12:C$30))/(SUM('Entry capacity'!$C$12:$C$30)-IFERROR(VLOOKUP($A497,'Entry capacity'!$A$12:$I$30,3,FALSE),0))</f>
        <v>752.51277808878035</v>
      </c>
      <c r="D497" s="52">
        <f t="array" ref="D497">SUMPRODUCT('Distance Matrix_ex'!$B232:$T232,TRANSPOSE('Entry capacity'!D$12:D$30))/(SUM('Entry capacity'!$D$12:$D$30)-IFERROR(VLOOKUP($A497,'Entry capacity'!$A$12:$I$30,4,FALSE),0))</f>
        <v>757.68866853978216</v>
      </c>
      <c r="E497" s="52">
        <f t="array" ref="E497">SUMPRODUCT('Distance Matrix_ex'!$B232:$T232,TRANSPOSE('Entry capacity'!E$12:E$30))/(SUM('Entry capacity'!$E$12:$E$30)-IFERROR(VLOOKUP($A497,'Entry capacity'!$A$12:$I$30,5,FALSE),0))</f>
        <v>764.65661629131262</v>
      </c>
      <c r="F497" s="52">
        <f t="array" ref="F497">SUMPRODUCT('Distance Matrix_ex'!$B232:$T232,TRANSPOSE('Entry capacity'!F$12:F$30))/(SUM('Entry capacity'!$F$12:$F$30)-IFERROR(VLOOKUP($A497,'Entry capacity'!$A$12:$I$30,6,FALSE),0))</f>
        <v>771.76660883335478</v>
      </c>
      <c r="G497" s="52">
        <f t="array" ref="G497">SUMPRODUCT('Distance Matrix_ex'!$B232:$T232,TRANSPOSE('Entry capacity'!G$12:G$30))/(SUM('Entry capacity'!$G$12:$G$30)-IFERROR(VLOOKUP($A497,'Entry capacity'!$A$12:$I$30,7,FALSE),0))</f>
        <v>773.55289981730823</v>
      </c>
      <c r="H497" s="52">
        <f t="array" ref="H497">SUMPRODUCT('Distance Matrix_ex'!$B232:$T232,TRANSPOSE('Entry capacity'!H$12:H$30))/(SUM('Entry capacity'!$H$12:$H$30)-IFERROR(VLOOKUP($A497,'Entry capacity'!$A$12:$I$30,8,FALSE),0))</f>
        <v>773.73401679751214</v>
      </c>
      <c r="I497" s="57">
        <f t="array" ref="I497">SUMPRODUCT('Distance Matrix_ex'!$B232:$T232,TRANSPOSE('Entry capacity'!I$12:I$30))/(SUM('Entry capacity'!$I$12:$I$30)-IFERROR(VLOOKUP($A497,'Entry capacity'!$A$12:$I$30,9,FALSE),0))</f>
        <v>774.19819364246246</v>
      </c>
    </row>
    <row r="498" spans="1:9" s="5" customFormat="1" ht="15" customHeight="1" x14ac:dyDescent="0.25">
      <c r="A498" s="46" t="str">
        <f t="shared" si="15"/>
        <v>O14_Doñinos de Salamanca</v>
      </c>
      <c r="B498" s="4" t="str">
        <f t="shared" si="15"/>
        <v>Salida Nacional / National exit</v>
      </c>
      <c r="C498" s="52">
        <f t="array" ref="C498">SUMPRODUCT('Distance Matrix_ex'!$B233:$T233,TRANSPOSE('Entry capacity'!C$12:C$30))/(SUM('Entry capacity'!$C$12:$C$30)-IFERROR(VLOOKUP($A498,'Entry capacity'!$A$12:$I$30,3,FALSE),0))</f>
        <v>770.25692248746077</v>
      </c>
      <c r="D498" s="52">
        <f t="array" ref="D498">SUMPRODUCT('Distance Matrix_ex'!$B233:$T233,TRANSPOSE('Entry capacity'!D$12:D$30))/(SUM('Entry capacity'!$D$12:$D$30)-IFERROR(VLOOKUP($A498,'Entry capacity'!$A$12:$I$30,4,FALSE),0))</f>
        <v>775.59997930026236</v>
      </c>
      <c r="E498" s="52">
        <f t="array" ref="E498">SUMPRODUCT('Distance Matrix_ex'!$B233:$T233,TRANSPOSE('Entry capacity'!E$12:E$30))/(SUM('Entry capacity'!$E$12:$E$30)-IFERROR(VLOOKUP($A498,'Entry capacity'!$A$12:$I$30,5,FALSE),0))</f>
        <v>782.82831844122188</v>
      </c>
      <c r="F498" s="52">
        <f t="array" ref="F498">SUMPRODUCT('Distance Matrix_ex'!$B233:$T233,TRANSPOSE('Entry capacity'!F$12:F$30))/(SUM('Entry capacity'!$F$12:$F$30)-IFERROR(VLOOKUP($A498,'Entry capacity'!$A$12:$I$30,6,FALSE),0))</f>
        <v>790.22726373585999</v>
      </c>
      <c r="G498" s="52">
        <f t="array" ref="G498">SUMPRODUCT('Distance Matrix_ex'!$B233:$T233,TRANSPOSE('Entry capacity'!G$12:G$30))/(SUM('Entry capacity'!$G$12:$G$30)-IFERROR(VLOOKUP($A498,'Entry capacity'!$A$12:$I$30,7,FALSE),0))</f>
        <v>792.14014908508341</v>
      </c>
      <c r="H498" s="52">
        <f t="array" ref="H498">SUMPRODUCT('Distance Matrix_ex'!$B233:$T233,TRANSPOSE('Entry capacity'!H$12:H$30))/(SUM('Entry capacity'!$H$12:$H$30)-IFERROR(VLOOKUP($A498,'Entry capacity'!$A$12:$I$30,8,FALSE),0))</f>
        <v>792.36926238148226</v>
      </c>
      <c r="I498" s="57">
        <f t="array" ref="I498">SUMPRODUCT('Distance Matrix_ex'!$B233:$T233,TRANSPOSE('Entry capacity'!I$12:I$30))/(SUM('Entry capacity'!$I$12:$I$30)-IFERROR(VLOOKUP($A498,'Entry capacity'!$A$12:$I$30,9,FALSE),0))</f>
        <v>792.91647506097411</v>
      </c>
    </row>
    <row r="499" spans="1:9" s="5" customFormat="1" ht="15" customHeight="1" x14ac:dyDescent="0.25">
      <c r="A499" s="46" t="str">
        <f t="shared" si="15"/>
        <v>O14A_Barbadillo</v>
      </c>
      <c r="B499" s="4" t="str">
        <f t="shared" si="15"/>
        <v>Salida Nacional / National exit</v>
      </c>
      <c r="C499" s="52">
        <f t="array" ref="C499">SUMPRODUCT('Distance Matrix_ex'!$B234:$T234,TRANSPOSE('Entry capacity'!C$12:C$30))/(SUM('Entry capacity'!$C$12:$C$30)-IFERROR(VLOOKUP($A499,'Entry capacity'!$A$12:$I$30,3,FALSE),0))</f>
        <v>775.7295745208304</v>
      </c>
      <c r="D499" s="52">
        <f t="array" ref="D499">SUMPRODUCT('Distance Matrix_ex'!$B234:$T234,TRANSPOSE('Entry capacity'!D$12:D$30))/(SUM('Entry capacity'!$D$12:$D$30)-IFERROR(VLOOKUP($A499,'Entry capacity'!$A$12:$I$30,4,FALSE),0))</f>
        <v>781.12418881136978</v>
      </c>
      <c r="E499" s="52">
        <f t="array" ref="E499">SUMPRODUCT('Distance Matrix_ex'!$B234:$T234,TRANSPOSE('Entry capacity'!E$12:E$30))/(SUM('Entry capacity'!$E$12:$E$30)-IFERROR(VLOOKUP($A499,'Entry capacity'!$A$12:$I$30,5,FALSE),0))</f>
        <v>788.43283790894452</v>
      </c>
      <c r="F499" s="52">
        <f t="array" ref="F499">SUMPRODUCT('Distance Matrix_ex'!$B234:$T234,TRANSPOSE('Entry capacity'!F$12:F$30))/(SUM('Entry capacity'!$F$12:$F$30)-IFERROR(VLOOKUP($A499,'Entry capacity'!$A$12:$I$30,6,FALSE),0))</f>
        <v>795.9209020606836</v>
      </c>
      <c r="G499" s="52">
        <f t="array" ref="G499">SUMPRODUCT('Distance Matrix_ex'!$B234:$T234,TRANSPOSE('Entry capacity'!G$12:G$30))/(SUM('Entry capacity'!$G$12:$G$30)-IFERROR(VLOOKUP($A499,'Entry capacity'!$A$12:$I$30,7,FALSE),0))</f>
        <v>797.87283166557472</v>
      </c>
      <c r="H499" s="52">
        <f t="array" ref="H499">SUMPRODUCT('Distance Matrix_ex'!$B234:$T234,TRANSPOSE('Entry capacity'!H$12:H$30))/(SUM('Entry capacity'!$H$12:$H$30)-IFERROR(VLOOKUP($A499,'Entry capacity'!$A$12:$I$30,8,FALSE),0))</f>
        <v>798.11674799397758</v>
      </c>
      <c r="I499" s="57">
        <f t="array" ref="I499">SUMPRODUCT('Distance Matrix_ex'!$B234:$T234,TRANSPOSE('Entry capacity'!I$12:I$30))/(SUM('Entry capacity'!$I$12:$I$30)-IFERROR(VLOOKUP($A499,'Entry capacity'!$A$12:$I$30,9,FALSE),0))</f>
        <v>798.68957059968159</v>
      </c>
    </row>
    <row r="500" spans="1:9" s="5" customFormat="1" ht="15" customHeight="1" x14ac:dyDescent="0.25">
      <c r="A500" s="46" t="str">
        <f t="shared" si="15"/>
        <v>O16_Monleon</v>
      </c>
      <c r="B500" s="4" t="str">
        <f t="shared" si="15"/>
        <v>Salida Nacional / National exit</v>
      </c>
      <c r="C500" s="52">
        <f t="array" ref="C500">SUMPRODUCT('Distance Matrix_ex'!$B235:$T235,TRANSPOSE('Entry capacity'!C$12:C$30))/(SUM('Entry capacity'!$C$12:$C$30)-IFERROR(VLOOKUP($A500,'Entry capacity'!$A$12:$I$30,3,FALSE),0))</f>
        <v>789.94061727280268</v>
      </c>
      <c r="D500" s="52">
        <f t="array" ref="D500">SUMPRODUCT('Distance Matrix_ex'!$B235:$T235,TRANSPOSE('Entry capacity'!D$12:D$30))/(SUM('Entry capacity'!$D$12:$D$30)-IFERROR(VLOOKUP($A500,'Entry capacity'!$A$12:$I$30,4,FALSE),0))</f>
        <v>795.46911281796042</v>
      </c>
      <c r="E500" s="52">
        <f t="array" ref="E500">SUMPRODUCT('Distance Matrix_ex'!$B235:$T235,TRANSPOSE('Entry capacity'!E$12:E$30))/(SUM('Entry capacity'!$E$12:$E$30)-IFERROR(VLOOKUP($A500,'Entry capacity'!$A$12:$I$30,5,FALSE),0))</f>
        <v>802.98630582074065</v>
      </c>
      <c r="F500" s="52">
        <f t="array" ref="F500">SUMPRODUCT('Distance Matrix_ex'!$B235:$T235,TRANSPOSE('Entry capacity'!F$12:F$30))/(SUM('Entry capacity'!$F$12:$F$30)-IFERROR(VLOOKUP($A500,'Entry capacity'!$A$12:$I$30,6,FALSE),0))</f>
        <v>810.70578828311591</v>
      </c>
      <c r="G500" s="52">
        <f t="array" ref="G500">SUMPRODUCT('Distance Matrix_ex'!$B235:$T235,TRANSPOSE('Entry capacity'!G$12:G$30))/(SUM('Entry capacity'!$G$12:$G$30)-IFERROR(VLOOKUP($A500,'Entry capacity'!$A$12:$I$30,7,FALSE),0))</f>
        <v>812.75910558507474</v>
      </c>
      <c r="H500" s="52">
        <f t="array" ref="H500">SUMPRODUCT('Distance Matrix_ex'!$B235:$T235,TRANSPOSE('Entry capacity'!H$12:H$30))/(SUM('Entry capacity'!$H$12:$H$30)-IFERROR(VLOOKUP($A500,'Entry capacity'!$A$12:$I$30,8,FALSE),0))</f>
        <v>813.04146150718566</v>
      </c>
      <c r="I500" s="57">
        <f t="array" ref="I500">SUMPRODUCT('Distance Matrix_ex'!$B235:$T235,TRANSPOSE('Entry capacity'!I$12:I$30))/(SUM('Entry capacity'!$I$12:$I$30)-IFERROR(VLOOKUP($A500,'Entry capacity'!$A$12:$I$30,9,FALSE),0))</f>
        <v>813.68078637798089</v>
      </c>
    </row>
    <row r="501" spans="1:9" s="5" customFormat="1" ht="15" customHeight="1" x14ac:dyDescent="0.25">
      <c r="A501" s="46" t="str">
        <f t="shared" si="15"/>
        <v>O17_Valdehijaderos</v>
      </c>
      <c r="B501" s="4" t="str">
        <f t="shared" si="15"/>
        <v>Salida Nacional / National exit</v>
      </c>
      <c r="C501" s="52">
        <f t="array" ref="C501">SUMPRODUCT('Distance Matrix_ex'!$B236:$T236,TRANSPOSE('Entry capacity'!C$12:C$30))/(SUM('Entry capacity'!$C$12:$C$30)-IFERROR(VLOOKUP($A501,'Entry capacity'!$A$12:$I$30,3,FALSE),0))</f>
        <v>798.42609708190218</v>
      </c>
      <c r="D501" s="52">
        <f t="array" ref="D501">SUMPRODUCT('Distance Matrix_ex'!$B236:$T236,TRANSPOSE('Entry capacity'!D$12:D$30))/(SUM('Entry capacity'!$D$12:$D$30)-IFERROR(VLOOKUP($A501,'Entry capacity'!$A$12:$I$30,4,FALSE),0))</f>
        <v>804.03453374768765</v>
      </c>
      <c r="E501" s="52">
        <f t="array" ref="E501">SUMPRODUCT('Distance Matrix_ex'!$B236:$T236,TRANSPOSE('Entry capacity'!E$12:E$30))/(SUM('Entry capacity'!$E$12:$E$30)-IFERROR(VLOOKUP($A501,'Entry capacity'!$A$12:$I$30,5,FALSE),0))</f>
        <v>811.67624928747023</v>
      </c>
      <c r="F501" s="52">
        <f t="array" ref="F501">SUMPRODUCT('Distance Matrix_ex'!$B236:$T236,TRANSPOSE('Entry capacity'!F$12:F$30))/(SUM('Entry capacity'!$F$12:$F$30)-IFERROR(VLOOKUP($A501,'Entry capacity'!$A$12:$I$30,6,FALSE),0))</f>
        <v>819.53391270085933</v>
      </c>
      <c r="G501" s="52">
        <f t="array" ref="G501">SUMPRODUCT('Distance Matrix_ex'!$B236:$T236,TRANSPOSE('Entry capacity'!G$12:G$30))/(SUM('Entry capacity'!$G$12:$G$30)-IFERROR(VLOOKUP($A501,'Entry capacity'!$A$12:$I$30,7,FALSE),0))</f>
        <v>821.64776906890722</v>
      </c>
      <c r="H501" s="52">
        <f t="array" ref="H501">SUMPRODUCT('Distance Matrix_ex'!$B236:$T236,TRANSPOSE('Entry capacity'!H$12:H$30))/(SUM('Entry capacity'!$H$12:$H$30)-IFERROR(VLOOKUP($A501,'Entry capacity'!$A$12:$I$30,8,FALSE),0))</f>
        <v>821.95307745143748</v>
      </c>
      <c r="I501" s="57">
        <f t="array" ref="I501">SUMPRODUCT('Distance Matrix_ex'!$B236:$T236,TRANSPOSE('Entry capacity'!I$12:I$30))/(SUM('Entry capacity'!$I$12:$I$30)-IFERROR(VLOOKUP($A501,'Entry capacity'!$A$12:$I$30,9,FALSE),0))</f>
        <v>822.63211113442446</v>
      </c>
    </row>
    <row r="502" spans="1:9" s="5" customFormat="1" ht="15" customHeight="1" x14ac:dyDescent="0.25">
      <c r="A502" s="46" t="str">
        <f t="shared" ref="A502:B517" si="16">A237</f>
        <v>O19_Plasencia</v>
      </c>
      <c r="B502" s="4" t="str">
        <f t="shared" si="16"/>
        <v>Salida Nacional / National exit</v>
      </c>
      <c r="C502" s="52">
        <f t="array" ref="C502">SUMPRODUCT('Distance Matrix_ex'!$B237:$T237,TRANSPOSE('Entry capacity'!C$12:C$30))/(SUM('Entry capacity'!$C$12:$C$30)-IFERROR(VLOOKUP($A502,'Entry capacity'!$A$12:$I$30,3,FALSE),0))</f>
        <v>805.63617855642417</v>
      </c>
      <c r="D502" s="52">
        <f t="array" ref="D502">SUMPRODUCT('Distance Matrix_ex'!$B237:$T237,TRANSPOSE('Entry capacity'!D$12:D$30))/(SUM('Entry capacity'!$D$12:$D$30)-IFERROR(VLOOKUP($A502,'Entry capacity'!$A$12:$I$30,4,FALSE),0))</f>
        <v>810.57518818136873</v>
      </c>
      <c r="E502" s="52">
        <f t="array" ref="E502">SUMPRODUCT('Distance Matrix_ex'!$B237:$T237,TRANSPOSE('Entry capacity'!E$12:E$30))/(SUM('Entry capacity'!$E$12:$E$30)-IFERROR(VLOOKUP($A502,'Entry capacity'!$A$12:$I$30,5,FALSE),0))</f>
        <v>817.36329011079783</v>
      </c>
      <c r="F502" s="52">
        <f t="array" ref="F502">SUMPRODUCT('Distance Matrix_ex'!$B237:$T237,TRANSPOSE('Entry capacity'!F$12:F$30))/(SUM('Entry capacity'!$F$12:$F$30)-IFERROR(VLOOKUP($A502,'Entry capacity'!$A$12:$I$30,6,FALSE),0))</f>
        <v>824.36454847253594</v>
      </c>
      <c r="G502" s="52">
        <f t="array" ref="G502">SUMPRODUCT('Distance Matrix_ex'!$B237:$T237,TRANSPOSE('Entry capacity'!G$12:G$30))/(SUM('Entry capacity'!$G$12:$G$30)-IFERROR(VLOOKUP($A502,'Entry capacity'!$A$12:$I$30,7,FALSE),0))</f>
        <v>826.35564568427276</v>
      </c>
      <c r="H502" s="52">
        <f t="array" ref="H502">SUMPRODUCT('Distance Matrix_ex'!$B237:$T237,TRANSPOSE('Entry capacity'!H$12:H$30))/(SUM('Entry capacity'!$H$12:$H$30)-IFERROR(VLOOKUP($A502,'Entry capacity'!$A$12:$I$30,8,FALSE),0))</f>
        <v>826.72810095783871</v>
      </c>
      <c r="I502" s="57">
        <f t="array" ref="I502">SUMPRODUCT('Distance Matrix_ex'!$B237:$T237,TRANSPOSE('Entry capacity'!I$12:I$30))/(SUM('Entry capacity'!$I$12:$I$30)-IFERROR(VLOOKUP($A502,'Entry capacity'!$A$12:$I$30,9,FALSE),0))</f>
        <v>827.51336694992767</v>
      </c>
    </row>
    <row r="503" spans="1:9" s="5" customFormat="1" ht="15" customHeight="1" x14ac:dyDescent="0.25">
      <c r="A503" s="46" t="str">
        <f t="shared" si="16"/>
        <v>O22_Caceres</v>
      </c>
      <c r="B503" s="4" t="str">
        <f t="shared" si="16"/>
        <v>Salida Nacional / National exit</v>
      </c>
      <c r="C503" s="52">
        <f t="array" ref="C503">SUMPRODUCT('Distance Matrix_ex'!$B238:$T238,TRANSPOSE('Entry capacity'!C$12:C$30))/(SUM('Entry capacity'!$C$12:$C$30)-IFERROR(VLOOKUP($A503,'Entry capacity'!$A$12:$I$30,3,FALSE),0))</f>
        <v>795.23911353053836</v>
      </c>
      <c r="D503" s="52">
        <f t="array" ref="D503">SUMPRODUCT('Distance Matrix_ex'!$B238:$T238,TRANSPOSE('Entry capacity'!D$12:D$30))/(SUM('Entry capacity'!$D$12:$D$30)-IFERROR(VLOOKUP($A503,'Entry capacity'!$A$12:$I$30,4,FALSE),0))</f>
        <v>798.06257891716689</v>
      </c>
      <c r="E503" s="52">
        <f t="array" ref="E503">SUMPRODUCT('Distance Matrix_ex'!$B238:$T238,TRANSPOSE('Entry capacity'!E$12:E$30))/(SUM('Entry capacity'!$E$12:$E$30)-IFERROR(VLOOKUP($A503,'Entry capacity'!$A$12:$I$30,5,FALSE),0))</f>
        <v>802.07287667476464</v>
      </c>
      <c r="F503" s="52">
        <f t="array" ref="F503">SUMPRODUCT('Distance Matrix_ex'!$B238:$T238,TRANSPOSE('Entry capacity'!F$12:F$30))/(SUM('Entry capacity'!$F$12:$F$30)-IFERROR(VLOOKUP($A503,'Entry capacity'!$A$12:$I$30,6,FALSE),0))</f>
        <v>806.24020162679756</v>
      </c>
      <c r="G503" s="52">
        <f t="array" ref="G503">SUMPRODUCT('Distance Matrix_ex'!$B238:$T238,TRANSPOSE('Entry capacity'!G$12:G$30))/(SUM('Entry capacity'!$G$12:$G$30)-IFERROR(VLOOKUP($A503,'Entry capacity'!$A$12:$I$30,7,FALSE),0))</f>
        <v>807.68046670830051</v>
      </c>
      <c r="H503" s="52">
        <f t="array" ref="H503">SUMPRODUCT('Distance Matrix_ex'!$B238:$T238,TRANSPOSE('Entry capacity'!H$12:H$30))/(SUM('Entry capacity'!$H$12:$H$30)-IFERROR(VLOOKUP($A503,'Entry capacity'!$A$12:$I$30,8,FALSE),0))</f>
        <v>808.15516631331263</v>
      </c>
      <c r="I503" s="57">
        <f t="array" ref="I503">SUMPRODUCT('Distance Matrix_ex'!$B238:$T238,TRANSPOSE('Entry capacity'!I$12:I$30))/(SUM('Entry capacity'!$I$12:$I$30)-IFERROR(VLOOKUP($A503,'Entry capacity'!$A$12:$I$30,9,FALSE),0))</f>
        <v>809.09013515656034</v>
      </c>
    </row>
    <row r="504" spans="1:9" s="5" customFormat="1" ht="15" customHeight="1" x14ac:dyDescent="0.25">
      <c r="A504" s="46" t="str">
        <f t="shared" si="16"/>
        <v>O24_Merida</v>
      </c>
      <c r="B504" s="4" t="str">
        <f t="shared" si="16"/>
        <v>Salida Nacional / National exit</v>
      </c>
      <c r="C504" s="52">
        <f t="array" ref="C504">SUMPRODUCT('Distance Matrix_ex'!$B239:$T239,TRANSPOSE('Entry capacity'!C$12:C$30))/(SUM('Entry capacity'!$C$12:$C$30)-IFERROR(VLOOKUP($A504,'Entry capacity'!$A$12:$I$30,3,FALSE),0))</f>
        <v>786.58666922245914</v>
      </c>
      <c r="D504" s="52">
        <f t="array" ref="D504">SUMPRODUCT('Distance Matrix_ex'!$B239:$T239,TRANSPOSE('Entry capacity'!D$12:D$30))/(SUM('Entry capacity'!$D$12:$D$30)-IFERROR(VLOOKUP($A504,'Entry capacity'!$A$12:$I$30,4,FALSE),0))</f>
        <v>787.67485933799423</v>
      </c>
      <c r="E504" s="52">
        <f t="array" ref="E504">SUMPRODUCT('Distance Matrix_ex'!$B239:$T239,TRANSPOSE('Entry capacity'!E$12:E$30))/(SUM('Entry capacity'!$E$12:$E$30)-IFERROR(VLOOKUP($A504,'Entry capacity'!$A$12:$I$30,5,FALSE),0))</f>
        <v>789.40070447342202</v>
      </c>
      <c r="F504" s="52">
        <f t="array" ref="F504">SUMPRODUCT('Distance Matrix_ex'!$B239:$T239,TRANSPOSE('Entry capacity'!F$12:F$30))/(SUM('Entry capacity'!$F$12:$F$30)-IFERROR(VLOOKUP($A504,'Entry capacity'!$A$12:$I$30,6,FALSE),0))</f>
        <v>791.23010413807981</v>
      </c>
      <c r="G504" s="52">
        <f t="array" ref="G504">SUMPRODUCT('Distance Matrix_ex'!$B239:$T239,TRANSPOSE('Entry capacity'!G$12:G$30))/(SUM('Entry capacity'!$G$12:$G$30)-IFERROR(VLOOKUP($A504,'Entry capacity'!$A$12:$I$30,7,FALSE),0))</f>
        <v>792.21008245359053</v>
      </c>
      <c r="H504" s="52">
        <f t="array" ref="H504">SUMPRODUCT('Distance Matrix_ex'!$B239:$T239,TRANSPOSE('Entry capacity'!H$12:H$30))/(SUM('Entry capacity'!$H$12:$H$30)-IFERROR(VLOOKUP($A504,'Entry capacity'!$A$12:$I$30,8,FALSE),0))</f>
        <v>792.76841298433408</v>
      </c>
      <c r="I504" s="57">
        <f t="array" ref="I504">SUMPRODUCT('Distance Matrix_ex'!$B239:$T239,TRANSPOSE('Entry capacity'!I$12:I$30))/(SUM('Entry capacity'!$I$12:$I$30)-IFERROR(VLOOKUP($A504,'Entry capacity'!$A$12:$I$30,9,FALSE),0))</f>
        <v>793.82986674666654</v>
      </c>
    </row>
    <row r="505" spans="1:9" s="5" customFormat="1" ht="15" customHeight="1" x14ac:dyDescent="0.25">
      <c r="A505" s="46" t="str">
        <f t="shared" si="16"/>
        <v>P01_Toro</v>
      </c>
      <c r="B505" s="4" t="str">
        <f t="shared" si="16"/>
        <v>Salida Nacional / National exit</v>
      </c>
      <c r="C505" s="52">
        <f t="array" ref="C505">SUMPRODUCT('Distance Matrix_ex'!$B240:$T240,TRANSPOSE('Entry capacity'!C$12:C$30))/(SUM('Entry capacity'!$C$12:$C$30)-IFERROR(VLOOKUP($A505,'Entry capacity'!$A$12:$I$30,3,FALSE),0))</f>
        <v>733.4114014990754</v>
      </c>
      <c r="D505" s="52">
        <f t="array" ref="D505">SUMPRODUCT('Distance Matrix_ex'!$B240:$T240,TRANSPOSE('Entry capacity'!D$12:D$30))/(SUM('Entry capacity'!$D$12:$D$30)-IFERROR(VLOOKUP($A505,'Entry capacity'!$A$12:$I$30,4,FALSE),0))</f>
        <v>738.37959263566404</v>
      </c>
      <c r="E505" s="52">
        <f t="array" ref="E505">SUMPRODUCT('Distance Matrix_ex'!$B240:$T240,TRANSPOSE('Entry capacity'!E$12:E$30))/(SUM('Entry capacity'!$E$12:$E$30)-IFERROR(VLOOKUP($A505,'Entry capacity'!$A$12:$I$30,5,FALSE),0))</f>
        <v>745.03191613351498</v>
      </c>
      <c r="F505" s="52">
        <f t="array" ref="F505">SUMPRODUCT('Distance Matrix_ex'!$B240:$T240,TRANSPOSE('Entry capacity'!F$12:F$30))/(SUM('Entry capacity'!$F$12:$F$30)-IFERROR(VLOOKUP($A505,'Entry capacity'!$A$12:$I$30,6,FALSE),0))</f>
        <v>751.79191259679408</v>
      </c>
      <c r="G505" s="52">
        <f t="array" ref="G505">SUMPRODUCT('Distance Matrix_ex'!$B240:$T240,TRANSPOSE('Entry capacity'!G$12:G$30))/(SUM('Entry capacity'!$G$12:$G$30)-IFERROR(VLOOKUP($A505,'Entry capacity'!$A$12:$I$30,7,FALSE),0))</f>
        <v>753.44026453163099</v>
      </c>
      <c r="H505" s="52">
        <f t="array" ref="H505">SUMPRODUCT('Distance Matrix_ex'!$B240:$T240,TRANSPOSE('Entry capacity'!H$12:H$30))/(SUM('Entry capacity'!$H$12:$H$30)-IFERROR(VLOOKUP($A505,'Entry capacity'!$A$12:$I$30,8,FALSE),0))</f>
        <v>753.57977463118266</v>
      </c>
      <c r="I505" s="57">
        <f t="array" ref="I505">SUMPRODUCT('Distance Matrix_ex'!$B240:$T240,TRANSPOSE('Entry capacity'!I$12:I$30))/(SUM('Entry capacity'!$I$12:$I$30)-IFERROR(VLOOKUP($A505,'Entry capacity'!$A$12:$I$30,9,FALSE),0))</f>
        <v>753.97498281183948</v>
      </c>
    </row>
    <row r="506" spans="1:9" s="5" customFormat="1" ht="15" customHeight="1" x14ac:dyDescent="0.25">
      <c r="A506" s="46" t="str">
        <f t="shared" si="16"/>
        <v>P03_Tordesillas</v>
      </c>
      <c r="B506" s="4" t="str">
        <f t="shared" si="16"/>
        <v>Salida Nacional / National exit</v>
      </c>
      <c r="C506" s="52">
        <f t="array" ref="C506">SUMPRODUCT('Distance Matrix_ex'!$B241:$T241,TRANSPOSE('Entry capacity'!C$12:C$30))/(SUM('Entry capacity'!$C$12:$C$30)-IFERROR(VLOOKUP($A506,'Entry capacity'!$A$12:$I$30,3,FALSE),0))</f>
        <v>714.58337564391252</v>
      </c>
      <c r="D506" s="52">
        <f t="array" ref="D506">SUMPRODUCT('Distance Matrix_ex'!$B241:$T241,TRANSPOSE('Entry capacity'!D$12:D$30))/(SUM('Entry capacity'!$D$12:$D$30)-IFERROR(VLOOKUP($A506,'Entry capacity'!$A$12:$I$30,4,FALSE),0))</f>
        <v>719.38714387929917</v>
      </c>
      <c r="E506" s="52">
        <f t="array" ref="E506">SUMPRODUCT('Distance Matrix_ex'!$B241:$T241,TRANSPOSE('Entry capacity'!E$12:E$30))/(SUM('Entry capacity'!$E$12:$E$30)-IFERROR(VLOOKUP($A506,'Entry capacity'!$A$12:$I$30,5,FALSE),0))</f>
        <v>725.7969781248753</v>
      </c>
      <c r="F506" s="52">
        <f t="array" ref="F506">SUMPRODUCT('Distance Matrix_ex'!$B241:$T241,TRANSPOSE('Entry capacity'!F$12:F$30))/(SUM('Entry capacity'!$F$12:$F$30)-IFERROR(VLOOKUP($A506,'Entry capacity'!$A$12:$I$30,6,FALSE),0))</f>
        <v>732.28844067739578</v>
      </c>
      <c r="G506" s="52">
        <f t="array" ref="G506">SUMPRODUCT('Distance Matrix_ex'!$B241:$T241,TRANSPOSE('Entry capacity'!G$12:G$30))/(SUM('Entry capacity'!$G$12:$G$30)-IFERROR(VLOOKUP($A506,'Entry capacity'!$A$12:$I$30,7,FALSE),0))</f>
        <v>733.84552335750982</v>
      </c>
      <c r="H506" s="52">
        <f t="array" ref="H506">SUMPRODUCT('Distance Matrix_ex'!$B241:$T241,TRANSPOSE('Entry capacity'!H$12:H$30))/(SUM('Entry capacity'!$H$12:$H$30)-IFERROR(VLOOKUP($A506,'Entry capacity'!$A$12:$I$30,8,FALSE),0))</f>
        <v>733.96865215598586</v>
      </c>
      <c r="I506" s="57">
        <f t="array" ref="I506">SUMPRODUCT('Distance Matrix_ex'!$B241:$T241,TRANSPOSE('Entry capacity'!I$12:I$30))/(SUM('Entry capacity'!$I$12:$I$30)-IFERROR(VLOOKUP($A506,'Entry capacity'!$A$12:$I$30,9,FALSE),0))</f>
        <v>734.3405936380592</v>
      </c>
    </row>
    <row r="507" spans="1:9" s="5" customFormat="1" ht="15" customHeight="1" x14ac:dyDescent="0.25">
      <c r="A507" s="46" t="str">
        <f t="shared" si="16"/>
        <v>P04_Boecillo</v>
      </c>
      <c r="B507" s="4" t="str">
        <f t="shared" si="16"/>
        <v>Salida Nacional / National exit</v>
      </c>
      <c r="C507" s="52">
        <f t="array" ref="C507">SUMPRODUCT('Distance Matrix_ex'!$B242:$T242,TRANSPOSE('Entry capacity'!C$12:C$30))/(SUM('Entry capacity'!$C$12:$C$30)-IFERROR(VLOOKUP($A507,'Entry capacity'!$A$12:$I$30,3,FALSE),0))</f>
        <v>699.71506030654643</v>
      </c>
      <c r="D507" s="52">
        <f t="array" ref="D507">SUMPRODUCT('Distance Matrix_ex'!$B242:$T242,TRANSPOSE('Entry capacity'!D$12:D$30))/(SUM('Entry capacity'!$D$12:$D$30)-IFERROR(VLOOKUP($A507,'Entry capacity'!$A$12:$I$30,4,FALSE),0))</f>
        <v>704.49738763185223</v>
      </c>
      <c r="E507" s="52">
        <f t="array" ref="E507">SUMPRODUCT('Distance Matrix_ex'!$B242:$T242,TRANSPOSE('Entry capacity'!E$12:E$30))/(SUM('Entry capacity'!$E$12:$E$30)-IFERROR(VLOOKUP($A507,'Entry capacity'!$A$12:$I$30,5,FALSE),0))</f>
        <v>710.87873771470379</v>
      </c>
      <c r="F507" s="52">
        <f t="array" ref="F507">SUMPRODUCT('Distance Matrix_ex'!$B242:$T242,TRANSPOSE('Entry capacity'!F$12:F$30))/(SUM('Entry capacity'!$F$12:$F$30)-IFERROR(VLOOKUP($A507,'Entry capacity'!$A$12:$I$30,6,FALSE),0))</f>
        <v>717.33902699336761</v>
      </c>
      <c r="G507" s="52">
        <f t="array" ref="G507">SUMPRODUCT('Distance Matrix_ex'!$B242:$T242,TRANSPOSE('Entry capacity'!G$12:G$30))/(SUM('Entry capacity'!$G$12:$G$30)-IFERROR(VLOOKUP($A507,'Entry capacity'!$A$12:$I$30,7,FALSE),0))</f>
        <v>718.89164113668778</v>
      </c>
      <c r="H507" s="52">
        <f t="array" ref="H507">SUMPRODUCT('Distance Matrix_ex'!$B242:$T242,TRANSPOSE('Entry capacity'!H$12:H$30))/(SUM('Entry capacity'!$H$12:$H$30)-IFERROR(VLOOKUP($A507,'Entry capacity'!$A$12:$I$30,8,FALSE),0))</f>
        <v>719.01925110784725</v>
      </c>
      <c r="I507" s="57">
        <f t="array" ref="I507">SUMPRODUCT('Distance Matrix_ex'!$B242:$T242,TRANSPOSE('Entry capacity'!I$12:I$30))/(SUM('Entry capacity'!$I$12:$I$30)-IFERROR(VLOOKUP($A507,'Entry capacity'!$A$12:$I$30,9,FALSE),0))</f>
        <v>719.40054675357908</v>
      </c>
    </row>
    <row r="508" spans="1:9" s="5" customFormat="1" ht="15" customHeight="1" x14ac:dyDescent="0.25">
      <c r="A508" s="46" t="str">
        <f t="shared" si="16"/>
        <v>P04A_La Parrilla</v>
      </c>
      <c r="B508" s="4" t="str">
        <f t="shared" si="16"/>
        <v>Salida Nacional / National exit</v>
      </c>
      <c r="C508" s="52">
        <f t="array" ref="C508">SUMPRODUCT('Distance Matrix_ex'!$B243:$T243,TRANSPOSE('Entry capacity'!C$12:C$30))/(SUM('Entry capacity'!$C$12:$C$30)-IFERROR(VLOOKUP($A508,'Entry capacity'!$A$12:$I$30,3,FALSE),0))</f>
        <v>686.01789501477128</v>
      </c>
      <c r="D508" s="52">
        <f t="array" ref="D508">SUMPRODUCT('Distance Matrix_ex'!$B243:$T243,TRANSPOSE('Entry capacity'!D$12:D$30))/(SUM('Entry capacity'!$D$12:$D$30)-IFERROR(VLOOKUP($A508,'Entry capacity'!$A$12:$I$30,4,FALSE),0))</f>
        <v>690.78047029132608</v>
      </c>
      <c r="E508" s="52">
        <f t="array" ref="E508">SUMPRODUCT('Distance Matrix_ex'!$B243:$T243,TRANSPOSE('Entry capacity'!E$12:E$30))/(SUM('Entry capacity'!$E$12:$E$30)-IFERROR(VLOOKUP($A508,'Entry capacity'!$A$12:$I$30,5,FALSE),0))</f>
        <v>697.13557985693149</v>
      </c>
      <c r="F508" s="52">
        <f t="array" ref="F508">SUMPRODUCT('Distance Matrix_ex'!$B243:$T243,TRANSPOSE('Entry capacity'!F$12:F$30))/(SUM('Entry capacity'!$F$12:$F$30)-IFERROR(VLOOKUP($A508,'Entry capacity'!$A$12:$I$30,6,FALSE),0))</f>
        <v>703.56715132358943</v>
      </c>
      <c r="G508" s="52">
        <f t="array" ref="G508">SUMPRODUCT('Distance Matrix_ex'!$B243:$T243,TRANSPOSE('Entry capacity'!G$12:G$30))/(SUM('Entry capacity'!$G$12:$G$30)-IFERROR(VLOOKUP($A508,'Entry capacity'!$A$12:$I$30,7,FALSE),0))</f>
        <v>705.11564890859859</v>
      </c>
      <c r="H508" s="52">
        <f t="array" ref="H508">SUMPRODUCT('Distance Matrix_ex'!$B243:$T243,TRANSPOSE('Entry capacity'!H$12:H$30))/(SUM('Entry capacity'!$H$12:$H$30)-IFERROR(VLOOKUP($A508,'Entry capacity'!$A$12:$I$30,8,FALSE),0))</f>
        <v>705.24738707865276</v>
      </c>
      <c r="I508" s="57">
        <f t="array" ref="I508">SUMPRODUCT('Distance Matrix_ex'!$B243:$T243,TRANSPOSE('Entry capacity'!I$12:I$30))/(SUM('Entry capacity'!$I$12:$I$30)-IFERROR(VLOOKUP($A508,'Entry capacity'!$A$12:$I$30,9,FALSE),0))</f>
        <v>705.63730007765503</v>
      </c>
    </row>
    <row r="509" spans="1:9" s="5" customFormat="1" ht="15" customHeight="1" x14ac:dyDescent="0.25">
      <c r="A509" s="46" t="str">
        <f t="shared" si="16"/>
        <v>P06_Peñafiel</v>
      </c>
      <c r="B509" s="4" t="str">
        <f t="shared" si="16"/>
        <v>Salida Nacional / National exit</v>
      </c>
      <c r="C509" s="52">
        <f t="array" ref="C509">SUMPRODUCT('Distance Matrix_ex'!$B244:$T244,TRANSPOSE('Entry capacity'!C$12:C$30))/(SUM('Entry capacity'!$C$12:$C$30)-IFERROR(VLOOKUP($A509,'Entry capacity'!$A$12:$I$30,3,FALSE),0))</f>
        <v>653.76566322964993</v>
      </c>
      <c r="D509" s="52">
        <f t="array" ref="D509">SUMPRODUCT('Distance Matrix_ex'!$B244:$T244,TRANSPOSE('Entry capacity'!D$12:D$30))/(SUM('Entry capacity'!$D$12:$D$30)-IFERROR(VLOOKUP($A509,'Entry capacity'!$A$12:$I$30,4,FALSE),0))</f>
        <v>658.48172905399588</v>
      </c>
      <c r="E509" s="52">
        <f t="array" ref="E509">SUMPRODUCT('Distance Matrix_ex'!$B244:$T244,TRANSPOSE('Entry capacity'!E$12:E$30))/(SUM('Entry capacity'!$E$12:$E$30)-IFERROR(VLOOKUP($A509,'Entry capacity'!$A$12:$I$30,5,FALSE),0))</f>
        <v>664.77505099958159</v>
      </c>
      <c r="F509" s="52">
        <f t="array" ref="F509">SUMPRODUCT('Distance Matrix_ex'!$B244:$T244,TRANSPOSE('Entry capacity'!F$12:F$30))/(SUM('Entry capacity'!$F$12:$F$30)-IFERROR(VLOOKUP($A509,'Entry capacity'!$A$12:$I$30,6,FALSE),0))</f>
        <v>671.13900164766551</v>
      </c>
      <c r="G509" s="52">
        <f t="array" ref="G509">SUMPRODUCT('Distance Matrix_ex'!$B244:$T244,TRANSPOSE('Entry capacity'!G$12:G$30))/(SUM('Entry capacity'!$G$12:$G$30)-IFERROR(VLOOKUP($A509,'Entry capacity'!$A$12:$I$30,7,FALSE),0))</f>
        <v>672.67780611807837</v>
      </c>
      <c r="H509" s="52">
        <f t="array" ref="H509">SUMPRODUCT('Distance Matrix_ex'!$B244:$T244,TRANSPOSE('Entry capacity'!H$12:H$30))/(SUM('Entry capacity'!$H$12:$H$30)-IFERROR(VLOOKUP($A509,'Entry capacity'!$A$12:$I$30,8,FALSE),0))</f>
        <v>672.81926481239998</v>
      </c>
      <c r="I509" s="57">
        <f t="array" ref="I509">SUMPRODUCT('Distance Matrix_ex'!$B244:$T244,TRANSPOSE('Entry capacity'!I$12:I$30))/(SUM('Entry capacity'!$I$12:$I$30)-IFERROR(VLOOKUP($A509,'Entry capacity'!$A$12:$I$30,9,FALSE),0))</f>
        <v>673.22946878907021</v>
      </c>
    </row>
    <row r="510" spans="1:9" s="5" customFormat="1" ht="15" customHeight="1" x14ac:dyDescent="0.25">
      <c r="A510" s="46" t="str">
        <f t="shared" si="16"/>
        <v>Q03B_Brihuega</v>
      </c>
      <c r="B510" s="4" t="str">
        <f t="shared" si="16"/>
        <v>Salida Nacional / National exit</v>
      </c>
      <c r="C510" s="52">
        <f t="array" ref="C510">SUMPRODUCT('Distance Matrix_ex'!$B245:$T245,TRANSPOSE('Entry capacity'!C$12:C$30))/(SUM('Entry capacity'!$C$12:$C$30)-IFERROR(VLOOKUP($A510,'Entry capacity'!$A$12:$I$30,3,FALSE),0))</f>
        <v>610.32448068301323</v>
      </c>
      <c r="D510" s="52">
        <f t="array" ref="D510">SUMPRODUCT('Distance Matrix_ex'!$B245:$T245,TRANSPOSE('Entry capacity'!D$12:D$30))/(SUM('Entry capacity'!$D$12:$D$30)-IFERROR(VLOOKUP($A510,'Entry capacity'!$A$12:$I$30,4,FALSE),0))</f>
        <v>610.73083020670049</v>
      </c>
      <c r="E510" s="52">
        <f t="array" ref="E510">SUMPRODUCT('Distance Matrix_ex'!$B245:$T245,TRANSPOSE('Entry capacity'!E$12:E$30))/(SUM('Entry capacity'!$E$12:$E$30)-IFERROR(VLOOKUP($A510,'Entry capacity'!$A$12:$I$30,5,FALSE),0))</f>
        <v>611.23482392710332</v>
      </c>
      <c r="F510" s="52">
        <f t="array" ref="F510">SUMPRODUCT('Distance Matrix_ex'!$B245:$T245,TRANSPOSE('Entry capacity'!F$12:F$30))/(SUM('Entry capacity'!$F$12:$F$30)-IFERROR(VLOOKUP($A510,'Entry capacity'!$A$12:$I$30,6,FALSE),0))</f>
        <v>611.58736802167448</v>
      </c>
      <c r="G510" s="52">
        <f t="array" ref="G510">SUMPRODUCT('Distance Matrix_ex'!$B245:$T245,TRANSPOSE('Entry capacity'!G$12:G$30))/(SUM('Entry capacity'!$G$12:$G$30)-IFERROR(VLOOKUP($A510,'Entry capacity'!$A$12:$I$30,7,FALSE),0))</f>
        <v>611.76755245607308</v>
      </c>
      <c r="H510" s="52">
        <f t="array" ref="H510">SUMPRODUCT('Distance Matrix_ex'!$B245:$T245,TRANSPOSE('Entry capacity'!H$12:H$30))/(SUM('Entry capacity'!$H$12:$H$30)-IFERROR(VLOOKUP($A510,'Entry capacity'!$A$12:$I$30,8,FALSE),0))</f>
        <v>612.00069170378151</v>
      </c>
      <c r="I510" s="57">
        <f t="array" ref="I510">SUMPRODUCT('Distance Matrix_ex'!$B245:$T245,TRANSPOSE('Entry capacity'!I$12:I$30))/(SUM('Entry capacity'!$I$12:$I$30)-IFERROR(VLOOKUP($A510,'Entry capacity'!$A$12:$I$30,9,FALSE),0))</f>
        <v>612.55069710626162</v>
      </c>
    </row>
    <row r="511" spans="1:9" s="5" customFormat="1" ht="15" customHeight="1" x14ac:dyDescent="0.25">
      <c r="A511" s="46" t="str">
        <f t="shared" si="16"/>
        <v>Ribadeo</v>
      </c>
      <c r="B511" s="4" t="str">
        <f t="shared" si="16"/>
        <v>Salida Nacional / National exit</v>
      </c>
      <c r="C511" s="52">
        <f t="array" ref="C511">SUMPRODUCT('Distance Matrix_ex'!$B246:$T246,TRANSPOSE('Entry capacity'!C$12:C$30))/(SUM('Entry capacity'!$C$12:$C$30)-IFERROR(VLOOKUP($A511,'Entry capacity'!$A$12:$I$30,3,FALSE),0))</f>
        <v>1055.2958393310566</v>
      </c>
      <c r="D511" s="52">
        <f t="array" ref="D511">SUMPRODUCT('Distance Matrix_ex'!$B246:$T246,TRANSPOSE('Entry capacity'!D$12:D$30))/(SUM('Entry capacity'!$D$12:$D$30)-IFERROR(VLOOKUP($A511,'Entry capacity'!$A$12:$I$30,4,FALSE),0))</f>
        <v>1061.8675854831738</v>
      </c>
      <c r="E511" s="52">
        <f t="array" ref="E511">SUMPRODUCT('Distance Matrix_ex'!$B246:$T246,TRANSPOSE('Entry capacity'!E$12:E$30))/(SUM('Entry capacity'!$E$12:$E$30)-IFERROR(VLOOKUP($A511,'Entry capacity'!$A$12:$I$30,5,FALSE),0))</f>
        <v>1070.4793496122818</v>
      </c>
      <c r="F511" s="52">
        <f t="array" ref="F511">SUMPRODUCT('Distance Matrix_ex'!$B246:$T246,TRANSPOSE('Entry capacity'!F$12:F$30))/(SUM('Entry capacity'!$F$12:$F$30)-IFERROR(VLOOKUP($A511,'Entry capacity'!$A$12:$I$30,6,FALSE),0))</f>
        <v>1079.2431703668631</v>
      </c>
      <c r="G511" s="52">
        <f t="array" ref="G511">SUMPRODUCT('Distance Matrix_ex'!$B246:$T246,TRANSPOSE('Entry capacity'!G$12:G$30))/(SUM('Entry capacity'!$G$12:$G$30)-IFERROR(VLOOKUP($A511,'Entry capacity'!$A$12:$I$30,7,FALSE),0))</f>
        <v>1080.930545125826</v>
      </c>
      <c r="H511" s="52">
        <f t="array" ref="H511">SUMPRODUCT('Distance Matrix_ex'!$B246:$T246,TRANSPOSE('Entry capacity'!H$12:H$30))/(SUM('Entry capacity'!$H$12:$H$30)-IFERROR(VLOOKUP($A511,'Entry capacity'!$A$12:$I$30,8,FALSE),0))</f>
        <v>1080.6138904004961</v>
      </c>
      <c r="I511" s="57">
        <f t="array" ref="I511">SUMPRODUCT('Distance Matrix_ex'!$B246:$T246,TRANSPOSE('Entry capacity'!I$12:I$30))/(SUM('Entry capacity'!$I$12:$I$30)-IFERROR(VLOOKUP($A511,'Entry capacity'!$A$12:$I$30,9,FALSE),0))</f>
        <v>1080.163141113321</v>
      </c>
    </row>
    <row r="512" spans="1:9" s="5" customFormat="1" ht="15" customHeight="1" x14ac:dyDescent="0.25">
      <c r="A512" s="46" t="str">
        <f t="shared" si="16"/>
        <v>RibaRojaTuria</v>
      </c>
      <c r="B512" s="4" t="str">
        <f t="shared" si="16"/>
        <v>Salida Nacional / National exit</v>
      </c>
      <c r="C512" s="52">
        <f t="array" ref="C512">SUMPRODUCT('Distance Matrix_ex'!$B247:$T247,TRANSPOSE('Entry capacity'!C$12:C$30))/(SUM('Entry capacity'!$C$12:$C$30)-IFERROR(VLOOKUP($A512,'Entry capacity'!$A$12:$I$30,3,FALSE),0))</f>
        <v>636.95934913325959</v>
      </c>
      <c r="D512" s="52">
        <f t="array" ref="D512">SUMPRODUCT('Distance Matrix_ex'!$B247:$T247,TRANSPOSE('Entry capacity'!D$12:D$30))/(SUM('Entry capacity'!$D$12:$D$30)-IFERROR(VLOOKUP($A512,'Entry capacity'!$A$12:$I$30,4,FALSE),0))</f>
        <v>626.80532672221193</v>
      </c>
      <c r="E512" s="52">
        <f t="array" ref="E512">SUMPRODUCT('Distance Matrix_ex'!$B247:$T247,TRANSPOSE('Entry capacity'!E$12:E$30))/(SUM('Entry capacity'!$E$12:$E$30)-IFERROR(VLOOKUP($A512,'Entry capacity'!$A$12:$I$30,5,FALSE),0))</f>
        <v>612.57232191881587</v>
      </c>
      <c r="F512" s="52">
        <f t="array" ref="F512">SUMPRODUCT('Distance Matrix_ex'!$B247:$T247,TRANSPOSE('Entry capacity'!F$12:F$30))/(SUM('Entry capacity'!$F$12:$F$30)-IFERROR(VLOOKUP($A512,'Entry capacity'!$A$12:$I$30,6,FALSE),0))</f>
        <v>597.63243093637448</v>
      </c>
      <c r="G512" s="52">
        <f t="array" ref="G512">SUMPRODUCT('Distance Matrix_ex'!$B247:$T247,TRANSPOSE('Entry capacity'!G$12:G$30))/(SUM('Entry capacity'!$G$12:$G$30)-IFERROR(VLOOKUP($A512,'Entry capacity'!$A$12:$I$30,7,FALSE),0))</f>
        <v>593.07281034649861</v>
      </c>
      <c r="H512" s="52">
        <f t="array" ref="H512">SUMPRODUCT('Distance Matrix_ex'!$B247:$T247,TRANSPOSE('Entry capacity'!H$12:H$30))/(SUM('Entry capacity'!$H$12:$H$30)-IFERROR(VLOOKUP($A512,'Entry capacity'!$A$12:$I$30,8,FALSE),0))</f>
        <v>592.13925824381863</v>
      </c>
      <c r="I512" s="57">
        <f t="array" ref="I512">SUMPRODUCT('Distance Matrix_ex'!$B247:$T247,TRANSPOSE('Entry capacity'!I$12:I$30))/(SUM('Entry capacity'!$I$12:$I$30)-IFERROR(VLOOKUP($A512,'Entry capacity'!$A$12:$I$30,9,FALSE),0))</f>
        <v>590.35048253387652</v>
      </c>
    </row>
    <row r="513" spans="1:9" s="5" customFormat="1" ht="15" customHeight="1" x14ac:dyDescent="0.25">
      <c r="A513" s="46" t="str">
        <f t="shared" si="16"/>
        <v>Sant Adria del Besos</v>
      </c>
      <c r="B513" s="4" t="str">
        <f t="shared" si="16"/>
        <v>Salida Nacional / National exit</v>
      </c>
      <c r="C513" s="52">
        <f t="array" ref="C513">SUMPRODUCT('Distance Matrix_ex'!$B248:$T248,TRANSPOSE('Entry capacity'!C$12:C$30))/(SUM('Entry capacity'!$C$12:$C$30)-IFERROR(VLOOKUP($A513,'Entry capacity'!$A$12:$I$30,3,FALSE),0))</f>
        <v>791.61152798738374</v>
      </c>
      <c r="D513" s="52">
        <f t="array" ref="D513">SUMPRODUCT('Distance Matrix_ex'!$B248:$T248,TRANSPOSE('Entry capacity'!D$12:D$30))/(SUM('Entry capacity'!$D$12:$D$30)-IFERROR(VLOOKUP($A513,'Entry capacity'!$A$12:$I$30,4,FALSE),0))</f>
        <v>787.97342033821371</v>
      </c>
      <c r="E513" s="52">
        <f t="array" ref="E513">SUMPRODUCT('Distance Matrix_ex'!$B248:$T248,TRANSPOSE('Entry capacity'!E$12:E$30))/(SUM('Entry capacity'!$E$12:$E$30)-IFERROR(VLOOKUP($A513,'Entry capacity'!$A$12:$I$30,5,FALSE),0))</f>
        <v>782.17845580267954</v>
      </c>
      <c r="F513" s="52">
        <f t="array" ref="F513">SUMPRODUCT('Distance Matrix_ex'!$B248:$T248,TRANSPOSE('Entry capacity'!F$12:F$30))/(SUM('Entry capacity'!$F$12:$F$30)-IFERROR(VLOOKUP($A513,'Entry capacity'!$A$12:$I$30,6,FALSE),0))</f>
        <v>775.91951917256551</v>
      </c>
      <c r="G513" s="52">
        <f t="array" ref="G513">SUMPRODUCT('Distance Matrix_ex'!$B248:$T248,TRANSPOSE('Entry capacity'!G$12:G$30))/(SUM('Entry capacity'!$G$12:$G$30)-IFERROR(VLOOKUP($A513,'Entry capacity'!$A$12:$I$30,7,FALSE),0))</f>
        <v>772.68803221330859</v>
      </c>
      <c r="H513" s="52">
        <f t="array" ref="H513">SUMPRODUCT('Distance Matrix_ex'!$B248:$T248,TRANSPOSE('Entry capacity'!H$12:H$30))/(SUM('Entry capacity'!$H$12:$H$30)-IFERROR(VLOOKUP($A513,'Entry capacity'!$A$12:$I$30,8,FALSE),0))</f>
        <v>770.99576681141764</v>
      </c>
      <c r="I513" s="57">
        <f t="array" ref="I513">SUMPRODUCT('Distance Matrix_ex'!$B248:$T248,TRANSPOSE('Entry capacity'!I$12:I$30))/(SUM('Entry capacity'!$I$12:$I$30)-IFERROR(VLOOKUP($A513,'Entry capacity'!$A$12:$I$30,9,FALSE),0))</f>
        <v>767.84956883286725</v>
      </c>
    </row>
    <row r="514" spans="1:9" s="5" customFormat="1" ht="15" customHeight="1" x14ac:dyDescent="0.25">
      <c r="A514" s="46" t="str">
        <f t="shared" si="16"/>
        <v>Sto.Tome</v>
      </c>
      <c r="B514" s="4" t="str">
        <f t="shared" si="16"/>
        <v>Salida Nacional / National exit</v>
      </c>
      <c r="C514" s="52">
        <f t="array" ref="C514">SUMPRODUCT('Distance Matrix_ex'!$B249:$T249,TRANSPOSE('Entry capacity'!C$12:C$30))/(SUM('Entry capacity'!$C$12:$C$30)-IFERROR(VLOOKUP($A514,'Entry capacity'!$A$12:$I$30,3,FALSE),0))</f>
        <v>615.17410646732014</v>
      </c>
      <c r="D514" s="52">
        <f t="array" ref="D514">SUMPRODUCT('Distance Matrix_ex'!$B249:$T249,TRANSPOSE('Entry capacity'!D$12:D$30))/(SUM('Entry capacity'!$D$12:$D$30)-IFERROR(VLOOKUP($A514,'Entry capacity'!$A$12:$I$30,4,FALSE),0))</f>
        <v>618.16268977906623</v>
      </c>
      <c r="E514" s="52">
        <f t="array" ref="E514">SUMPRODUCT('Distance Matrix_ex'!$B249:$T249,TRANSPOSE('Entry capacity'!E$12:E$30))/(SUM('Entry capacity'!$E$12:$E$30)-IFERROR(VLOOKUP($A514,'Entry capacity'!$A$12:$I$30,5,FALSE),0))</f>
        <v>622.16155578188852</v>
      </c>
      <c r="F514" s="52">
        <f t="array" ref="F514">SUMPRODUCT('Distance Matrix_ex'!$B249:$T249,TRANSPOSE('Entry capacity'!F$12:F$30))/(SUM('Entry capacity'!$F$12:$F$30)-IFERROR(VLOOKUP($A514,'Entry capacity'!$A$12:$I$30,6,FALSE),0))</f>
        <v>626.16039922884363</v>
      </c>
      <c r="G514" s="52">
        <f t="array" ref="G514">SUMPRODUCT('Distance Matrix_ex'!$B249:$T249,TRANSPOSE('Entry capacity'!G$12:G$30))/(SUM('Entry capacity'!$G$12:$G$30)-IFERROR(VLOOKUP($A514,'Entry capacity'!$A$12:$I$30,7,FALSE),0))</f>
        <v>627.20489899147515</v>
      </c>
      <c r="H514" s="52">
        <f t="array" ref="H514">SUMPRODUCT('Distance Matrix_ex'!$B249:$T249,TRANSPOSE('Entry capacity'!H$12:H$30))/(SUM('Entry capacity'!$H$12:$H$30)-IFERROR(VLOOKUP($A514,'Entry capacity'!$A$12:$I$30,8,FALSE),0))</f>
        <v>627.41289923609884</v>
      </c>
      <c r="I514" s="57">
        <f t="array" ref="I514">SUMPRODUCT('Distance Matrix_ex'!$B249:$T249,TRANSPOSE('Entry capacity'!I$12:I$30))/(SUM('Entry capacity'!$I$12:$I$30)-IFERROR(VLOOKUP($A514,'Entry capacity'!$A$12:$I$30,9,FALSE),0))</f>
        <v>627.92644855191884</v>
      </c>
    </row>
    <row r="515" spans="1:9" s="5" customFormat="1" ht="15" customHeight="1" x14ac:dyDescent="0.25">
      <c r="A515" s="46" t="str">
        <f t="shared" si="16"/>
        <v>Torrejón de Velasco</v>
      </c>
      <c r="B515" s="4" t="str">
        <f t="shared" si="16"/>
        <v>Salida Nacional / National exit</v>
      </c>
      <c r="C515" s="52">
        <f t="array" ref="C515">SUMPRODUCT('Distance Matrix_ex'!$B250:$T250,TRANSPOSE('Entry capacity'!C$12:C$30))/(SUM('Entry capacity'!$C$12:$C$30)-IFERROR(VLOOKUP($A515,'Entry capacity'!$A$12:$I$30,3,FALSE),0))</f>
        <v>603.50020774496147</v>
      </c>
      <c r="D515" s="52">
        <f t="array" ref="D515">SUMPRODUCT('Distance Matrix_ex'!$B250:$T250,TRANSPOSE('Entry capacity'!D$12:D$30))/(SUM('Entry capacity'!$D$12:$D$30)-IFERROR(VLOOKUP($A515,'Entry capacity'!$A$12:$I$30,4,FALSE),0))</f>
        <v>603.2463892300508</v>
      </c>
      <c r="E515" s="52">
        <f t="array" ref="E515">SUMPRODUCT('Distance Matrix_ex'!$B250:$T250,TRANSPOSE('Entry capacity'!E$12:E$30))/(SUM('Entry capacity'!$E$12:$E$30)-IFERROR(VLOOKUP($A515,'Entry capacity'!$A$12:$I$30,5,FALSE),0))</f>
        <v>602.95956391871323</v>
      </c>
      <c r="F515" s="52">
        <f t="array" ref="F515">SUMPRODUCT('Distance Matrix_ex'!$B250:$T250,TRANSPOSE('Entry capacity'!F$12:F$30))/(SUM('Entry capacity'!$F$12:$F$30)-IFERROR(VLOOKUP($A515,'Entry capacity'!$A$12:$I$30,6,FALSE),0))</f>
        <v>602.56370418467247</v>
      </c>
      <c r="G515" s="52">
        <f t="array" ref="G515">SUMPRODUCT('Distance Matrix_ex'!$B250:$T250,TRANSPOSE('Entry capacity'!G$12:G$30))/(SUM('Entry capacity'!$G$12:$G$30)-IFERROR(VLOOKUP($A515,'Entry capacity'!$A$12:$I$30,7,FALSE),0))</f>
        <v>602.71239153858346</v>
      </c>
      <c r="H515" s="52">
        <f t="array" ref="H515">SUMPRODUCT('Distance Matrix_ex'!$B250:$T250,TRANSPOSE('Entry capacity'!H$12:H$30))/(SUM('Entry capacity'!$H$12:$H$30)-IFERROR(VLOOKUP($A515,'Entry capacity'!$A$12:$I$30,8,FALSE),0))</f>
        <v>603.05110191993265</v>
      </c>
      <c r="I515" s="57">
        <f t="array" ref="I515">SUMPRODUCT('Distance Matrix_ex'!$B250:$T250,TRANSPOSE('Entry capacity'!I$12:I$30))/(SUM('Entry capacity'!$I$12:$I$30)-IFERROR(VLOOKUP($A515,'Entry capacity'!$A$12:$I$30,9,FALSE),0))</f>
        <v>603.75669811279067</v>
      </c>
    </row>
    <row r="516" spans="1:9" s="5" customFormat="1" ht="15" customHeight="1" x14ac:dyDescent="0.25">
      <c r="A516" s="46" t="str">
        <f t="shared" si="16"/>
        <v>Totana15.31.3A</v>
      </c>
      <c r="B516" s="4" t="str">
        <f t="shared" si="16"/>
        <v>Salida Nacional / National exit</v>
      </c>
      <c r="C516" s="52">
        <f t="array" ref="C516">SUMPRODUCT('Distance Matrix_ex'!$B251:$T251,TRANSPOSE('Entry capacity'!C$12:C$30))/(SUM('Entry capacity'!$C$12:$C$30)-IFERROR(VLOOKUP($A516,'Entry capacity'!$A$12:$I$30,3,FALSE),0))</f>
        <v>696.639969299021</v>
      </c>
      <c r="D516" s="52">
        <f t="array" ref="D516">SUMPRODUCT('Distance Matrix_ex'!$B251:$T251,TRANSPOSE('Entry capacity'!D$12:D$30))/(SUM('Entry capacity'!$D$12:$D$30)-IFERROR(VLOOKUP($A516,'Entry capacity'!$A$12:$I$30,4,FALSE),0))</f>
        <v>683.48552473825873</v>
      </c>
      <c r="E516" s="52">
        <f t="array" ref="E516">SUMPRODUCT('Distance Matrix_ex'!$B251:$T251,TRANSPOSE('Entry capacity'!E$12:E$30))/(SUM('Entry capacity'!$E$12:$E$30)-IFERROR(VLOOKUP($A516,'Entry capacity'!$A$12:$I$30,5,FALSE),0))</f>
        <v>665.60742004010115</v>
      </c>
      <c r="F516" s="52">
        <f t="array" ref="F516">SUMPRODUCT('Distance Matrix_ex'!$B251:$T251,TRANSPOSE('Entry capacity'!F$12:F$30))/(SUM('Entry capacity'!$F$12:$F$30)-IFERROR(VLOOKUP($A516,'Entry capacity'!$A$12:$I$30,6,FALSE),0))</f>
        <v>647.03595499124367</v>
      </c>
      <c r="G516" s="52">
        <f t="array" ref="G516">SUMPRODUCT('Distance Matrix_ex'!$B251:$T251,TRANSPOSE('Entry capacity'!G$12:G$30))/(SUM('Entry capacity'!$G$12:$G$30)-IFERROR(VLOOKUP($A516,'Entry capacity'!$A$12:$I$30,7,FALSE),0))</f>
        <v>642.36838953859842</v>
      </c>
      <c r="H516" s="52">
        <f t="array" ref="H516">SUMPRODUCT('Distance Matrix_ex'!$B251:$T251,TRANSPOSE('Entry capacity'!H$12:H$30))/(SUM('Entry capacity'!$H$12:$H$30)-IFERROR(VLOOKUP($A516,'Entry capacity'!$A$12:$I$30,8,FALSE),0))</f>
        <v>642.14719998794681</v>
      </c>
      <c r="I516" s="57">
        <f t="array" ref="I516">SUMPRODUCT('Distance Matrix_ex'!$B251:$T251,TRANSPOSE('Entry capacity'!I$12:I$30))/(SUM('Entry capacity'!$I$12:$I$30)-IFERROR(VLOOKUP($A516,'Entry capacity'!$A$12:$I$30,9,FALSE),0))</f>
        <v>641.61474783357698</v>
      </c>
    </row>
    <row r="517" spans="1:9" s="5" customFormat="1" ht="15" customHeight="1" x14ac:dyDescent="0.25">
      <c r="A517" s="46" t="str">
        <f t="shared" si="16"/>
        <v>ValvulaSansoain</v>
      </c>
      <c r="B517" s="4" t="str">
        <f t="shared" si="16"/>
        <v>Salida Nacional / National exit</v>
      </c>
      <c r="C517" s="52">
        <f t="array" ref="C517">SUMPRODUCT('Distance Matrix_ex'!$B252:$T252,TRANSPOSE('Entry capacity'!C$12:C$30))/(SUM('Entry capacity'!$C$12:$C$30)-IFERROR(VLOOKUP($A517,'Entry capacity'!$A$12:$I$30,3,FALSE),0))</f>
        <v>691.52724735896118</v>
      </c>
      <c r="D517" s="52">
        <f t="array" ref="D517">SUMPRODUCT('Distance Matrix_ex'!$B252:$T252,TRANSPOSE('Entry capacity'!D$12:D$30))/(SUM('Entry capacity'!$D$12:$D$30)-IFERROR(VLOOKUP($A517,'Entry capacity'!$A$12:$I$30,4,FALSE),0))</f>
        <v>695.87688847790389</v>
      </c>
      <c r="E517" s="52">
        <f t="array" ref="E517">SUMPRODUCT('Distance Matrix_ex'!$B252:$T252,TRANSPOSE('Entry capacity'!E$12:E$30))/(SUM('Entry capacity'!$E$12:$E$30)-IFERROR(VLOOKUP($A517,'Entry capacity'!$A$12:$I$30,5,FALSE),0))</f>
        <v>701.40081382266976</v>
      </c>
      <c r="F517" s="52">
        <f t="array" ref="F517">SUMPRODUCT('Distance Matrix_ex'!$B252:$T252,TRANSPOSE('Entry capacity'!F$12:F$30))/(SUM('Entry capacity'!$F$12:$F$30)-IFERROR(VLOOKUP($A517,'Entry capacity'!$A$12:$I$30,6,FALSE),0))</f>
        <v>706.84467891493864</v>
      </c>
      <c r="G517" s="52">
        <f t="array" ref="G517">SUMPRODUCT('Distance Matrix_ex'!$B252:$T252,TRANSPOSE('Entry capacity'!G$12:G$30))/(SUM('Entry capacity'!$G$12:$G$30)-IFERROR(VLOOKUP($A517,'Entry capacity'!$A$12:$I$30,7,FALSE),0))</f>
        <v>707.67551099639309</v>
      </c>
      <c r="H517" s="52">
        <f t="array" ref="H517">SUMPRODUCT('Distance Matrix_ex'!$B252:$T252,TRANSPOSE('Entry capacity'!H$12:H$30))/(SUM('Entry capacity'!$H$12:$H$30)-IFERROR(VLOOKUP($A517,'Entry capacity'!$A$12:$I$30,8,FALSE),0))</f>
        <v>707.38045846053114</v>
      </c>
      <c r="I517" s="57">
        <f t="array" ref="I517">SUMPRODUCT('Distance Matrix_ex'!$B252:$T252,TRANSPOSE('Entry capacity'!I$12:I$30))/(SUM('Entry capacity'!$I$12:$I$30)-IFERROR(VLOOKUP($A517,'Entry capacity'!$A$12:$I$30,9,FALSE),0))</f>
        <v>707.01779840611005</v>
      </c>
    </row>
    <row r="518" spans="1:9" s="5" customFormat="1" ht="15" customHeight="1" x14ac:dyDescent="0.25">
      <c r="A518" s="46" t="str">
        <f t="shared" ref="A518:B533" si="17">A253</f>
        <v>Villamayor</v>
      </c>
      <c r="B518" s="4" t="str">
        <f t="shared" si="17"/>
        <v>Salida Nacional / National exit</v>
      </c>
      <c r="C518" s="52">
        <f t="array" ref="C518">SUMPRODUCT('Distance Matrix_ex'!$B253:$T253,TRANSPOSE('Entry capacity'!C$12:C$30))/(SUM('Entry capacity'!$C$12:$C$30)-IFERROR(VLOOKUP($A518,'Entry capacity'!$A$12:$I$30,3,FALSE),0))</f>
        <v>626.76471543705588</v>
      </c>
      <c r="D518" s="52">
        <f t="array" ref="D518">SUMPRODUCT('Distance Matrix_ex'!$B253:$T253,TRANSPOSE('Entry capacity'!D$12:D$30))/(SUM('Entry capacity'!$D$12:$D$30)-IFERROR(VLOOKUP($A518,'Entry capacity'!$A$12:$I$30,4,FALSE),0))</f>
        <v>632.22849729666586</v>
      </c>
      <c r="E518" s="52">
        <f t="array" ref="E518">SUMPRODUCT('Distance Matrix_ex'!$B253:$T253,TRANSPOSE('Entry capacity'!E$12:E$30))/(SUM('Entry capacity'!$E$12:$E$30)-IFERROR(VLOOKUP($A518,'Entry capacity'!$A$12:$I$30,5,FALSE),0))</f>
        <v>639.45339191443259</v>
      </c>
      <c r="F518" s="52">
        <f t="array" ref="F518">SUMPRODUCT('Distance Matrix_ex'!$B253:$T253,TRANSPOSE('Entry capacity'!F$12:F$30))/(SUM('Entry capacity'!$F$12:$F$30)-IFERROR(VLOOKUP($A518,'Entry capacity'!$A$12:$I$30,6,FALSE),0))</f>
        <v>646.75345650444262</v>
      </c>
      <c r="G518" s="52">
        <f t="array" ref="G518">SUMPRODUCT('Distance Matrix_ex'!$B253:$T253,TRANSPOSE('Entry capacity'!G$12:G$30))/(SUM('Entry capacity'!$G$12:$G$30)-IFERROR(VLOOKUP($A518,'Entry capacity'!$A$12:$I$30,7,FALSE),0))</f>
        <v>648.37165064658575</v>
      </c>
      <c r="H518" s="52">
        <f t="array" ref="H518">SUMPRODUCT('Distance Matrix_ex'!$B253:$T253,TRANSPOSE('Entry capacity'!H$12:H$30))/(SUM('Entry capacity'!$H$12:$H$30)-IFERROR(VLOOKUP($A518,'Entry capacity'!$A$12:$I$30,8,FALSE),0))</f>
        <v>648.37909909417817</v>
      </c>
      <c r="I518" s="57">
        <f t="array" ref="I518">SUMPRODUCT('Distance Matrix_ex'!$B253:$T253,TRANSPOSE('Entry capacity'!I$12:I$30))/(SUM('Entry capacity'!$I$12:$I$30)-IFERROR(VLOOKUP($A518,'Entry capacity'!$A$12:$I$30,9,FALSE),0))</f>
        <v>648.55586364802525</v>
      </c>
    </row>
    <row r="519" spans="1:9" s="5" customFormat="1" ht="15" customHeight="1" x14ac:dyDescent="0.25">
      <c r="A519" s="46" t="str">
        <f t="shared" si="17"/>
        <v>Villareal Norte</v>
      </c>
      <c r="B519" s="4" t="str">
        <f t="shared" si="17"/>
        <v>Salida Nacional / National exit</v>
      </c>
      <c r="C519" s="52">
        <f t="array" ref="C519">SUMPRODUCT('Distance Matrix_ex'!$B254:$T254,TRANSPOSE('Entry capacity'!C$12:C$30))/(SUM('Entry capacity'!$C$12:$C$30)-IFERROR(VLOOKUP($A519,'Entry capacity'!$A$12:$I$30,3,FALSE),0))</f>
        <v>645.46248621294671</v>
      </c>
      <c r="D519" s="52">
        <f t="array" ref="D519">SUMPRODUCT('Distance Matrix_ex'!$B254:$T254,TRANSPOSE('Entry capacity'!D$12:D$30))/(SUM('Entry capacity'!$D$12:$D$30)-IFERROR(VLOOKUP($A519,'Entry capacity'!$A$12:$I$30,4,FALSE),0))</f>
        <v>637.0163557000393</v>
      </c>
      <c r="E519" s="52">
        <f t="array" ref="E519">SUMPRODUCT('Distance Matrix_ex'!$B254:$T254,TRANSPOSE('Entry capacity'!E$12:E$30))/(SUM('Entry capacity'!$E$12:$E$30)-IFERROR(VLOOKUP($A519,'Entry capacity'!$A$12:$I$30,5,FALSE),0))</f>
        <v>624.99674716281902</v>
      </c>
      <c r="F519" s="52">
        <f t="array" ref="F519">SUMPRODUCT('Distance Matrix_ex'!$B254:$T254,TRANSPOSE('Entry capacity'!F$12:F$30))/(SUM('Entry capacity'!$F$12:$F$30)-IFERROR(VLOOKUP($A519,'Entry capacity'!$A$12:$I$30,6,FALSE),0))</f>
        <v>612.31770007931993</v>
      </c>
      <c r="G519" s="52">
        <f t="array" ref="G519">SUMPRODUCT('Distance Matrix_ex'!$B254:$T254,TRANSPOSE('Entry capacity'!G$12:G$30))/(SUM('Entry capacity'!$G$12:$G$30)-IFERROR(VLOOKUP($A519,'Entry capacity'!$A$12:$I$30,7,FALSE),0))</f>
        <v>608.1256295920092</v>
      </c>
      <c r="H519" s="52">
        <f t="array" ref="H519">SUMPRODUCT('Distance Matrix_ex'!$B254:$T254,TRANSPOSE('Entry capacity'!H$12:H$30))/(SUM('Entry capacity'!$H$12:$H$30)-IFERROR(VLOOKUP($A519,'Entry capacity'!$A$12:$I$30,8,FALSE),0))</f>
        <v>607.03042271323727</v>
      </c>
      <c r="I519" s="57">
        <f t="array" ref="I519">SUMPRODUCT('Distance Matrix_ex'!$B254:$T254,TRANSPOSE('Entry capacity'!I$12:I$30))/(SUM('Entry capacity'!$I$12:$I$30)-IFERROR(VLOOKUP($A519,'Entry capacity'!$A$12:$I$30,9,FALSE),0))</f>
        <v>604.96678116774251</v>
      </c>
    </row>
    <row r="520" spans="1:9" s="5" customFormat="1" ht="15" customHeight="1" x14ac:dyDescent="0.25">
      <c r="A520" s="46" t="str">
        <f t="shared" si="17"/>
        <v>Villareal2</v>
      </c>
      <c r="B520" s="4" t="str">
        <f t="shared" si="17"/>
        <v>Salida Nacional / National exit</v>
      </c>
      <c r="C520" s="52">
        <f t="array" ref="C520">SUMPRODUCT('Distance Matrix_ex'!$B255:$T255,TRANSPOSE('Entry capacity'!C$12:C$30))/(SUM('Entry capacity'!$C$12:$C$30)-IFERROR(VLOOKUP($A520,'Entry capacity'!$A$12:$I$30,3,FALSE),0))</f>
        <v>644.82505491434722</v>
      </c>
      <c r="D520" s="52">
        <f t="array" ref="D520">SUMPRODUCT('Distance Matrix_ex'!$B255:$T255,TRANSPOSE('Entry capacity'!D$12:D$30))/(SUM('Entry capacity'!$D$12:$D$30)-IFERROR(VLOOKUP($A520,'Entry capacity'!$A$12:$I$30,4,FALSE),0))</f>
        <v>636.21034234746753</v>
      </c>
      <c r="E520" s="52">
        <f t="array" ref="E520">SUMPRODUCT('Distance Matrix_ex'!$B255:$T255,TRANSPOSE('Entry capacity'!E$12:E$30))/(SUM('Entry capacity'!$E$12:$E$30)-IFERROR(VLOOKUP($A520,'Entry capacity'!$A$12:$I$30,5,FALSE),0))</f>
        <v>623.96697284474271</v>
      </c>
      <c r="F520" s="52">
        <f t="array" ref="F520">SUMPRODUCT('Distance Matrix_ex'!$B255:$T255,TRANSPOSE('Entry capacity'!F$12:F$30))/(SUM('Entry capacity'!$F$12:$F$30)-IFERROR(VLOOKUP($A520,'Entry capacity'!$A$12:$I$30,6,FALSE),0))</f>
        <v>611.0576182169508</v>
      </c>
      <c r="G520" s="52">
        <f t="array" ref="G520">SUMPRODUCT('Distance Matrix_ex'!$B255:$T255,TRANSPOSE('Entry capacity'!G$12:G$30))/(SUM('Entry capacity'!$G$12:$G$30)-IFERROR(VLOOKUP($A520,'Entry capacity'!$A$12:$I$30,7,FALSE),0))</f>
        <v>606.81737570924076</v>
      </c>
      <c r="H520" s="52">
        <f t="array" ref="H520">SUMPRODUCT('Distance Matrix_ex'!$B255:$T255,TRANSPOSE('Entry capacity'!H$12:H$30))/(SUM('Entry capacity'!$H$12:$H$30)-IFERROR(VLOOKUP($A520,'Entry capacity'!$A$12:$I$30,8,FALSE),0))</f>
        <v>605.72834487405635</v>
      </c>
      <c r="I520" s="57">
        <f t="array" ref="I520">SUMPRODUCT('Distance Matrix_ex'!$B255:$T255,TRANSPOSE('Entry capacity'!I$12:I$30))/(SUM('Entry capacity'!$I$12:$I$30)-IFERROR(VLOOKUP($A520,'Entry capacity'!$A$12:$I$30,9,FALSE),0))</f>
        <v>603.67398089793676</v>
      </c>
    </row>
    <row r="521" spans="1:9" s="5" customFormat="1" ht="15" customHeight="1" x14ac:dyDescent="0.25">
      <c r="A521" s="46" t="str">
        <f t="shared" si="17"/>
        <v>Zarza del Tajo</v>
      </c>
      <c r="B521" s="4" t="str">
        <f t="shared" si="17"/>
        <v>Salida Nacional / National exit</v>
      </c>
      <c r="C521" s="52">
        <f t="array" ref="C521">SUMPRODUCT('Distance Matrix_ex'!$B256:$T256,TRANSPOSE('Entry capacity'!C$12:C$30))/(SUM('Entry capacity'!$C$12:$C$30)-IFERROR(VLOOKUP($A521,'Entry capacity'!$A$12:$I$30,3,FALSE),0))</f>
        <v>588.73006314551537</v>
      </c>
      <c r="D521" s="52">
        <f t="array" ref="D521">SUMPRODUCT('Distance Matrix_ex'!$B256:$T256,TRANSPOSE('Entry capacity'!D$12:D$30))/(SUM('Entry capacity'!$D$12:$D$30)-IFERROR(VLOOKUP($A521,'Entry capacity'!$A$12:$I$30,4,FALSE),0))</f>
        <v>586.68462854297923</v>
      </c>
      <c r="E521" s="52">
        <f t="array" ref="E521">SUMPRODUCT('Distance Matrix_ex'!$B256:$T256,TRANSPOSE('Entry capacity'!E$12:E$30))/(SUM('Entry capacity'!$E$12:$E$30)-IFERROR(VLOOKUP($A521,'Entry capacity'!$A$12:$I$30,5,FALSE),0))</f>
        <v>583.9612776694629</v>
      </c>
      <c r="F521" s="52">
        <f t="array" ref="F521">SUMPRODUCT('Distance Matrix_ex'!$B256:$T256,TRANSPOSE('Entry capacity'!F$12:F$30))/(SUM('Entry capacity'!$F$12:$F$30)-IFERROR(VLOOKUP($A521,'Entry capacity'!$A$12:$I$30,6,FALSE),0))</f>
        <v>581.02909540686096</v>
      </c>
      <c r="G521" s="52">
        <f t="array" ref="G521">SUMPRODUCT('Distance Matrix_ex'!$B256:$T256,TRANSPOSE('Entry capacity'!G$12:G$30))/(SUM('Entry capacity'!$G$12:$G$30)-IFERROR(VLOOKUP($A521,'Entry capacity'!$A$12:$I$30,7,FALSE),0))</f>
        <v>580.54303824171814</v>
      </c>
      <c r="H521" s="52">
        <f t="array" ref="H521">SUMPRODUCT('Distance Matrix_ex'!$B256:$T256,TRANSPOSE('Entry capacity'!H$12:H$30))/(SUM('Entry capacity'!$H$12:$H$30)-IFERROR(VLOOKUP($A521,'Entry capacity'!$A$12:$I$30,8,FALSE),0))</f>
        <v>580.85849794005026</v>
      </c>
      <c r="I521" s="57">
        <f t="array" ref="I521">SUMPRODUCT('Distance Matrix_ex'!$B256:$T256,TRANSPOSE('Entry capacity'!I$12:I$30))/(SUM('Entry capacity'!$I$12:$I$30)-IFERROR(VLOOKUP($A521,'Entry capacity'!$A$12:$I$30,9,FALSE),0))</f>
        <v>581.50784571963106</v>
      </c>
    </row>
    <row r="522" spans="1:9" s="5" customFormat="1" ht="15" customHeight="1" x14ac:dyDescent="0.25">
      <c r="A522" s="46" t="str">
        <f t="shared" si="17"/>
        <v>PR Barcelona</v>
      </c>
      <c r="B522" s="4" t="str">
        <f t="shared" si="17"/>
        <v>Planta GNL / LNG Plant</v>
      </c>
      <c r="C522" s="52">
        <f t="array" ref="C522">SUMPRODUCT('Distance Matrix_ex'!$B257:$T257,TRANSPOSE('Entry capacity'!C$12:C$30))/(SUM('Entry capacity'!$C$12:$C$30)-IFERROR(VLOOKUP($A522,'Entry capacity'!$A$12:$I$30,3,FALSE),0))</f>
        <v>890.79619069359353</v>
      </c>
      <c r="D522" s="52">
        <f t="array" ref="D522">SUMPRODUCT('Distance Matrix_ex'!$B257:$T257,TRANSPOSE('Entry capacity'!D$12:D$30))/(SUM('Entry capacity'!$D$12:$D$30)-IFERROR(VLOOKUP($A522,'Entry capacity'!$A$12:$I$30,4,FALSE),0))</f>
        <v>884.52756992650325</v>
      </c>
      <c r="E522" s="52">
        <f t="array" ref="E522">SUMPRODUCT('Distance Matrix_ex'!$B257:$T257,TRANSPOSE('Entry capacity'!E$12:E$30))/(SUM('Entry capacity'!$E$12:$E$30)-IFERROR(VLOOKUP($A522,'Entry capacity'!$A$12:$I$30,5,FALSE),0))</f>
        <v>875.57322529570763</v>
      </c>
      <c r="F522" s="52">
        <f t="array" ref="F522">SUMPRODUCT('Distance Matrix_ex'!$B257:$T257,TRANSPOSE('Entry capacity'!F$12:F$30))/(SUM('Entry capacity'!$F$12:$F$30)-IFERROR(VLOOKUP($A522,'Entry capacity'!$A$12:$I$30,6,FALSE),0))</f>
        <v>865.93776641297632</v>
      </c>
      <c r="G522" s="52">
        <f t="array" ref="G522">SUMPRODUCT('Distance Matrix_ex'!$B257:$T257,TRANSPOSE('Entry capacity'!G$12:G$30))/(SUM('Entry capacity'!$G$12:$G$30)-IFERROR(VLOOKUP($A522,'Entry capacity'!$A$12:$I$30,7,FALSE),0))</f>
        <v>862.86405488328523</v>
      </c>
      <c r="H522" s="52">
        <f t="array" ref="H522">SUMPRODUCT('Distance Matrix_ex'!$B257:$T257,TRANSPOSE('Entry capacity'!H$12:H$30))/(SUM('Entry capacity'!$H$12:$H$30)-IFERROR(VLOOKUP($A522,'Entry capacity'!$A$12:$I$30,8,FALSE),0))</f>
        <v>862.32201559907287</v>
      </c>
      <c r="I522" s="57">
        <f t="array" ref="I522">SUMPRODUCT('Distance Matrix_ex'!$B257:$T257,TRANSPOSE('Entry capacity'!I$12:I$30))/(SUM('Entry capacity'!$I$12:$I$30)-IFERROR(VLOOKUP($A522,'Entry capacity'!$A$12:$I$30,9,FALSE),0))</f>
        <v>861.44617156830714</v>
      </c>
    </row>
    <row r="523" spans="1:9" s="5" customFormat="1" ht="15" customHeight="1" x14ac:dyDescent="0.25">
      <c r="A523" s="46" t="str">
        <f t="shared" si="17"/>
        <v>PR Cartagena</v>
      </c>
      <c r="B523" s="4" t="str">
        <f t="shared" si="17"/>
        <v>Planta GNL / LNG Plant</v>
      </c>
      <c r="C523" s="52">
        <f t="array" ref="C523">SUMPRODUCT('Distance Matrix_ex'!$B258:$T258,TRANSPOSE('Entry capacity'!C$12:C$30))/(SUM('Entry capacity'!$C$12:$C$30)-IFERROR(VLOOKUP($A523,'Entry capacity'!$A$12:$I$30,3,FALSE),0))</f>
        <v>739.32817000058787</v>
      </c>
      <c r="D523" s="52">
        <f t="array" ref="D523">SUMPRODUCT('Distance Matrix_ex'!$B258:$T258,TRANSPOSE('Entry capacity'!D$12:D$30))/(SUM('Entry capacity'!$D$12:$D$30)-IFERROR(VLOOKUP($A523,'Entry capacity'!$A$12:$I$30,4,FALSE),0))</f>
        <v>733.2071177878579</v>
      </c>
      <c r="E523" s="52">
        <f t="array" ref="E523">SUMPRODUCT('Distance Matrix_ex'!$B258:$T258,TRANSPOSE('Entry capacity'!E$12:E$30))/(SUM('Entry capacity'!$E$12:$E$30)-IFERROR(VLOOKUP($A523,'Entry capacity'!$A$12:$I$30,5,FALSE),0))</f>
        <v>724.88946441020357</v>
      </c>
      <c r="F523" s="52">
        <f t="array" ref="F523">SUMPRODUCT('Distance Matrix_ex'!$B258:$T258,TRANSPOSE('Entry capacity'!F$12:F$30))/(SUM('Entry capacity'!$F$12:$F$30)-IFERROR(VLOOKUP($A523,'Entry capacity'!$A$12:$I$30,6,FALSE),0))</f>
        <v>716.00686811651929</v>
      </c>
      <c r="G523" s="52">
        <f t="array" ref="G523">SUMPRODUCT('Distance Matrix_ex'!$B258:$T258,TRANSPOSE('Entry capacity'!G$12:G$30))/(SUM('Entry capacity'!$G$12:$G$30)-IFERROR(VLOOKUP($A523,'Entry capacity'!$A$12:$I$30,7,FALSE),0))</f>
        <v>714.19756903764949</v>
      </c>
      <c r="H523" s="52">
        <f t="array" ref="H523">SUMPRODUCT('Distance Matrix_ex'!$B258:$T258,TRANSPOSE('Entry capacity'!H$12:H$30))/(SUM('Entry capacity'!$H$12:$H$30)-IFERROR(VLOOKUP($A523,'Entry capacity'!$A$12:$I$30,8,FALSE),0))</f>
        <v>714.56067749177214</v>
      </c>
      <c r="I523" s="57">
        <f t="array" ref="I523">SUMPRODUCT('Distance Matrix_ex'!$B258:$T258,TRANSPOSE('Entry capacity'!I$12:I$30))/(SUM('Entry capacity'!$I$12:$I$30)-IFERROR(VLOOKUP($A523,'Entry capacity'!$A$12:$I$30,9,FALSE),0))</f>
        <v>715.17474083476793</v>
      </c>
    </row>
    <row r="524" spans="1:9" s="5" customFormat="1" ht="15" customHeight="1" x14ac:dyDescent="0.25">
      <c r="A524" s="46" t="str">
        <f t="shared" si="17"/>
        <v>PR Huelva</v>
      </c>
      <c r="B524" s="4" t="str">
        <f t="shared" si="17"/>
        <v>Planta GNL / LNG Plant</v>
      </c>
      <c r="C524" s="52">
        <f t="array" ref="C524">SUMPRODUCT('Distance Matrix_ex'!$B259:$T259,TRANSPOSE('Entry capacity'!C$12:C$30))/(SUM('Entry capacity'!$C$12:$C$30)-IFERROR(VLOOKUP($A524,'Entry capacity'!$A$12:$I$30,3,FALSE),0))</f>
        <v>942.57386944166342</v>
      </c>
      <c r="D524" s="52">
        <f t="array" ref="D524">SUMPRODUCT('Distance Matrix_ex'!$B259:$T259,TRANSPOSE('Entry capacity'!D$12:D$30))/(SUM('Entry capacity'!$D$12:$D$30)-IFERROR(VLOOKUP($A524,'Entry capacity'!$A$12:$I$30,4,FALSE),0))</f>
        <v>940.6806108215161</v>
      </c>
      <c r="E524" s="52">
        <f t="array" ref="E524">SUMPRODUCT('Distance Matrix_ex'!$B259:$T259,TRANSPOSE('Entry capacity'!E$12:E$30))/(SUM('Entry capacity'!$E$12:$E$30)-IFERROR(VLOOKUP($A524,'Entry capacity'!$A$12:$I$30,5,FALSE),0))</f>
        <v>938.50692115384288</v>
      </c>
      <c r="F524" s="52">
        <f t="array" ref="F524">SUMPRODUCT('Distance Matrix_ex'!$B259:$T259,TRANSPOSE('Entry capacity'!F$12:F$30))/(SUM('Entry capacity'!$F$12:$F$30)-IFERROR(VLOOKUP($A524,'Entry capacity'!$A$12:$I$30,6,FALSE),0))</f>
        <v>936.22827427716709</v>
      </c>
      <c r="G524" s="52">
        <f t="array" ref="G524">SUMPRODUCT('Distance Matrix_ex'!$B259:$T259,TRANSPOSE('Entry capacity'!G$12:G$30))/(SUM('Entry capacity'!$G$12:$G$30)-IFERROR(VLOOKUP($A524,'Entry capacity'!$A$12:$I$30,7,FALSE),0))</f>
        <v>936.59498883250899</v>
      </c>
      <c r="H524" s="52">
        <f t="array" ref="H524">SUMPRODUCT('Distance Matrix_ex'!$B259:$T259,TRANSPOSE('Entry capacity'!H$12:H$30))/(SUM('Entry capacity'!$H$12:$H$30)-IFERROR(VLOOKUP($A524,'Entry capacity'!$A$12:$I$30,8,FALSE),0))</f>
        <v>937.59985944176924</v>
      </c>
      <c r="I524" s="57">
        <f t="array" ref="I524">SUMPRODUCT('Distance Matrix_ex'!$B259:$T259,TRANSPOSE('Entry capacity'!I$12:I$30))/(SUM('Entry capacity'!$I$12:$I$30)-IFERROR(VLOOKUP($A524,'Entry capacity'!$A$12:$I$30,9,FALSE),0))</f>
        <v>939.53081394782544</v>
      </c>
    </row>
    <row r="525" spans="1:9" s="5" customFormat="1" ht="15" customHeight="1" x14ac:dyDescent="0.25">
      <c r="A525" s="46" t="str">
        <f t="shared" si="17"/>
        <v>PR Bilbao</v>
      </c>
      <c r="B525" s="4" t="str">
        <f t="shared" si="17"/>
        <v>Planta GNL / LNG Plant</v>
      </c>
      <c r="C525" s="52">
        <f t="array" ref="C525">SUMPRODUCT('Distance Matrix_ex'!$B260:$T260,TRANSPOSE('Entry capacity'!C$12:C$30))/(SUM('Entry capacity'!$C$12:$C$30)-IFERROR(VLOOKUP($A525,'Entry capacity'!$A$12:$I$30,3,FALSE),0))</f>
        <v>817.97056563350804</v>
      </c>
      <c r="D525" s="52">
        <f t="array" ref="D525">SUMPRODUCT('Distance Matrix_ex'!$B260:$T260,TRANSPOSE('Entry capacity'!D$12:D$30))/(SUM('Entry capacity'!$D$12:$D$30)-IFERROR(VLOOKUP($A525,'Entry capacity'!$A$12:$I$30,4,FALSE),0))</f>
        <v>818.541207083985</v>
      </c>
      <c r="E525" s="52">
        <f t="array" ref="E525">SUMPRODUCT('Distance Matrix_ex'!$B260:$T260,TRANSPOSE('Entry capacity'!E$12:E$30))/(SUM('Entry capacity'!$E$12:$E$30)-IFERROR(VLOOKUP($A525,'Entry capacity'!$A$12:$I$30,5,FALSE),0))</f>
        <v>818.91293932530186</v>
      </c>
      <c r="F525" s="52">
        <f t="array" ref="F525">SUMPRODUCT('Distance Matrix_ex'!$B260:$T260,TRANSPOSE('Entry capacity'!F$12:F$30))/(SUM('Entry capacity'!$F$12:$F$30)-IFERROR(VLOOKUP($A525,'Entry capacity'!$A$12:$I$30,6,FALSE),0))</f>
        <v>818.82659007095106</v>
      </c>
      <c r="G525" s="52">
        <f t="array" ref="G525">SUMPRODUCT('Distance Matrix_ex'!$B260:$T260,TRANSPOSE('Entry capacity'!G$12:G$30))/(SUM('Entry capacity'!$G$12:$G$30)-IFERROR(VLOOKUP($A525,'Entry capacity'!$A$12:$I$30,7,FALSE),0))</f>
        <v>818.49136683624363</v>
      </c>
      <c r="H525" s="52">
        <f t="array" ref="H525">SUMPRODUCT('Distance Matrix_ex'!$B260:$T260,TRANSPOSE('Entry capacity'!H$12:H$30))/(SUM('Entry capacity'!$H$12:$H$30)-IFERROR(VLOOKUP($A525,'Entry capacity'!$A$12:$I$30,8,FALSE),0))</f>
        <v>818.49702684439194</v>
      </c>
      <c r="I525" s="57">
        <f t="array" ref="I525">SUMPRODUCT('Distance Matrix_ex'!$B260:$T260,TRANSPOSE('Entry capacity'!I$12:I$30))/(SUM('Entry capacity'!$I$12:$I$30)-IFERROR(VLOOKUP($A525,'Entry capacity'!$A$12:$I$30,9,FALSE),0))</f>
        <v>818.77642899768284</v>
      </c>
    </row>
    <row r="526" spans="1:9" s="5" customFormat="1" ht="15" customHeight="1" x14ac:dyDescent="0.25">
      <c r="A526" s="46" t="str">
        <f t="shared" si="17"/>
        <v>PR Sagunto</v>
      </c>
      <c r="B526" s="4" t="str">
        <f t="shared" si="17"/>
        <v>Planta GNL / LNG Plant</v>
      </c>
      <c r="C526" s="52">
        <f t="array" ref="C526">SUMPRODUCT('Distance Matrix_ex'!$B261:$T261,TRANSPOSE('Entry capacity'!C$12:C$30))/(SUM('Entry capacity'!$C$12:$C$30)-IFERROR(VLOOKUP($A526,'Entry capacity'!$A$12:$I$30,3,FALSE),0))</f>
        <v>668.21910325279021</v>
      </c>
      <c r="D526" s="52">
        <f t="array" ref="D526">SUMPRODUCT('Distance Matrix_ex'!$B261:$T261,TRANSPOSE('Entry capacity'!D$12:D$30))/(SUM('Entry capacity'!$D$12:$D$30)-IFERROR(VLOOKUP($A526,'Entry capacity'!$A$12:$I$30,4,FALSE),0))</f>
        <v>664.21273151685057</v>
      </c>
      <c r="E526" s="52">
        <f t="array" ref="E526">SUMPRODUCT('Distance Matrix_ex'!$B261:$T261,TRANSPOSE('Entry capacity'!E$12:E$30))/(SUM('Entry capacity'!$E$12:$E$30)-IFERROR(VLOOKUP($A526,'Entry capacity'!$A$12:$I$30,5,FALSE),0))</f>
        <v>658.34381249321189</v>
      </c>
      <c r="F526" s="52">
        <f t="array" ref="F526">SUMPRODUCT('Distance Matrix_ex'!$B261:$T261,TRANSPOSE('Entry capacity'!F$12:F$30))/(SUM('Entry capacity'!$F$12:$F$30)-IFERROR(VLOOKUP($A526,'Entry capacity'!$A$12:$I$30,6,FALSE),0))</f>
        <v>651.94459952640864</v>
      </c>
      <c r="G526" s="52">
        <f t="array" ref="G526">SUMPRODUCT('Distance Matrix_ex'!$B261:$T261,TRANSPOSE('Entry capacity'!G$12:G$30))/(SUM('Entry capacity'!$G$12:$G$30)-IFERROR(VLOOKUP($A526,'Entry capacity'!$A$12:$I$30,7,FALSE),0))</f>
        <v>649.76042299989092</v>
      </c>
      <c r="H526" s="52">
        <f t="array" ref="H526">SUMPRODUCT('Distance Matrix_ex'!$B261:$T261,TRANSPOSE('Entry capacity'!H$12:H$30))/(SUM('Entry capacity'!$H$12:$H$30)-IFERROR(VLOOKUP($A526,'Entry capacity'!$A$12:$I$30,8,FALSE),0))</f>
        <v>649.19088281158326</v>
      </c>
      <c r="I526" s="57">
        <f t="array" ref="I526">SUMPRODUCT('Distance Matrix_ex'!$B261:$T261,TRANSPOSE('Entry capacity'!I$12:I$30))/(SUM('Entry capacity'!$I$12:$I$30)-IFERROR(VLOOKUP($A526,'Entry capacity'!$A$12:$I$30,9,FALSE),0))</f>
        <v>648.13617136973244</v>
      </c>
    </row>
    <row r="527" spans="1:9" s="5" customFormat="1" ht="15" customHeight="1" x14ac:dyDescent="0.25">
      <c r="A527" s="46" t="str">
        <f t="shared" si="17"/>
        <v>PR Mugardos</v>
      </c>
      <c r="B527" s="4" t="str">
        <f t="shared" si="17"/>
        <v>Planta GNL / LNG Plant</v>
      </c>
      <c r="C527" s="52">
        <f t="array" ref="C527">SUMPRODUCT('Distance Matrix_ex'!$B262:$T262,TRANSPOSE('Entry capacity'!C$12:C$30))/(SUM('Entry capacity'!$C$12:$C$30)-IFERROR(VLOOKUP($A527,'Entry capacity'!$A$12:$I$30,3,FALSE),0))</f>
        <v>1205.6634650806147</v>
      </c>
      <c r="D527" s="52">
        <f t="array" ref="D527">SUMPRODUCT('Distance Matrix_ex'!$B262:$T262,TRANSPOSE('Entry capacity'!D$12:D$30))/(SUM('Entry capacity'!$D$12:$D$30)-IFERROR(VLOOKUP($A527,'Entry capacity'!$A$12:$I$30,4,FALSE),0))</f>
        <v>1212.0459890462257</v>
      </c>
      <c r="E527" s="52">
        <f t="array" ref="E527">SUMPRODUCT('Distance Matrix_ex'!$B262:$T262,TRANSPOSE('Entry capacity'!E$12:E$30))/(SUM('Entry capacity'!$E$12:$E$30)-IFERROR(VLOOKUP($A527,'Entry capacity'!$A$12:$I$30,5,FALSE),0))</f>
        <v>1220.4857028211738</v>
      </c>
      <c r="F527" s="52">
        <f t="array" ref="F527">SUMPRODUCT('Distance Matrix_ex'!$B262:$T262,TRANSPOSE('Entry capacity'!F$12:F$30))/(SUM('Entry capacity'!$F$12:$F$30)-IFERROR(VLOOKUP($A527,'Entry capacity'!$A$12:$I$30,6,FALSE),0))</f>
        <v>1229.0358410512313</v>
      </c>
      <c r="G527" s="52">
        <f t="array" ref="G527">SUMPRODUCT('Distance Matrix_ex'!$B262:$T262,TRANSPOSE('Entry capacity'!G$12:G$30))/(SUM('Entry capacity'!$G$12:$G$30)-IFERROR(VLOOKUP($A527,'Entry capacity'!$A$12:$I$30,7,FALSE),0))</f>
        <v>1230.9155641140919</v>
      </c>
      <c r="H527" s="52">
        <f t="array" ref="H527">SUMPRODUCT('Distance Matrix_ex'!$B262:$T262,TRANSPOSE('Entry capacity'!H$12:H$30))/(SUM('Entry capacity'!$H$12:$H$30)-IFERROR(VLOOKUP($A527,'Entry capacity'!$A$12:$I$30,8,FALSE),0))</f>
        <v>1230.885448109399</v>
      </c>
      <c r="I527" s="57">
        <f t="array" ref="I527">SUMPRODUCT('Distance Matrix_ex'!$B262:$T262,TRANSPOSE('Entry capacity'!I$12:I$30))/(SUM('Entry capacity'!$I$12:$I$30)-IFERROR(VLOOKUP($A527,'Entry capacity'!$A$12:$I$30,9,FALSE),0))</f>
        <v>1231.0000829513872</v>
      </c>
    </row>
    <row r="528" spans="1:9" s="5" customFormat="1" ht="15" customHeight="1" x14ac:dyDescent="0.25">
      <c r="A528" s="46" t="str">
        <f t="shared" si="17"/>
        <v>Irún</v>
      </c>
      <c r="B528" s="4" t="str">
        <f t="shared" si="17"/>
        <v>VIP Pirineos</v>
      </c>
      <c r="C528" s="52">
        <f t="array" ref="C528">SUMPRODUCT('Distance Matrix_ex'!$B263:$T263,TRANSPOSE('Entry capacity'!C$12:C$30))/(SUM('Entry capacity'!$C$12:$C$30)-IFERROR(VLOOKUP($A528,'Entry capacity'!$A$12:$I$30,3,FALSE),0))</f>
        <v>840.30243622501632</v>
      </c>
      <c r="D528" s="52">
        <f t="array" ref="D528">SUMPRODUCT('Distance Matrix_ex'!$B263:$T263,TRANSPOSE('Entry capacity'!D$12:D$30))/(SUM('Entry capacity'!$D$12:$D$30)-IFERROR(VLOOKUP($A528,'Entry capacity'!$A$12:$I$30,4,FALSE),0))</f>
        <v>848.38316700267796</v>
      </c>
      <c r="E528" s="52">
        <f t="array" ref="E528">SUMPRODUCT('Distance Matrix_ex'!$B263:$T263,TRANSPOSE('Entry capacity'!E$12:E$30))/(SUM('Entry capacity'!$E$12:$E$30)-IFERROR(VLOOKUP($A528,'Entry capacity'!$A$12:$I$30,5,FALSE),0))</f>
        <v>858.77143345278171</v>
      </c>
      <c r="F528" s="52">
        <f t="array" ref="F528">SUMPRODUCT('Distance Matrix_ex'!$B263:$T263,TRANSPOSE('Entry capacity'!F$12:F$30))/(SUM('Entry capacity'!$F$12:$F$30)-IFERROR(VLOOKUP($A528,'Entry capacity'!$A$12:$I$30,6,FALSE),0))</f>
        <v>869.18428761134339</v>
      </c>
      <c r="G528" s="52">
        <f t="array" ref="G528">SUMPRODUCT('Distance Matrix_ex'!$B263:$T263,TRANSPOSE('Entry capacity'!G$12:G$30))/(SUM('Entry capacity'!$G$12:$G$30)-IFERROR(VLOOKUP($A528,'Entry capacity'!$A$12:$I$30,7,FALSE),0))</f>
        <v>870.8962291112565</v>
      </c>
      <c r="H528" s="52">
        <f t="array" ref="H528">SUMPRODUCT('Distance Matrix_ex'!$B263:$T263,TRANSPOSE('Entry capacity'!H$12:H$30))/(SUM('Entry capacity'!$H$12:$H$30)-IFERROR(VLOOKUP($A528,'Entry capacity'!$A$12:$I$30,8,FALSE),0))</f>
        <v>870.30994699936605</v>
      </c>
      <c r="I528" s="57">
        <f t="array" ref="I528">SUMPRODUCT('Distance Matrix_ex'!$B263:$T263,TRANSPOSE('Entry capacity'!I$12:I$30))/(SUM('Entry capacity'!$I$12:$I$30)-IFERROR(VLOOKUP($A528,'Entry capacity'!$A$12:$I$30,9,FALSE),0))</f>
        <v>869.45121620178099</v>
      </c>
    </row>
    <row r="529" spans="1:9" s="5" customFormat="1" ht="15" customHeight="1" x14ac:dyDescent="0.25">
      <c r="A529" s="46" t="str">
        <f t="shared" si="17"/>
        <v>Larrau</v>
      </c>
      <c r="B529" s="4" t="str">
        <f t="shared" si="17"/>
        <v>VIP Pirineos</v>
      </c>
      <c r="C529" s="52">
        <f t="array" ref="C529">SUMPRODUCT('Distance Matrix_ex'!$B264:$T264,TRANSPOSE('Entry capacity'!C$12:C$30))/(SUM('Entry capacity'!$C$12:$C$30)-IFERROR(VLOOKUP($A529,'Entry capacity'!$A$12:$I$30,3,FALSE),0))</f>
        <v>832.09848299576527</v>
      </c>
      <c r="D529" s="52">
        <f t="array" ref="D529">SUMPRODUCT('Distance Matrix_ex'!$B264:$T264,TRANSPOSE('Entry capacity'!D$12:D$30))/(SUM('Entry capacity'!$D$12:$D$30)-IFERROR(VLOOKUP($A529,'Entry capacity'!$A$12:$I$30,4,FALSE),0))</f>
        <v>835.444309723488</v>
      </c>
      <c r="E529" s="52">
        <f t="array" ref="E529">SUMPRODUCT('Distance Matrix_ex'!$B264:$T264,TRANSPOSE('Entry capacity'!E$12:E$30))/(SUM('Entry capacity'!$E$12:$E$30)-IFERROR(VLOOKUP($A529,'Entry capacity'!$A$12:$I$30,5,FALSE),0))</f>
        <v>839.07738248494638</v>
      </c>
      <c r="F529" s="52">
        <f t="array" ref="F529">SUMPRODUCT('Distance Matrix_ex'!$B264:$T264,TRANSPOSE('Entry capacity'!F$12:F$30))/(SUM('Entry capacity'!$F$12:$F$30)-IFERROR(VLOOKUP($A529,'Entry capacity'!$A$12:$I$30,6,FALSE),0))</f>
        <v>842.35011439644666</v>
      </c>
      <c r="G529" s="52">
        <f t="array" ref="G529">SUMPRODUCT('Distance Matrix_ex'!$B264:$T264,TRANSPOSE('Entry capacity'!G$12:G$30))/(SUM('Entry capacity'!$G$12:$G$30)-IFERROR(VLOOKUP($A529,'Entry capacity'!$A$12:$I$30,7,FALSE),0))</f>
        <v>841.70149452037242</v>
      </c>
      <c r="H529" s="52">
        <f t="array" ref="H529">SUMPRODUCT('Distance Matrix_ex'!$B264:$T264,TRANSPOSE('Entry capacity'!H$12:H$30))/(SUM('Entry capacity'!$H$12:$H$30)-IFERROR(VLOOKUP($A529,'Entry capacity'!$A$12:$I$30,8,FALSE),0))</f>
        <v>840.51014628771816</v>
      </c>
      <c r="I529" s="57">
        <f t="array" ref="I529">SUMPRODUCT('Distance Matrix_ex'!$B264:$T264,TRANSPOSE('Entry capacity'!I$12:I$30))/(SUM('Entry capacity'!$I$12:$I$30)-IFERROR(VLOOKUP($A529,'Entry capacity'!$A$12:$I$30,9,FALSE),0))</f>
        <v>838.52437717678743</v>
      </c>
    </row>
    <row r="530" spans="1:9" s="5" customFormat="1" ht="15" customHeight="1" x14ac:dyDescent="0.25">
      <c r="A530" s="46" t="str">
        <f t="shared" si="17"/>
        <v>Badajoz</v>
      </c>
      <c r="B530" s="4" t="str">
        <f t="shared" si="17"/>
        <v>VIP Ibérico</v>
      </c>
      <c r="C530" s="52">
        <f t="array" ref="C530">SUMPRODUCT('Distance Matrix_ex'!$B265:$T265,TRANSPOSE('Entry capacity'!C$12:C$30))/(SUM('Entry capacity'!$C$12:$C$30)-IFERROR(VLOOKUP($A530,'Entry capacity'!$A$12:$I$30,3,FALSE),0))</f>
        <v>854.70861214411809</v>
      </c>
      <c r="D530" s="52">
        <f t="array" ref="D530">SUMPRODUCT('Distance Matrix_ex'!$B265:$T265,TRANSPOSE('Entry capacity'!D$12:D$30))/(SUM('Entry capacity'!$D$12:$D$30)-IFERROR(VLOOKUP($A530,'Entry capacity'!$A$12:$I$30,4,FALSE),0))</f>
        <v>854.87981279586211</v>
      </c>
      <c r="E530" s="52">
        <f t="array" ref="E530">SUMPRODUCT('Distance Matrix_ex'!$B265:$T265,TRANSPOSE('Entry capacity'!E$12:E$30))/(SUM('Entry capacity'!$E$12:$E$30)-IFERROR(VLOOKUP($A530,'Entry capacity'!$A$12:$I$30,5,FALSE),0))</f>
        <v>855.31973358395442</v>
      </c>
      <c r="F530" s="52">
        <f t="array" ref="F530">SUMPRODUCT('Distance Matrix_ex'!$B265:$T265,TRANSPOSE('Entry capacity'!F$12:F$30))/(SUM('Entry capacity'!$F$12:$F$30)-IFERROR(VLOOKUP($A530,'Entry capacity'!$A$12:$I$30,6,FALSE),0))</f>
        <v>855.80865634829058</v>
      </c>
      <c r="G530" s="52">
        <f t="array" ref="G530">SUMPRODUCT('Distance Matrix_ex'!$B265:$T265,TRANSPOSE('Entry capacity'!G$12:G$30))/(SUM('Entry capacity'!$G$12:$G$30)-IFERROR(VLOOKUP($A530,'Entry capacity'!$A$12:$I$30,7,FALSE),0))</f>
        <v>856.36600562806279</v>
      </c>
      <c r="H530" s="52">
        <f t="array" ref="H530">SUMPRODUCT('Distance Matrix_ex'!$B265:$T265,TRANSPOSE('Entry capacity'!H$12:H$30))/(SUM('Entry capacity'!$H$12:$H$30)-IFERROR(VLOOKUP($A530,'Entry capacity'!$A$12:$I$30,8,FALSE),0))</f>
        <v>856.81853580764596</v>
      </c>
      <c r="I530" s="57">
        <f t="array" ref="I530">SUMPRODUCT('Distance Matrix_ex'!$B265:$T265,TRANSPOSE('Entry capacity'!I$12:I$30))/(SUM('Entry capacity'!$I$12:$I$30)-IFERROR(VLOOKUP($A530,'Entry capacity'!$A$12:$I$30,9,FALSE),0))</f>
        <v>857.67113605356565</v>
      </c>
    </row>
    <row r="531" spans="1:9" s="5" customFormat="1" ht="15" customHeight="1" x14ac:dyDescent="0.25">
      <c r="A531" s="46" t="str">
        <f t="shared" si="17"/>
        <v>Tuy</v>
      </c>
      <c r="B531" s="4" t="str">
        <f t="shared" si="17"/>
        <v>VIP Ibérico</v>
      </c>
      <c r="C531" s="52">
        <f t="array" ref="C531">SUMPRODUCT('Distance Matrix_ex'!$B266:$T266,TRANSPOSE('Entry capacity'!C$12:C$30))/(SUM('Entry capacity'!$C$12:$C$30)-IFERROR(VLOOKUP($A531,'Entry capacity'!$A$12:$I$30,3,FALSE),0))</f>
        <v>1323.5443375783625</v>
      </c>
      <c r="D531" s="52">
        <f t="array" ref="D531">SUMPRODUCT('Distance Matrix_ex'!$B266:$T266,TRANSPOSE('Entry capacity'!D$12:D$30))/(SUM('Entry capacity'!$D$12:$D$30)-IFERROR(VLOOKUP($A531,'Entry capacity'!$A$12:$I$30,4,FALSE),0))</f>
        <v>1330.1703996281383</v>
      </c>
      <c r="E531" s="52">
        <f t="array" ref="E531">SUMPRODUCT('Distance Matrix_ex'!$B266:$T266,TRANSPOSE('Entry capacity'!E$12:E$30))/(SUM('Entry capacity'!$E$12:$E$30)-IFERROR(VLOOKUP($A531,'Entry capacity'!$A$12:$I$30,5,FALSE),0))</f>
        <v>1338.8410406844564</v>
      </c>
      <c r="F531" s="52">
        <f t="array" ref="F531">SUMPRODUCT('Distance Matrix_ex'!$B266:$T266,TRANSPOSE('Entry capacity'!F$12:F$30))/(SUM('Entry capacity'!$F$12:$F$30)-IFERROR(VLOOKUP($A531,'Entry capacity'!$A$12:$I$30,6,FALSE),0))</f>
        <v>1347.6693896589377</v>
      </c>
      <c r="G531" s="52">
        <f t="array" ref="G531">SUMPRODUCT('Distance Matrix_ex'!$B266:$T266,TRANSPOSE('Entry capacity'!G$12:G$30))/(SUM('Entry capacity'!$G$12:$G$30)-IFERROR(VLOOKUP($A531,'Entry capacity'!$A$12:$I$30,7,FALSE),0))</f>
        <v>1349.3349088800485</v>
      </c>
      <c r="H531" s="52">
        <f t="array" ref="H531">SUMPRODUCT('Distance Matrix_ex'!$B266:$T266,TRANSPOSE('Entry capacity'!H$12:H$30))/(SUM('Entry capacity'!$H$12:$H$30)-IFERROR(VLOOKUP($A531,'Entry capacity'!$A$12:$I$30,8,FALSE),0))</f>
        <v>1348.9751689285354</v>
      </c>
      <c r="I531" s="57">
        <f t="array" ref="I531">SUMPRODUCT('Distance Matrix_ex'!$B266:$T266,TRANSPOSE('Entry capacity'!I$12:I$30))/(SUM('Entry capacity'!$I$12:$I$30)-IFERROR(VLOOKUP($A531,'Entry capacity'!$A$12:$I$30,9,FALSE),0))</f>
        <v>1348.4400720860488</v>
      </c>
    </row>
    <row r="532" spans="1:9" s="5" customFormat="1" ht="15" customHeight="1" x14ac:dyDescent="0.25">
      <c r="A532" s="46" t="str">
        <f t="shared" si="17"/>
        <v>AASS Serrablo</v>
      </c>
      <c r="B532" s="4" t="str">
        <f t="shared" si="17"/>
        <v>AA.SS / Storage facilities</v>
      </c>
      <c r="C532" s="52">
        <f t="array" ref="C532">SUMPRODUCT('Distance Matrix_ex'!$B267:$T267,TRANSPOSE('Entry capacity'!C$12:C$30))/(SUM('Entry capacity'!$C$12:$C$30)-IFERROR(VLOOKUP($A532,'Entry capacity'!$A$12:$I$30,3,FALSE),0))</f>
        <v>802.73232199962604</v>
      </c>
      <c r="D532" s="52">
        <f t="array" ref="D532">SUMPRODUCT('Distance Matrix_ex'!$B267:$T267,TRANSPOSE('Entry capacity'!D$12:D$30))/(SUM('Entry capacity'!$D$12:$D$30)-IFERROR(VLOOKUP($A532,'Entry capacity'!$A$12:$I$30,4,FALSE),0))</f>
        <v>803.37198004046286</v>
      </c>
      <c r="E532" s="52">
        <f t="array" ref="E532">SUMPRODUCT('Distance Matrix_ex'!$B267:$T267,TRANSPOSE('Entry capacity'!E$12:E$30))/(SUM('Entry capacity'!$E$12:$E$30)-IFERROR(VLOOKUP($A532,'Entry capacity'!$A$12:$I$30,5,FALSE),0))</f>
        <v>803.75248989690374</v>
      </c>
      <c r="F532" s="52">
        <f t="array" ref="F532">SUMPRODUCT('Distance Matrix_ex'!$B267:$T267,TRANSPOSE('Entry capacity'!F$12:F$30))/(SUM('Entry capacity'!$F$12:$F$30)-IFERROR(VLOOKUP($A532,'Entry capacity'!$A$12:$I$30,6,FALSE),0))</f>
        <v>804.00048990720825</v>
      </c>
      <c r="G532" s="52">
        <f t="array" ref="G532">SUMPRODUCT('Distance Matrix_ex'!$B267:$T267,TRANSPOSE('Entry capacity'!G$12:G$30))/(SUM('Entry capacity'!$G$12:$G$30)-IFERROR(VLOOKUP($A532,'Entry capacity'!$A$12:$I$30,7,FALSE),0))</f>
        <v>803.11597240836193</v>
      </c>
      <c r="H532" s="52">
        <f t="array" ref="H532">SUMPRODUCT('Distance Matrix_ex'!$B267:$T267,TRANSPOSE('Entry capacity'!H$12:H$30))/(SUM('Entry capacity'!$H$12:$H$30)-IFERROR(VLOOKUP($A532,'Entry capacity'!$A$12:$I$30,8,FALSE),0))</f>
        <v>802.20424576711616</v>
      </c>
      <c r="I532" s="57">
        <f t="array" ref="I532">SUMPRODUCT('Distance Matrix_ex'!$B267:$T267,TRANSPOSE('Entry capacity'!I$12:I$30))/(SUM('Entry capacity'!$I$12:$I$30)-IFERROR(VLOOKUP($A532,'Entry capacity'!$A$12:$I$30,9,FALSE),0))</f>
        <v>800.54259748329332</v>
      </c>
    </row>
    <row r="533" spans="1:9" s="5" customFormat="1" ht="15" customHeight="1" x14ac:dyDescent="0.25">
      <c r="A533" s="46" t="str">
        <f t="shared" si="17"/>
        <v>AASS Gaviota</v>
      </c>
      <c r="B533" s="4" t="str">
        <f t="shared" si="17"/>
        <v>AA.SS / Storage facilities</v>
      </c>
      <c r="C533" s="52">
        <f t="array" ref="C533">SUMPRODUCT('Distance Matrix_ex'!$B268:$T268,TRANSPOSE('Entry capacity'!C$12:C$30))/(SUM('Entry capacity'!$C$12:$C$30)-IFERROR(VLOOKUP($A533,'Entry capacity'!$A$12:$I$30,3,FALSE),0))</f>
        <v>744.74012781685303</v>
      </c>
      <c r="D533" s="52">
        <f t="array" ref="D533">SUMPRODUCT('Distance Matrix_ex'!$B268:$T268,TRANSPOSE('Entry capacity'!D$12:D$30))/(SUM('Entry capacity'!$D$12:$D$30)-IFERROR(VLOOKUP($A533,'Entry capacity'!$A$12:$I$30,4,FALSE),0))</f>
        <v>753.78610528787169</v>
      </c>
      <c r="E533" s="52">
        <f t="array" ref="E533">SUMPRODUCT('Distance Matrix_ex'!$B268:$T268,TRANSPOSE('Entry capacity'!E$12:E$30))/(SUM('Entry capacity'!$E$12:$E$30)-IFERROR(VLOOKUP($A533,'Entry capacity'!$A$12:$I$30,5,FALSE),0))</f>
        <v>765.8475196023868</v>
      </c>
      <c r="F533" s="52">
        <f t="array" ref="F533">SUMPRODUCT('Distance Matrix_ex'!$B268:$T268,TRANSPOSE('Entry capacity'!F$12:F$30))/(SUM('Entry capacity'!$F$12:$F$30)-IFERROR(VLOOKUP($A533,'Entry capacity'!$A$12:$I$30,6,FALSE),0))</f>
        <v>778.34957783601601</v>
      </c>
      <c r="G533" s="52">
        <f t="array" ref="G533">SUMPRODUCT('Distance Matrix_ex'!$B268:$T268,TRANSPOSE('Entry capacity'!G$12:G$30))/(SUM('Entry capacity'!$G$12:$G$30)-IFERROR(VLOOKUP($A533,'Entry capacity'!$A$12:$I$30,7,FALSE),0))</f>
        <v>780.99857129749148</v>
      </c>
      <c r="H533" s="52">
        <f t="array" ref="H533">SUMPRODUCT('Distance Matrix_ex'!$B268:$T268,TRANSPOSE('Entry capacity'!H$12:H$30))/(SUM('Entry capacity'!$H$12:$H$30)-IFERROR(VLOOKUP($A533,'Entry capacity'!$A$12:$I$30,8,FALSE),0))</f>
        <v>780.64793552105152</v>
      </c>
      <c r="I533" s="57">
        <f t="array" ref="I533">SUMPRODUCT('Distance Matrix_ex'!$B268:$T268,TRANSPOSE('Entry capacity'!I$12:I$30))/(SUM('Entry capacity'!$I$12:$I$30)-IFERROR(VLOOKUP($A533,'Entry capacity'!$A$12:$I$30,9,FALSE),0))</f>
        <v>780.0795651192268</v>
      </c>
    </row>
    <row r="534" spans="1:9" s="5" customFormat="1" ht="15" customHeight="1" x14ac:dyDescent="0.25">
      <c r="A534" s="46" t="str">
        <f t="shared" ref="A534:B535" si="18">A269</f>
        <v>AASS Yela</v>
      </c>
      <c r="B534" s="4" t="str">
        <f t="shared" si="18"/>
        <v>AA.SS / Storage facilities</v>
      </c>
      <c r="C534" s="52">
        <f t="array" ref="C534">SUMPRODUCT('Distance Matrix_ex'!$B269:$T269,TRANSPOSE('Entry capacity'!C$12:C$30))/(SUM('Entry capacity'!$C$12:$C$30)-IFERROR(VLOOKUP($A534,'Entry capacity'!$A$12:$I$30,3,FALSE),0))</f>
        <v>611.72882539051341</v>
      </c>
      <c r="D534" s="52">
        <f t="array" ref="D534">SUMPRODUCT('Distance Matrix_ex'!$B269:$T269,TRANSPOSE('Entry capacity'!D$12:D$30))/(SUM('Entry capacity'!$D$12:$D$30)-IFERROR(VLOOKUP($A534,'Entry capacity'!$A$12:$I$30,4,FALSE),0))</f>
        <v>612.50426311002673</v>
      </c>
      <c r="E534" s="52">
        <f t="array" ref="E534">SUMPRODUCT('Distance Matrix_ex'!$B269:$T269,TRANSPOSE('Entry capacity'!E$12:E$30))/(SUM('Entry capacity'!$E$12:$E$30)-IFERROR(VLOOKUP($A534,'Entry capacity'!$A$12:$I$30,5,FALSE),0))</f>
        <v>613.57236135626886</v>
      </c>
      <c r="F534" s="52">
        <f t="array" ref="F534">SUMPRODUCT('Distance Matrix_ex'!$B269:$T269,TRANSPOSE('Entry capacity'!F$12:F$30))/(SUM('Entry capacity'!$F$12:$F$30)-IFERROR(VLOOKUP($A534,'Entry capacity'!$A$12:$I$30,6,FALSE),0))</f>
        <v>614.59395121588989</v>
      </c>
      <c r="G534" s="52">
        <f t="array" ref="G534">SUMPRODUCT('Distance Matrix_ex'!$B269:$T269,TRANSPOSE('Entry capacity'!G$12:G$30))/(SUM('Entry capacity'!$G$12:$G$30)-IFERROR(VLOOKUP($A534,'Entry capacity'!$A$12:$I$30,7,FALSE),0))</f>
        <v>614.98721064129165</v>
      </c>
      <c r="H534" s="52">
        <f t="array" ref="H534">SUMPRODUCT('Distance Matrix_ex'!$B269:$T269,TRANSPOSE('Entry capacity'!H$12:H$30))/(SUM('Entry capacity'!$H$12:$H$30)-IFERROR(VLOOKUP($A534,'Entry capacity'!$A$12:$I$30,8,FALSE),0))</f>
        <v>615.21466481767175</v>
      </c>
      <c r="I534" s="57">
        <f t="array" ref="I534">SUMPRODUCT('Distance Matrix_ex'!$B269:$T269,TRANSPOSE('Entry capacity'!I$12:I$30))/(SUM('Entry capacity'!$I$12:$I$30)-IFERROR(VLOOKUP($A534,'Entry capacity'!$A$12:$I$30,9,FALSE),0))</f>
        <v>615.70948389098737</v>
      </c>
    </row>
    <row r="535" spans="1:9" s="5" customFormat="1" ht="15" customHeight="1" thickBot="1" x14ac:dyDescent="0.3">
      <c r="A535" s="46" t="str">
        <f t="shared" si="18"/>
        <v>Marismas</v>
      </c>
      <c r="B535" s="4" t="str">
        <f t="shared" si="18"/>
        <v>AA.SS / Storage facilities</v>
      </c>
      <c r="C535" s="52">
        <f t="array" ref="C535">SUMPRODUCT('Distance Matrix_ex'!$B270:$T270,TRANSPOSE('Entry capacity'!C$12:C$30))/(SUM('Entry capacity'!$C$12:$C$30)-IFERROR(VLOOKUP($A535,'Entry capacity'!$A$12:$I$30,3,FALSE),0))</f>
        <v>826.2550248116562</v>
      </c>
      <c r="D535" s="52">
        <f t="array" ref="D535">SUMPRODUCT('Distance Matrix_ex'!$B270:$T270,TRANSPOSE('Entry capacity'!D$12:D$30))/(SUM('Entry capacity'!$D$12:$D$30)-IFERROR(VLOOKUP($A535,'Entry capacity'!$A$12:$I$30,4,FALSE),0))</f>
        <v>823.88486939852135</v>
      </c>
      <c r="E535" s="52">
        <f t="array" ref="E535">SUMPRODUCT('Distance Matrix_ex'!$B270:$T270,TRANSPOSE('Entry capacity'!E$12:E$30))/(SUM('Entry capacity'!$E$12:$E$30)-IFERROR(VLOOKUP($A535,'Entry capacity'!$A$12:$I$30,5,FALSE),0))</f>
        <v>820.76147651907183</v>
      </c>
      <c r="F535" s="52">
        <f t="array" ref="F535">SUMPRODUCT('Distance Matrix_ex'!$B270:$T270,TRANSPOSE('Entry capacity'!F$12:F$30))/(SUM('Entry capacity'!$F$12:$F$30)-IFERROR(VLOOKUP($A535,'Entry capacity'!$A$12:$I$30,6,FALSE),0))</f>
        <v>817.64253688324163</v>
      </c>
      <c r="G535" s="52">
        <f t="array" ref="G535">SUMPRODUCT('Distance Matrix_ex'!$B270:$T270,TRANSPOSE('Entry capacity'!G$12:G$30))/(SUM('Entry capacity'!$G$12:$G$30)-IFERROR(VLOOKUP($A535,'Entry capacity'!$A$12:$I$30,7,FALSE),0))</f>
        <v>816.93340000088858</v>
      </c>
      <c r="H535" s="52">
        <f t="array" ref="H535">SUMPRODUCT('Distance Matrix_ex'!$B270:$T270,TRANSPOSE('Entry capacity'!H$12:H$30))/(SUM('Entry capacity'!$H$12:$H$30)-IFERROR(VLOOKUP($A535,'Entry capacity'!$A$12:$I$30,8,FALSE),0))</f>
        <v>816.88088842337527</v>
      </c>
      <c r="I535" s="57">
        <f t="array" ref="I535">SUMPRODUCT('Distance Matrix_ex'!$B270:$T270,TRANSPOSE('Entry capacity'!I$12:I$30))/(SUM('Entry capacity'!$I$12:$I$30)-IFERROR(VLOOKUP($A535,'Entry capacity'!$A$12:$I$30,9,FALSE),0))</f>
        <v>816.68700944007071</v>
      </c>
    </row>
    <row r="536" spans="1:9" ht="18.75" customHeight="1" thickBot="1" x14ac:dyDescent="0.3">
      <c r="A536" s="33" t="s">
        <v>7</v>
      </c>
      <c r="B536" s="34"/>
      <c r="C536" s="66">
        <f>SUM(C277:C535)</f>
        <v>193981.44572912579</v>
      </c>
      <c r="D536" s="66">
        <f t="shared" ref="D536:I536" si="19">SUM(D277:D535)</f>
        <v>194012.68810281545</v>
      </c>
      <c r="E536" s="66">
        <f t="shared" si="19"/>
        <v>193987.2659131331</v>
      </c>
      <c r="F536" s="66">
        <f t="shared" si="19"/>
        <v>193916.86227592634</v>
      </c>
      <c r="G536" s="66">
        <f t="shared" si="19"/>
        <v>193796.37330770402</v>
      </c>
      <c r="H536" s="66">
        <f t="shared" si="19"/>
        <v>193717.09134821399</v>
      </c>
      <c r="I536" s="67">
        <f t="shared" si="19"/>
        <v>193589.93044714467</v>
      </c>
    </row>
    <row r="538" spans="1:9" ht="27.75" customHeight="1" x14ac:dyDescent="0.25">
      <c r="A538" s="96" t="s">
        <v>342</v>
      </c>
      <c r="B538" s="23"/>
      <c r="C538" s="24"/>
      <c r="D538" s="24"/>
      <c r="E538" s="24"/>
      <c r="F538" s="24"/>
      <c r="G538" s="24"/>
      <c r="H538" s="24"/>
      <c r="I538" s="24"/>
    </row>
    <row r="539" spans="1:9" ht="5.0999999999999996" customHeight="1" thickBot="1" x14ac:dyDescent="0.3"/>
    <row r="540" spans="1:9" ht="15" customHeight="1" x14ac:dyDescent="0.25">
      <c r="A540" s="173" t="s">
        <v>40</v>
      </c>
      <c r="B540" s="171" t="s">
        <v>422</v>
      </c>
      <c r="C540" s="27" t="s">
        <v>13</v>
      </c>
      <c r="D540" s="28"/>
      <c r="E540" s="28"/>
      <c r="F540" s="28"/>
      <c r="G540" s="28"/>
      <c r="H540" s="28"/>
      <c r="I540" s="29"/>
    </row>
    <row r="541" spans="1:9" ht="33" customHeight="1" x14ac:dyDescent="0.25">
      <c r="A541" s="174"/>
      <c r="B541" s="172"/>
      <c r="C541" s="25">
        <v>2020</v>
      </c>
      <c r="D541" s="26" t="s">
        <v>64</v>
      </c>
      <c r="E541" s="26" t="s">
        <v>65</v>
      </c>
      <c r="F541" s="26" t="s">
        <v>66</v>
      </c>
      <c r="G541" s="26" t="s">
        <v>67</v>
      </c>
      <c r="H541" s="26" t="s">
        <v>68</v>
      </c>
      <c r="I541" s="30" t="s">
        <v>69</v>
      </c>
    </row>
    <row r="542" spans="1:9" s="5" customFormat="1" ht="15" customHeight="1" x14ac:dyDescent="0.25">
      <c r="A542" s="54" t="str">
        <f>A277</f>
        <v>01.1A</v>
      </c>
      <c r="B542" s="4" t="str">
        <f t="shared" ref="B542:B605" si="20">B277</f>
        <v>Salida Nacional / National exit</v>
      </c>
      <c r="C542" s="87">
        <f>(C277*C12)/SUMPRODUCT(C$12:C$270,C$277:C$535)</f>
        <v>9.8202332446162902E-3</v>
      </c>
      <c r="D542" s="87">
        <f t="shared" ref="D542:I542" si="21">(D277*D12)/SUMPRODUCT(D$12:D$270,D$277:D$535)</f>
        <v>9.7310291444609245E-3</v>
      </c>
      <c r="E542" s="87">
        <f t="shared" si="21"/>
        <v>9.5833106254087832E-3</v>
      </c>
      <c r="F542" s="87">
        <f t="shared" si="21"/>
        <v>9.4501650785848001E-3</v>
      </c>
      <c r="G542" s="87">
        <f t="shared" si="21"/>
        <v>9.3458131322843273E-3</v>
      </c>
      <c r="H542" s="87">
        <f t="shared" si="21"/>
        <v>9.272779487863262E-3</v>
      </c>
      <c r="I542" s="88">
        <f t="shared" si="21"/>
        <v>9.2907255640286464E-3</v>
      </c>
    </row>
    <row r="543" spans="1:9" s="5" customFormat="1" ht="15" customHeight="1" x14ac:dyDescent="0.25">
      <c r="A543" s="46" t="str">
        <f t="shared" ref="A543:A558" si="22">A278</f>
        <v>03A_As pontes</v>
      </c>
      <c r="B543" s="4" t="str">
        <f t="shared" si="20"/>
        <v>Salida Nacional / National exit</v>
      </c>
      <c r="C543" s="87">
        <f t="shared" ref="C543:I558" si="23">(C278*C13)/SUMPRODUCT(C$12:C$270,C$277:C$535)</f>
        <v>1.3616886718730344E-2</v>
      </c>
      <c r="D543" s="87">
        <f t="shared" si="23"/>
        <v>1.3882894820328534E-2</v>
      </c>
      <c r="E543" s="87">
        <f t="shared" si="23"/>
        <v>1.4298185532886667E-2</v>
      </c>
      <c r="F543" s="87">
        <f t="shared" si="23"/>
        <v>1.5123675491597433E-2</v>
      </c>
      <c r="G543" s="87">
        <f t="shared" si="23"/>
        <v>1.5445455289693967E-2</v>
      </c>
      <c r="H543" s="87">
        <f t="shared" si="23"/>
        <v>1.5581713055486043E-2</v>
      </c>
      <c r="I543" s="88">
        <f t="shared" si="23"/>
        <v>1.527796970914201E-2</v>
      </c>
    </row>
    <row r="544" spans="1:9" s="5" customFormat="1" ht="15" customHeight="1" x14ac:dyDescent="0.25">
      <c r="A544" s="46" t="str">
        <f t="shared" si="22"/>
        <v>1.01_Foret</v>
      </c>
      <c r="B544" s="4" t="str">
        <f t="shared" si="20"/>
        <v>Salida Nacional / National exit</v>
      </c>
      <c r="C544" s="87">
        <f t="shared" si="23"/>
        <v>1.047104273442529E-2</v>
      </c>
      <c r="D544" s="87">
        <f t="shared" si="23"/>
        <v>1.0341478206157811E-2</v>
      </c>
      <c r="E544" s="87">
        <f t="shared" si="23"/>
        <v>1.0101615760194211E-2</v>
      </c>
      <c r="F544" s="87">
        <f t="shared" si="23"/>
        <v>9.8041995615044432E-3</v>
      </c>
      <c r="G544" s="87">
        <f t="shared" si="23"/>
        <v>9.6631909038766978E-3</v>
      </c>
      <c r="H544" s="87">
        <f t="shared" si="23"/>
        <v>9.5895962750167166E-3</v>
      </c>
      <c r="I544" s="88">
        <f t="shared" si="23"/>
        <v>9.6265418194361844E-3</v>
      </c>
    </row>
    <row r="545" spans="1:9" s="5" customFormat="1" ht="15" customHeight="1" x14ac:dyDescent="0.25">
      <c r="A545" s="46" t="str">
        <f t="shared" si="22"/>
        <v>10_Bonastre</v>
      </c>
      <c r="B545" s="4" t="str">
        <f t="shared" si="20"/>
        <v>Salida Nacional / National exit</v>
      </c>
      <c r="C545" s="87">
        <f t="shared" si="23"/>
        <v>1.7744984831285501E-4</v>
      </c>
      <c r="D545" s="87">
        <f t="shared" si="23"/>
        <v>1.7544568412151387E-4</v>
      </c>
      <c r="E545" s="87">
        <f t="shared" si="23"/>
        <v>1.7157215950720805E-4</v>
      </c>
      <c r="F545" s="87">
        <f t="shared" si="23"/>
        <v>1.666278552444407E-4</v>
      </c>
      <c r="G545" s="87">
        <f t="shared" si="23"/>
        <v>1.644306751828944E-4</v>
      </c>
      <c r="H545" s="87">
        <f t="shared" si="23"/>
        <v>1.6335716029701637E-4</v>
      </c>
      <c r="I545" s="88">
        <f t="shared" si="23"/>
        <v>1.6410716983589581E-4</v>
      </c>
    </row>
    <row r="546" spans="1:9" s="5" customFormat="1" ht="15" customHeight="1" x14ac:dyDescent="0.25">
      <c r="A546" s="46" t="str">
        <f t="shared" si="22"/>
        <v>11_Constanti</v>
      </c>
      <c r="B546" s="4" t="str">
        <f t="shared" si="20"/>
        <v>Salida Nacional / National exit</v>
      </c>
      <c r="C546" s="87">
        <f t="shared" si="23"/>
        <v>1.2985587412354069E-2</v>
      </c>
      <c r="D546" s="87">
        <f t="shared" si="23"/>
        <v>1.2816297731400306E-2</v>
      </c>
      <c r="E546" s="87">
        <f t="shared" si="23"/>
        <v>1.2557787248915491E-2</v>
      </c>
      <c r="F546" s="87">
        <f t="shared" si="23"/>
        <v>1.2376284468140658E-2</v>
      </c>
      <c r="G546" s="87">
        <f t="shared" si="23"/>
        <v>1.2270054701995646E-2</v>
      </c>
      <c r="H546" s="87">
        <f t="shared" si="23"/>
        <v>1.2209078529860841E-2</v>
      </c>
      <c r="I546" s="88">
        <f t="shared" si="23"/>
        <v>1.2137294710363287E-2</v>
      </c>
    </row>
    <row r="547" spans="1:9" s="5" customFormat="1" ht="15" customHeight="1" x14ac:dyDescent="0.25">
      <c r="A547" s="46" t="str">
        <f t="shared" si="22"/>
        <v>12_Reus</v>
      </c>
      <c r="B547" s="4" t="str">
        <f t="shared" si="20"/>
        <v>Salida Nacional / National exit</v>
      </c>
      <c r="C547" s="87">
        <f t="shared" si="23"/>
        <v>1.3684787719447835E-2</v>
      </c>
      <c r="D547" s="87">
        <f t="shared" si="23"/>
        <v>1.3505196779538707E-2</v>
      </c>
      <c r="E547" s="87">
        <f t="shared" si="23"/>
        <v>1.3231210885694233E-2</v>
      </c>
      <c r="F547" s="87">
        <f t="shared" si="23"/>
        <v>1.3038255448703587E-2</v>
      </c>
      <c r="G547" s="87">
        <f t="shared" si="23"/>
        <v>1.2926037025297274E-2</v>
      </c>
      <c r="H547" s="87">
        <f t="shared" si="23"/>
        <v>1.2861972035208722E-2</v>
      </c>
      <c r="I547" s="88">
        <f t="shared" si="23"/>
        <v>1.2786709737089761E-2</v>
      </c>
    </row>
    <row r="548" spans="1:9" s="5" customFormat="1" ht="15" customHeight="1" x14ac:dyDescent="0.25">
      <c r="A548" s="46" t="str">
        <f t="shared" si="22"/>
        <v>13_Montroig</v>
      </c>
      <c r="B548" s="4" t="str">
        <f t="shared" si="20"/>
        <v>Salida Nacional / National exit</v>
      </c>
      <c r="C548" s="87">
        <f t="shared" si="23"/>
        <v>1.1107209708120807E-2</v>
      </c>
      <c r="D548" s="87">
        <f t="shared" si="23"/>
        <v>1.0958929942844801E-2</v>
      </c>
      <c r="E548" s="87">
        <f t="shared" si="23"/>
        <v>1.0733249834906526E-2</v>
      </c>
      <c r="F548" s="87">
        <f t="shared" si="23"/>
        <v>1.0573075503494003E-2</v>
      </c>
      <c r="G548" s="87">
        <f t="shared" si="23"/>
        <v>1.0481423726439046E-2</v>
      </c>
      <c r="H548" s="87">
        <f t="shared" si="23"/>
        <v>1.0429837928203631E-2</v>
      </c>
      <c r="I548" s="88">
        <f t="shared" si="23"/>
        <v>1.0369571674343358E-2</v>
      </c>
    </row>
    <row r="549" spans="1:9" s="5" customFormat="1" ht="15" customHeight="1" x14ac:dyDescent="0.25">
      <c r="A549" s="46" t="str">
        <f t="shared" si="22"/>
        <v>14 Vandellos</v>
      </c>
      <c r="B549" s="4" t="str">
        <f t="shared" si="20"/>
        <v>Salida Nacional / National exit</v>
      </c>
      <c r="C549" s="87">
        <f t="shared" si="23"/>
        <v>2.0487299166777509E-6</v>
      </c>
      <c r="D549" s="87">
        <f t="shared" si="23"/>
        <v>2.021074338609983E-6</v>
      </c>
      <c r="E549" s="87">
        <f t="shared" si="23"/>
        <v>1.9790469513855539E-6</v>
      </c>
      <c r="F549" s="87">
        <f t="shared" si="23"/>
        <v>1.9490702970589677E-6</v>
      </c>
      <c r="G549" s="87">
        <f t="shared" si="23"/>
        <v>1.9320958903752235E-6</v>
      </c>
      <c r="H549" s="87">
        <f t="shared" si="23"/>
        <v>1.9226309121204772E-6</v>
      </c>
      <c r="I549" s="88">
        <f t="shared" si="23"/>
        <v>1.9116143164628149E-6</v>
      </c>
    </row>
    <row r="550" spans="1:9" s="5" customFormat="1" ht="15" customHeight="1" x14ac:dyDescent="0.25">
      <c r="A550" s="46" t="str">
        <f t="shared" si="22"/>
        <v>15.02_Tortosa</v>
      </c>
      <c r="B550" s="4" t="str">
        <f t="shared" si="20"/>
        <v>Salida Nacional / National exit</v>
      </c>
      <c r="C550" s="87">
        <f t="shared" si="23"/>
        <v>2.4467597514351938E-3</v>
      </c>
      <c r="D550" s="87">
        <f t="shared" si="23"/>
        <v>2.4490253349752238E-3</v>
      </c>
      <c r="E550" s="87">
        <f t="shared" si="23"/>
        <v>2.427366675819402E-3</v>
      </c>
      <c r="F550" s="87">
        <f t="shared" si="23"/>
        <v>2.3809263012782409E-3</v>
      </c>
      <c r="G550" s="87">
        <f t="shared" si="23"/>
        <v>2.3727250267808878E-3</v>
      </c>
      <c r="H550" s="87">
        <f t="shared" si="23"/>
        <v>2.3746547103488981E-3</v>
      </c>
      <c r="I550" s="88">
        <f t="shared" si="23"/>
        <v>2.3951184327557313E-3</v>
      </c>
    </row>
    <row r="551" spans="1:9" s="5" customFormat="1" ht="15" customHeight="1" x14ac:dyDescent="0.25">
      <c r="A551" s="46" t="str">
        <f t="shared" si="22"/>
        <v>15.04_La Jana</v>
      </c>
      <c r="B551" s="4" t="str">
        <f t="shared" si="20"/>
        <v>Salida Nacional / National exit</v>
      </c>
      <c r="C551" s="87">
        <f t="shared" si="23"/>
        <v>2.3338308796752677E-4</v>
      </c>
      <c r="D551" s="87">
        <f t="shared" si="23"/>
        <v>2.3122724316240999E-4</v>
      </c>
      <c r="E551" s="87">
        <f t="shared" si="23"/>
        <v>2.2644199449371472E-4</v>
      </c>
      <c r="F551" s="87">
        <f t="shared" si="23"/>
        <v>2.1981692286998877E-4</v>
      </c>
      <c r="G551" s="87">
        <f t="shared" si="23"/>
        <v>2.1768610621396623E-4</v>
      </c>
      <c r="H551" s="87">
        <f t="shared" si="23"/>
        <v>2.1705048794726703E-4</v>
      </c>
      <c r="I551" s="88">
        <f t="shared" si="23"/>
        <v>2.1851195817414236E-4</v>
      </c>
    </row>
    <row r="552" spans="1:9" s="5" customFormat="1" ht="15" customHeight="1" x14ac:dyDescent="0.25">
      <c r="A552" s="46" t="str">
        <f t="shared" si="22"/>
        <v>15.06A_Cabanes</v>
      </c>
      <c r="B552" s="4" t="str">
        <f t="shared" si="20"/>
        <v>Salida Nacional / National exit</v>
      </c>
      <c r="C552" s="87">
        <f t="shared" si="23"/>
        <v>0</v>
      </c>
      <c r="D552" s="87">
        <f t="shared" si="23"/>
        <v>0</v>
      </c>
      <c r="E552" s="87">
        <f t="shared" si="23"/>
        <v>0</v>
      </c>
      <c r="F552" s="87">
        <f t="shared" si="23"/>
        <v>0</v>
      </c>
      <c r="G552" s="87">
        <f t="shared" si="23"/>
        <v>0</v>
      </c>
      <c r="H552" s="87">
        <f t="shared" si="23"/>
        <v>0</v>
      </c>
      <c r="I552" s="88">
        <f t="shared" si="23"/>
        <v>0</v>
      </c>
    </row>
    <row r="553" spans="1:9" s="5" customFormat="1" ht="15" customHeight="1" x14ac:dyDescent="0.25">
      <c r="A553" s="46" t="str">
        <f t="shared" si="22"/>
        <v>15.07_Villafames</v>
      </c>
      <c r="B553" s="4" t="str">
        <f t="shared" si="20"/>
        <v>Salida Nacional / National exit</v>
      </c>
      <c r="C553" s="87">
        <f t="shared" si="23"/>
        <v>4.1799073613100349E-3</v>
      </c>
      <c r="D553" s="87">
        <f t="shared" si="23"/>
        <v>4.1763635952493088E-3</v>
      </c>
      <c r="E553" s="87">
        <f t="shared" si="23"/>
        <v>4.1277430296365472E-3</v>
      </c>
      <c r="F553" s="87">
        <f t="shared" si="23"/>
        <v>4.0346227394083166E-3</v>
      </c>
      <c r="G553" s="87">
        <f t="shared" si="23"/>
        <v>4.0209059676154712E-3</v>
      </c>
      <c r="H553" s="87">
        <f t="shared" si="23"/>
        <v>4.0276298156510194E-3</v>
      </c>
      <c r="I553" s="88">
        <f t="shared" si="23"/>
        <v>4.0642923688504291E-3</v>
      </c>
    </row>
    <row r="554" spans="1:9" s="5" customFormat="1" ht="15" customHeight="1" x14ac:dyDescent="0.25">
      <c r="A554" s="46" t="str">
        <f t="shared" si="22"/>
        <v>15.08_Borriol</v>
      </c>
      <c r="B554" s="4" t="str">
        <f t="shared" si="20"/>
        <v>Salida Nacional / National exit</v>
      </c>
      <c r="C554" s="87">
        <f t="shared" si="23"/>
        <v>0</v>
      </c>
      <c r="D554" s="87">
        <f t="shared" si="23"/>
        <v>0</v>
      </c>
      <c r="E554" s="87">
        <f t="shared" si="23"/>
        <v>0</v>
      </c>
      <c r="F554" s="87">
        <f t="shared" si="23"/>
        <v>0</v>
      </c>
      <c r="G554" s="87">
        <f t="shared" si="23"/>
        <v>0</v>
      </c>
      <c r="H554" s="87">
        <f t="shared" si="23"/>
        <v>0</v>
      </c>
      <c r="I554" s="88">
        <f t="shared" si="23"/>
        <v>0</v>
      </c>
    </row>
    <row r="555" spans="1:9" s="5" customFormat="1" ht="15" customHeight="1" x14ac:dyDescent="0.25">
      <c r="A555" s="46" t="str">
        <f t="shared" si="22"/>
        <v>15.09_Villarreal</v>
      </c>
      <c r="B555" s="4" t="str">
        <f t="shared" si="20"/>
        <v>Salida Nacional / National exit</v>
      </c>
      <c r="C555" s="87">
        <f t="shared" si="23"/>
        <v>2.315142357274818E-2</v>
      </c>
      <c r="D555" s="87">
        <f t="shared" si="23"/>
        <v>2.3100491396991503E-2</v>
      </c>
      <c r="E555" s="87">
        <f t="shared" si="23"/>
        <v>2.2789491866512697E-2</v>
      </c>
      <c r="F555" s="87">
        <f t="shared" si="23"/>
        <v>2.2231881453906737E-2</v>
      </c>
      <c r="G555" s="87">
        <f t="shared" si="23"/>
        <v>2.2145736382865749E-2</v>
      </c>
      <c r="H555" s="87">
        <f t="shared" si="23"/>
        <v>2.2182726732307371E-2</v>
      </c>
      <c r="I555" s="88">
        <f t="shared" si="23"/>
        <v>2.2385128374440302E-2</v>
      </c>
    </row>
    <row r="556" spans="1:9" s="5" customFormat="1" ht="15" customHeight="1" x14ac:dyDescent="0.25">
      <c r="A556" s="46" t="str">
        <f t="shared" si="22"/>
        <v>15.09X.3_Moncofar</v>
      </c>
      <c r="B556" s="4" t="str">
        <f t="shared" si="20"/>
        <v>Salida Nacional / National exit</v>
      </c>
      <c r="C556" s="87">
        <f t="shared" si="23"/>
        <v>1.6672885531168703E-3</v>
      </c>
      <c r="D556" s="87">
        <f t="shared" si="23"/>
        <v>1.648258788445192E-3</v>
      </c>
      <c r="E556" s="87">
        <f t="shared" si="23"/>
        <v>1.6078550354155492E-3</v>
      </c>
      <c r="F556" s="87">
        <f t="shared" si="23"/>
        <v>1.5537884318747362E-3</v>
      </c>
      <c r="G556" s="87">
        <f t="shared" si="23"/>
        <v>1.5377634285119288E-3</v>
      </c>
      <c r="H556" s="87">
        <f t="shared" si="23"/>
        <v>1.5339616896426047E-3</v>
      </c>
      <c r="I556" s="88">
        <f t="shared" si="23"/>
        <v>1.5454688028478328E-3</v>
      </c>
    </row>
    <row r="557" spans="1:9" s="5" customFormat="1" ht="15" customHeight="1" x14ac:dyDescent="0.25">
      <c r="A557" s="46" t="str">
        <f t="shared" si="22"/>
        <v>15.09X_Nules I</v>
      </c>
      <c r="B557" s="4" t="str">
        <f t="shared" si="20"/>
        <v>Salida Nacional / National exit</v>
      </c>
      <c r="C557" s="87">
        <f t="shared" si="23"/>
        <v>7.7996477672553845E-4</v>
      </c>
      <c r="D557" s="87">
        <f t="shared" si="23"/>
        <v>7.7551171665509171E-4</v>
      </c>
      <c r="E557" s="87">
        <f t="shared" si="23"/>
        <v>7.6174776242768523E-4</v>
      </c>
      <c r="F557" s="87">
        <f t="shared" si="23"/>
        <v>7.4030771245718044E-4</v>
      </c>
      <c r="G557" s="87">
        <f t="shared" si="23"/>
        <v>7.3575821541321991E-4</v>
      </c>
      <c r="H557" s="87">
        <f t="shared" si="23"/>
        <v>7.3599519827712446E-4</v>
      </c>
      <c r="I557" s="88">
        <f t="shared" si="23"/>
        <v>7.4234286599776775E-4</v>
      </c>
    </row>
    <row r="558" spans="1:9" s="5" customFormat="1" ht="15" customHeight="1" x14ac:dyDescent="0.25">
      <c r="A558" s="46" t="str">
        <f t="shared" si="22"/>
        <v>15.10_Chilches</v>
      </c>
      <c r="B558" s="4" t="str">
        <f t="shared" si="20"/>
        <v>Salida Nacional / National exit</v>
      </c>
      <c r="C558" s="87">
        <f t="shared" si="23"/>
        <v>2.3026749482140604E-3</v>
      </c>
      <c r="D558" s="87">
        <f t="shared" si="23"/>
        <v>2.289057207885701E-3</v>
      </c>
      <c r="E558" s="87">
        <f t="shared" si="23"/>
        <v>2.2477547805685952E-3</v>
      </c>
      <c r="F558" s="87">
        <f t="shared" si="23"/>
        <v>2.1836483949548551E-3</v>
      </c>
      <c r="G558" s="87">
        <f t="shared" si="23"/>
        <v>2.1702616839965904E-3</v>
      </c>
      <c r="H558" s="87">
        <f t="shared" si="23"/>
        <v>2.171195164079453E-3</v>
      </c>
      <c r="I558" s="88">
        <f t="shared" si="23"/>
        <v>2.1900009451338636E-3</v>
      </c>
    </row>
    <row r="559" spans="1:9" s="5" customFormat="1" ht="15" customHeight="1" x14ac:dyDescent="0.25">
      <c r="A559" s="46" t="str">
        <f t="shared" ref="A559:A574" si="24">A294</f>
        <v>15.11_Sagunto</v>
      </c>
      <c r="B559" s="4" t="str">
        <f t="shared" si="20"/>
        <v>Salida Nacional / National exit</v>
      </c>
      <c r="C559" s="87">
        <f t="shared" ref="C559:I574" si="25">(C294*C29)/SUMPRODUCT(C$12:C$270,C$277:C$535)</f>
        <v>1.9643352221321792E-3</v>
      </c>
      <c r="D559" s="87">
        <f t="shared" si="25"/>
        <v>1.9007532554783486E-3</v>
      </c>
      <c r="E559" s="87">
        <f t="shared" si="25"/>
        <v>1.8088075410929178E-3</v>
      </c>
      <c r="F559" s="87">
        <f t="shared" si="25"/>
        <v>1.71342272936623E-3</v>
      </c>
      <c r="G559" s="87">
        <f t="shared" si="25"/>
        <v>1.6722899639440875E-3</v>
      </c>
      <c r="H559" s="87">
        <f t="shared" si="25"/>
        <v>1.6532547127649931E-3</v>
      </c>
      <c r="I559" s="88">
        <f t="shared" si="25"/>
        <v>1.657457041581377E-3</v>
      </c>
    </row>
    <row r="560" spans="1:9" s="5" customFormat="1" ht="15" customHeight="1" x14ac:dyDescent="0.25">
      <c r="A560" s="46" t="str">
        <f t="shared" si="24"/>
        <v>15.12_Puzol</v>
      </c>
      <c r="B560" s="4" t="str">
        <f t="shared" si="20"/>
        <v>Salida Nacional / National exit</v>
      </c>
      <c r="C560" s="87">
        <f t="shared" si="25"/>
        <v>0</v>
      </c>
      <c r="D560" s="87">
        <f t="shared" si="25"/>
        <v>0</v>
      </c>
      <c r="E560" s="87">
        <f t="shared" si="25"/>
        <v>0</v>
      </c>
      <c r="F560" s="87">
        <f t="shared" si="25"/>
        <v>0</v>
      </c>
      <c r="G560" s="87">
        <f t="shared" si="25"/>
        <v>0</v>
      </c>
      <c r="H560" s="87">
        <f t="shared" si="25"/>
        <v>0</v>
      </c>
      <c r="I560" s="88">
        <f t="shared" si="25"/>
        <v>0</v>
      </c>
    </row>
    <row r="561" spans="1:9" s="5" customFormat="1" ht="15" customHeight="1" x14ac:dyDescent="0.25">
      <c r="A561" s="46" t="str">
        <f t="shared" si="24"/>
        <v>15.14_Paterna</v>
      </c>
      <c r="B561" s="4" t="str">
        <f t="shared" si="20"/>
        <v>Salida Nacional / National exit</v>
      </c>
      <c r="C561" s="87">
        <f t="shared" si="25"/>
        <v>0</v>
      </c>
      <c r="D561" s="87">
        <f t="shared" si="25"/>
        <v>0</v>
      </c>
      <c r="E561" s="87">
        <f t="shared" si="25"/>
        <v>0</v>
      </c>
      <c r="F561" s="87">
        <f t="shared" si="25"/>
        <v>0</v>
      </c>
      <c r="G561" s="87">
        <f t="shared" si="25"/>
        <v>0</v>
      </c>
      <c r="H561" s="87">
        <f t="shared" si="25"/>
        <v>0</v>
      </c>
      <c r="I561" s="88">
        <f t="shared" si="25"/>
        <v>0</v>
      </c>
    </row>
    <row r="562" spans="1:9" s="5" customFormat="1" ht="15" customHeight="1" x14ac:dyDescent="0.25">
      <c r="A562" s="46" t="str">
        <f t="shared" si="24"/>
        <v>15.16_Llombay</v>
      </c>
      <c r="B562" s="4" t="str">
        <f t="shared" si="20"/>
        <v>Salida Nacional / National exit</v>
      </c>
      <c r="C562" s="87">
        <f t="shared" si="25"/>
        <v>1.360374308874419E-3</v>
      </c>
      <c r="D562" s="87">
        <f t="shared" si="25"/>
        <v>1.3364609086555211E-3</v>
      </c>
      <c r="E562" s="87">
        <f t="shared" si="25"/>
        <v>1.2934124124307275E-3</v>
      </c>
      <c r="F562" s="87">
        <f t="shared" si="25"/>
        <v>1.240651135740264E-3</v>
      </c>
      <c r="G562" s="87">
        <f t="shared" si="25"/>
        <v>1.2239960017855391E-3</v>
      </c>
      <c r="H562" s="87">
        <f t="shared" si="25"/>
        <v>1.2193435410749079E-3</v>
      </c>
      <c r="I562" s="88">
        <f t="shared" si="25"/>
        <v>1.2285187575040127E-3</v>
      </c>
    </row>
    <row r="563" spans="1:9" s="5" customFormat="1" ht="15" customHeight="1" x14ac:dyDescent="0.25">
      <c r="A563" s="46" t="str">
        <f t="shared" si="24"/>
        <v>15.17_Carlet</v>
      </c>
      <c r="B563" s="4" t="str">
        <f t="shared" si="20"/>
        <v>Salida Nacional / National exit</v>
      </c>
      <c r="C563" s="87">
        <f t="shared" si="25"/>
        <v>1.2150048140060698E-3</v>
      </c>
      <c r="D563" s="87">
        <f t="shared" si="25"/>
        <v>1.1751996510637587E-3</v>
      </c>
      <c r="E563" s="87">
        <f t="shared" si="25"/>
        <v>1.1176433765208247E-3</v>
      </c>
      <c r="F563" s="87">
        <f t="shared" si="25"/>
        <v>1.0574961227564985E-3</v>
      </c>
      <c r="G563" s="87">
        <f t="shared" si="25"/>
        <v>1.0328853323313448E-3</v>
      </c>
      <c r="H563" s="87">
        <f t="shared" si="25"/>
        <v>1.0221619241267005E-3</v>
      </c>
      <c r="I563" s="88">
        <f t="shared" si="25"/>
        <v>1.0258018275678647E-3</v>
      </c>
    </row>
    <row r="564" spans="1:9" s="5" customFormat="1" ht="15" customHeight="1" x14ac:dyDescent="0.25">
      <c r="A564" s="46" t="str">
        <f t="shared" si="24"/>
        <v>15.19_Alcudia de Crespins</v>
      </c>
      <c r="B564" s="4" t="str">
        <f t="shared" si="20"/>
        <v>Salida Nacional / National exit</v>
      </c>
      <c r="C564" s="87">
        <f t="shared" si="25"/>
        <v>6.7742932929904746E-4</v>
      </c>
      <c r="D564" s="87">
        <f t="shared" si="25"/>
        <v>6.6996425195091304E-4</v>
      </c>
      <c r="E564" s="87">
        <f t="shared" si="25"/>
        <v>6.5376601937239807E-4</v>
      </c>
      <c r="F564" s="87">
        <f t="shared" si="25"/>
        <v>6.3120771171680577E-4</v>
      </c>
      <c r="G564" s="87">
        <f t="shared" si="25"/>
        <v>6.2632453100440856E-4</v>
      </c>
      <c r="H564" s="87">
        <f t="shared" si="25"/>
        <v>6.2651776953810115E-4</v>
      </c>
      <c r="I564" s="88">
        <f t="shared" si="25"/>
        <v>6.3225070511833026E-4</v>
      </c>
    </row>
    <row r="565" spans="1:9" s="5" customFormat="1" ht="15" customHeight="1" x14ac:dyDescent="0.25">
      <c r="A565" s="46" t="str">
        <f t="shared" si="24"/>
        <v>15.20.04_Denia</v>
      </c>
      <c r="B565" s="4" t="str">
        <f t="shared" si="20"/>
        <v>Salida Nacional / National exit</v>
      </c>
      <c r="C565" s="87">
        <f t="shared" si="25"/>
        <v>6.3353937487370748E-5</v>
      </c>
      <c r="D565" s="87">
        <f t="shared" si="25"/>
        <v>6.2765723549716221E-5</v>
      </c>
      <c r="E565" s="87">
        <f t="shared" si="25"/>
        <v>6.1401512291310722E-5</v>
      </c>
      <c r="F565" s="87">
        <f t="shared" si="25"/>
        <v>5.9444024367720368E-5</v>
      </c>
      <c r="G565" s="87">
        <f t="shared" si="25"/>
        <v>5.903380795379858E-5</v>
      </c>
      <c r="H565" s="87">
        <f t="shared" si="25"/>
        <v>5.9061748065166184E-5</v>
      </c>
      <c r="I565" s="88">
        <f t="shared" si="25"/>
        <v>5.9617667150453434E-5</v>
      </c>
    </row>
    <row r="566" spans="1:9" s="5" customFormat="1" ht="15" customHeight="1" x14ac:dyDescent="0.25">
      <c r="A566" s="46" t="str">
        <f t="shared" si="24"/>
        <v>15.20.05_Ibiza</v>
      </c>
      <c r="B566" s="4" t="str">
        <f t="shared" si="20"/>
        <v>Salida Nacional / National exit</v>
      </c>
      <c r="C566" s="87">
        <f t="shared" si="25"/>
        <v>1.3449896324724904E-4</v>
      </c>
      <c r="D566" s="87">
        <f t="shared" si="25"/>
        <v>1.317461888072588E-4</v>
      </c>
      <c r="E566" s="87">
        <f t="shared" si="25"/>
        <v>1.27303976565656E-4</v>
      </c>
      <c r="F566" s="87">
        <f t="shared" si="25"/>
        <v>1.2213229959626756E-4</v>
      </c>
      <c r="G566" s="87">
        <f t="shared" si="25"/>
        <v>1.2023913374530419E-4</v>
      </c>
      <c r="H566" s="87">
        <f t="shared" si="25"/>
        <v>1.1952371390842527E-4</v>
      </c>
      <c r="I566" s="88">
        <f t="shared" si="25"/>
        <v>1.2028480830447461E-4</v>
      </c>
    </row>
    <row r="567" spans="1:9" s="5" customFormat="1" ht="15" customHeight="1" x14ac:dyDescent="0.25">
      <c r="A567" s="46" t="str">
        <f t="shared" si="24"/>
        <v>15.20.06_Mallorca-S. Juan Dios</v>
      </c>
      <c r="B567" s="4" t="str">
        <f t="shared" si="20"/>
        <v>Salida Nacional / National exit</v>
      </c>
      <c r="C567" s="87">
        <f t="shared" si="25"/>
        <v>3.2486857351748093E-3</v>
      </c>
      <c r="D567" s="87">
        <f t="shared" si="25"/>
        <v>3.1834266526912522E-3</v>
      </c>
      <c r="E567" s="87">
        <f t="shared" si="25"/>
        <v>3.0776741202074749E-3</v>
      </c>
      <c r="F567" s="87">
        <f t="shared" si="25"/>
        <v>2.9542082120617768E-3</v>
      </c>
      <c r="G567" s="87">
        <f t="shared" si="25"/>
        <v>2.9090835993592452E-3</v>
      </c>
      <c r="H567" s="87">
        <f t="shared" si="25"/>
        <v>2.8920610218276591E-3</v>
      </c>
      <c r="I567" s="88">
        <f t="shared" si="25"/>
        <v>2.9107018172672768E-3</v>
      </c>
    </row>
    <row r="568" spans="1:9" s="5" customFormat="1" ht="15" customHeight="1" x14ac:dyDescent="0.25">
      <c r="A568" s="46" t="str">
        <f t="shared" si="24"/>
        <v>15.20A.1_Onteniente</v>
      </c>
      <c r="B568" s="4" t="str">
        <f t="shared" si="20"/>
        <v>Salida Nacional / National exit</v>
      </c>
      <c r="C568" s="87">
        <f t="shared" si="25"/>
        <v>2.4778610661862553E-3</v>
      </c>
      <c r="D568" s="87">
        <f t="shared" si="25"/>
        <v>2.4549914080990564E-3</v>
      </c>
      <c r="E568" s="87">
        <f t="shared" si="25"/>
        <v>2.4004557436531813E-3</v>
      </c>
      <c r="F568" s="87">
        <f t="shared" si="25"/>
        <v>2.3212461598218228E-3</v>
      </c>
      <c r="G568" s="87">
        <f t="shared" si="25"/>
        <v>2.3064338569890623E-3</v>
      </c>
      <c r="H568" s="87">
        <f t="shared" si="25"/>
        <v>2.3093824615322616E-3</v>
      </c>
      <c r="I568" s="88">
        <f t="shared" si="25"/>
        <v>2.3319150150790157E-3</v>
      </c>
    </row>
    <row r="569" spans="1:9" s="5" customFormat="1" ht="15" customHeight="1" x14ac:dyDescent="0.25">
      <c r="A569" s="46" t="str">
        <f t="shared" si="24"/>
        <v>15.21_Bañeres</v>
      </c>
      <c r="B569" s="4" t="str">
        <f t="shared" si="20"/>
        <v>Salida Nacional / National exit</v>
      </c>
      <c r="C569" s="87">
        <f t="shared" si="25"/>
        <v>9.4971443316832038E-4</v>
      </c>
      <c r="D569" s="87">
        <f t="shared" si="25"/>
        <v>9.4039493903030869E-4</v>
      </c>
      <c r="E569" s="87">
        <f t="shared" si="25"/>
        <v>9.1889952317841404E-4</v>
      </c>
      <c r="F569" s="87">
        <f t="shared" si="25"/>
        <v>8.880618834021534E-4</v>
      </c>
      <c r="G569" s="87">
        <f t="shared" si="25"/>
        <v>8.8219951413288011E-4</v>
      </c>
      <c r="H569" s="87">
        <f t="shared" si="25"/>
        <v>8.8325520765861741E-4</v>
      </c>
      <c r="I569" s="88">
        <f t="shared" si="25"/>
        <v>8.9191416012828482E-4</v>
      </c>
    </row>
    <row r="570" spans="1:9" s="5" customFormat="1" ht="15" customHeight="1" x14ac:dyDescent="0.25">
      <c r="A570" s="46" t="str">
        <f t="shared" si="24"/>
        <v>15.22_Ibi</v>
      </c>
      <c r="B570" s="4" t="str">
        <f t="shared" si="20"/>
        <v>Salida Nacional / National exit</v>
      </c>
      <c r="C570" s="87">
        <f t="shared" si="25"/>
        <v>2.573463498642201E-4</v>
      </c>
      <c r="D570" s="87">
        <f t="shared" si="25"/>
        <v>2.5169019822928157E-4</v>
      </c>
      <c r="E570" s="87">
        <f t="shared" si="25"/>
        <v>2.4248495727305049E-4</v>
      </c>
      <c r="F570" s="87">
        <f t="shared" si="25"/>
        <v>2.316624774715912E-4</v>
      </c>
      <c r="G570" s="87">
        <f t="shared" si="25"/>
        <v>2.2817878398065968E-4</v>
      </c>
      <c r="H570" s="87">
        <f t="shared" si="25"/>
        <v>2.2716153884836898E-4</v>
      </c>
      <c r="I570" s="88">
        <f t="shared" si="25"/>
        <v>2.2874993694774686E-4</v>
      </c>
    </row>
    <row r="571" spans="1:9" s="5" customFormat="1" ht="15" customHeight="1" x14ac:dyDescent="0.25">
      <c r="A571" s="46" t="str">
        <f t="shared" si="24"/>
        <v>15.23_Tibi</v>
      </c>
      <c r="B571" s="4" t="str">
        <f t="shared" si="20"/>
        <v>Salida Nacional / National exit</v>
      </c>
      <c r="C571" s="87">
        <f t="shared" si="25"/>
        <v>2.8501341383818655E-5</v>
      </c>
      <c r="D571" s="87">
        <f t="shared" si="25"/>
        <v>2.7910649362246072E-5</v>
      </c>
      <c r="E571" s="87">
        <f t="shared" si="25"/>
        <v>2.6929585131210868E-5</v>
      </c>
      <c r="F571" s="87">
        <f t="shared" si="25"/>
        <v>2.5758194859123753E-5</v>
      </c>
      <c r="G571" s="87">
        <f t="shared" si="25"/>
        <v>2.5396666361185153E-5</v>
      </c>
      <c r="H571" s="87">
        <f t="shared" si="25"/>
        <v>2.5301667234713645E-5</v>
      </c>
      <c r="I571" s="88">
        <f t="shared" si="25"/>
        <v>2.548930845531929E-5</v>
      </c>
    </row>
    <row r="572" spans="1:9" s="5" customFormat="1" ht="15" customHeight="1" x14ac:dyDescent="0.25">
      <c r="A572" s="46" t="str">
        <f t="shared" si="24"/>
        <v>15.24_Alicante</v>
      </c>
      <c r="B572" s="4" t="str">
        <f t="shared" si="20"/>
        <v>Salida Nacional / National exit</v>
      </c>
      <c r="C572" s="87">
        <f t="shared" si="25"/>
        <v>8.9476165675986339E-4</v>
      </c>
      <c r="D572" s="87">
        <f t="shared" si="25"/>
        <v>8.7981722377573348E-4</v>
      </c>
      <c r="E572" s="87">
        <f t="shared" si="25"/>
        <v>8.5289392062819474E-4</v>
      </c>
      <c r="F572" s="87">
        <f t="shared" si="25"/>
        <v>8.1890343540443587E-4</v>
      </c>
      <c r="G572" s="87">
        <f t="shared" si="25"/>
        <v>8.0986314422671517E-4</v>
      </c>
      <c r="H572" s="87">
        <f t="shared" si="25"/>
        <v>8.0851778455127044E-4</v>
      </c>
      <c r="I572" s="88">
        <f t="shared" si="25"/>
        <v>8.1543499287234594E-4</v>
      </c>
    </row>
    <row r="573" spans="1:9" s="5" customFormat="1" ht="15" customHeight="1" x14ac:dyDescent="0.25">
      <c r="A573" s="46" t="str">
        <f t="shared" si="24"/>
        <v>15.26_Elche</v>
      </c>
      <c r="B573" s="4" t="str">
        <f t="shared" si="20"/>
        <v>Salida Nacional / National exit</v>
      </c>
      <c r="C573" s="87">
        <f t="shared" si="25"/>
        <v>1.5991906517163297E-3</v>
      </c>
      <c r="D573" s="87">
        <f t="shared" si="25"/>
        <v>1.5720672196993242E-3</v>
      </c>
      <c r="E573" s="87">
        <f t="shared" si="25"/>
        <v>1.5234803969661035E-3</v>
      </c>
      <c r="F573" s="87">
        <f t="shared" si="25"/>
        <v>1.4622909164504023E-3</v>
      </c>
      <c r="G573" s="87">
        <f t="shared" si="25"/>
        <v>1.4461901104068282E-3</v>
      </c>
      <c r="H573" s="87">
        <f t="shared" si="25"/>
        <v>1.4439363568876137E-3</v>
      </c>
      <c r="I573" s="88">
        <f t="shared" si="25"/>
        <v>1.4565573177708238E-3</v>
      </c>
    </row>
    <row r="574" spans="1:9" s="5" customFormat="1" ht="15" customHeight="1" x14ac:dyDescent="0.25">
      <c r="A574" s="46" t="str">
        <f t="shared" si="24"/>
        <v>15.28_16_Callosa Segura</v>
      </c>
      <c r="B574" s="4" t="str">
        <f t="shared" si="20"/>
        <v>Salida Nacional / National exit</v>
      </c>
      <c r="C574" s="87">
        <f t="shared" si="25"/>
        <v>4.9506367925643583E-4</v>
      </c>
      <c r="D574" s="87">
        <f t="shared" si="25"/>
        <v>4.8763725048396768E-4</v>
      </c>
      <c r="E574" s="87">
        <f t="shared" si="25"/>
        <v>4.736361753845613E-4</v>
      </c>
      <c r="F574" s="87">
        <f t="shared" si="25"/>
        <v>4.5542434749094141E-4</v>
      </c>
      <c r="G574" s="87">
        <f t="shared" si="25"/>
        <v>4.5110726683479283E-4</v>
      </c>
      <c r="H574" s="87">
        <f t="shared" si="25"/>
        <v>4.5089901057360123E-4</v>
      </c>
      <c r="I574" s="88">
        <f t="shared" si="25"/>
        <v>4.5513738909443445E-4</v>
      </c>
    </row>
    <row r="575" spans="1:9" s="5" customFormat="1" ht="15" customHeight="1" x14ac:dyDescent="0.25">
      <c r="A575" s="46" t="str">
        <f t="shared" ref="A575:A590" si="26">A310</f>
        <v>15.30_San Javier</v>
      </c>
      <c r="B575" s="4" t="str">
        <f t="shared" si="20"/>
        <v>Salida Nacional / National exit</v>
      </c>
      <c r="C575" s="87">
        <f t="shared" ref="C575:I590" si="27">(C310*C45)/SUMPRODUCT(C$12:C$270,C$277:C$535)</f>
        <v>1.8524464904015522E-4</v>
      </c>
      <c r="D575" s="87">
        <f t="shared" si="27"/>
        <v>1.8268159042251369E-4</v>
      </c>
      <c r="E575" s="87">
        <f t="shared" si="27"/>
        <v>1.7767067843447255E-4</v>
      </c>
      <c r="F575" s="87">
        <f t="shared" si="27"/>
        <v>1.7100666825264766E-4</v>
      </c>
      <c r="G575" s="87">
        <f t="shared" si="27"/>
        <v>1.69563936090265E-4</v>
      </c>
      <c r="H575" s="87">
        <f t="shared" si="27"/>
        <v>1.696211897006329E-4</v>
      </c>
      <c r="I575" s="88">
        <f t="shared" si="27"/>
        <v>1.7130913732743945E-4</v>
      </c>
    </row>
    <row r="576" spans="1:9" s="5" customFormat="1" ht="15" customHeight="1" x14ac:dyDescent="0.25">
      <c r="A576" s="46" t="str">
        <f t="shared" si="26"/>
        <v>15.31.1A_EnergyWorks Cartagena</v>
      </c>
      <c r="B576" s="4" t="str">
        <f t="shared" si="20"/>
        <v>Salida Nacional / National exit</v>
      </c>
      <c r="C576" s="87">
        <f t="shared" si="27"/>
        <v>5.1241710482962761E-3</v>
      </c>
      <c r="D576" s="87">
        <f t="shared" si="27"/>
        <v>5.0594011779979573E-3</v>
      </c>
      <c r="E576" s="87">
        <f t="shared" si="27"/>
        <v>4.9616711444525332E-3</v>
      </c>
      <c r="F576" s="87">
        <f t="shared" si="27"/>
        <v>4.9132121148344424E-3</v>
      </c>
      <c r="G576" s="87">
        <f t="shared" si="27"/>
        <v>4.9174118131587704E-3</v>
      </c>
      <c r="H576" s="87">
        <f t="shared" si="27"/>
        <v>4.9352636953839644E-3</v>
      </c>
      <c r="I576" s="88">
        <f t="shared" si="27"/>
        <v>4.9000542087623339E-3</v>
      </c>
    </row>
    <row r="577" spans="1:9" s="5" customFormat="1" ht="15" customHeight="1" x14ac:dyDescent="0.25">
      <c r="A577" s="46" t="str">
        <f t="shared" si="26"/>
        <v>15.31_General Electric</v>
      </c>
      <c r="B577" s="4" t="str">
        <f t="shared" si="20"/>
        <v>Salida Nacional / National exit</v>
      </c>
      <c r="C577" s="87">
        <f t="shared" si="27"/>
        <v>1.0034925087455478E-3</v>
      </c>
      <c r="D577" s="87">
        <f t="shared" si="27"/>
        <v>9.9041958593678236E-4</v>
      </c>
      <c r="E577" s="87">
        <f t="shared" si="27"/>
        <v>9.70696724722731E-4</v>
      </c>
      <c r="F577" s="87">
        <f t="shared" si="27"/>
        <v>9.6055586232456883E-4</v>
      </c>
      <c r="G577" s="87">
        <f t="shared" si="27"/>
        <v>9.6111070944001362E-4</v>
      </c>
      <c r="H577" s="87">
        <f t="shared" si="27"/>
        <v>9.6450223423473036E-4</v>
      </c>
      <c r="I577" s="88">
        <f t="shared" si="27"/>
        <v>9.5744072487865433E-4</v>
      </c>
    </row>
    <row r="578" spans="1:9" s="5" customFormat="1" ht="15" customHeight="1" x14ac:dyDescent="0.25">
      <c r="A578" s="46" t="str">
        <f t="shared" si="26"/>
        <v>15.31A.2_Fuente Alamo</v>
      </c>
      <c r="B578" s="4" t="str">
        <f t="shared" si="20"/>
        <v>Salida Nacional / National exit</v>
      </c>
      <c r="C578" s="87">
        <f t="shared" si="27"/>
        <v>2.0381725546008077E-6</v>
      </c>
      <c r="D578" s="87">
        <f t="shared" si="27"/>
        <v>1.9837085794383849E-6</v>
      </c>
      <c r="E578" s="87">
        <f t="shared" si="27"/>
        <v>1.9006816672194543E-6</v>
      </c>
      <c r="F578" s="87">
        <f t="shared" si="27"/>
        <v>1.8075101895128033E-6</v>
      </c>
      <c r="G578" s="87">
        <f t="shared" si="27"/>
        <v>1.7758565757205141E-6</v>
      </c>
      <c r="H578" s="87">
        <f t="shared" si="27"/>
        <v>1.7654362920649494E-6</v>
      </c>
      <c r="I578" s="88">
        <f t="shared" si="27"/>
        <v>1.7779329067100727E-6</v>
      </c>
    </row>
    <row r="579" spans="1:9" s="5" customFormat="1" ht="15" customHeight="1" x14ac:dyDescent="0.25">
      <c r="A579" s="46" t="str">
        <f t="shared" si="26"/>
        <v>15.31A.4_Lorca</v>
      </c>
      <c r="B579" s="4" t="str">
        <f t="shared" si="20"/>
        <v>Salida Nacional / National exit</v>
      </c>
      <c r="C579" s="87">
        <f t="shared" si="27"/>
        <v>6.3485622270168982E-4</v>
      </c>
      <c r="D579" s="87">
        <f t="shared" si="27"/>
        <v>6.2820577877115884E-4</v>
      </c>
      <c r="E579" s="87">
        <f t="shared" si="27"/>
        <v>6.1357754901160356E-4</v>
      </c>
      <c r="F579" s="87">
        <f t="shared" si="27"/>
        <v>5.9284846794846544E-4</v>
      </c>
      <c r="G579" s="87">
        <f t="shared" si="27"/>
        <v>5.8932322271415289E-4</v>
      </c>
      <c r="H579" s="87">
        <f t="shared" si="27"/>
        <v>5.9042296810483681E-4</v>
      </c>
      <c r="I579" s="88">
        <f t="shared" si="27"/>
        <v>5.9702530557015181E-4</v>
      </c>
    </row>
    <row r="580" spans="1:9" s="5" customFormat="1" ht="15" customHeight="1" x14ac:dyDescent="0.25">
      <c r="A580" s="46" t="str">
        <f t="shared" si="26"/>
        <v>15.34_Escombreras</v>
      </c>
      <c r="B580" s="4" t="str">
        <f t="shared" si="20"/>
        <v>Salida Nacional / National exit</v>
      </c>
      <c r="C580" s="87">
        <f t="shared" si="27"/>
        <v>2.6704655013080846E-2</v>
      </c>
      <c r="D580" s="87">
        <f t="shared" si="27"/>
        <v>2.6355940925632478E-2</v>
      </c>
      <c r="E580" s="87">
        <f t="shared" si="27"/>
        <v>2.5829803543390428E-2</v>
      </c>
      <c r="F580" s="87">
        <f t="shared" si="27"/>
        <v>2.5558513218556698E-2</v>
      </c>
      <c r="G580" s="87">
        <f t="shared" si="27"/>
        <v>2.5572596927902931E-2</v>
      </c>
      <c r="H580" s="87">
        <f t="shared" si="27"/>
        <v>2.566251754721743E-2</v>
      </c>
      <c r="I580" s="88">
        <f t="shared" si="27"/>
        <v>2.5474036078871269E-2</v>
      </c>
    </row>
    <row r="581" spans="1:9" s="5" customFormat="1" ht="15" customHeight="1" x14ac:dyDescent="0.25">
      <c r="A581" s="46" t="str">
        <f t="shared" si="26"/>
        <v>15_Tivissa</v>
      </c>
      <c r="B581" s="4" t="str">
        <f t="shared" si="20"/>
        <v>Salida Nacional / National exit</v>
      </c>
      <c r="C581" s="87">
        <f t="shared" si="27"/>
        <v>5.3673816130862302E-6</v>
      </c>
      <c r="D581" s="87">
        <f t="shared" si="27"/>
        <v>5.2903871911481859E-6</v>
      </c>
      <c r="E581" s="87">
        <f t="shared" si="27"/>
        <v>5.1540304964925147E-6</v>
      </c>
      <c r="F581" s="87">
        <f t="shared" si="27"/>
        <v>4.9880514491572899E-6</v>
      </c>
      <c r="G581" s="87">
        <f t="shared" si="27"/>
        <v>4.9132236061083814E-6</v>
      </c>
      <c r="H581" s="87">
        <f t="shared" si="27"/>
        <v>4.8766113279659167E-6</v>
      </c>
      <c r="I581" s="88">
        <f t="shared" si="27"/>
        <v>4.897807546065806E-6</v>
      </c>
    </row>
    <row r="582" spans="1:9" s="5" customFormat="1" ht="15" customHeight="1" x14ac:dyDescent="0.25">
      <c r="A582" s="46" t="str">
        <f t="shared" si="26"/>
        <v>16A_Benisanet</v>
      </c>
      <c r="B582" s="4" t="str">
        <f t="shared" si="20"/>
        <v>Salida Nacional / National exit</v>
      </c>
      <c r="C582" s="87">
        <f t="shared" si="27"/>
        <v>1.2678299499317708E-4</v>
      </c>
      <c r="D582" s="87">
        <f t="shared" si="27"/>
        <v>1.2497342371796849E-4</v>
      </c>
      <c r="E582" s="87">
        <f t="shared" si="27"/>
        <v>1.2176463863916924E-4</v>
      </c>
      <c r="F582" s="87">
        <f t="shared" si="27"/>
        <v>1.1785579997346075E-4</v>
      </c>
      <c r="G582" s="87">
        <f t="shared" si="27"/>
        <v>1.1609137774012446E-4</v>
      </c>
      <c r="H582" s="87">
        <f t="shared" si="27"/>
        <v>1.152270967562931E-4</v>
      </c>
      <c r="I582" s="88">
        <f t="shared" si="27"/>
        <v>1.1572969503195014E-4</v>
      </c>
    </row>
    <row r="583" spans="1:9" s="5" customFormat="1" ht="15" customHeight="1" x14ac:dyDescent="0.25">
      <c r="A583" s="46" t="str">
        <f t="shared" si="26"/>
        <v>19_Caspe</v>
      </c>
      <c r="B583" s="4" t="str">
        <f t="shared" si="20"/>
        <v>Salida Nacional / National exit</v>
      </c>
      <c r="C583" s="87">
        <f t="shared" si="27"/>
        <v>3.165697521647495E-3</v>
      </c>
      <c r="D583" s="87">
        <f t="shared" si="27"/>
        <v>3.1462469327200159E-3</v>
      </c>
      <c r="E583" s="87">
        <f t="shared" si="27"/>
        <v>3.0968373084104095E-3</v>
      </c>
      <c r="F583" s="87">
        <f t="shared" si="27"/>
        <v>3.0262677967730169E-3</v>
      </c>
      <c r="G583" s="87">
        <f t="shared" si="27"/>
        <v>2.9971858399998387E-3</v>
      </c>
      <c r="H583" s="87">
        <f t="shared" si="27"/>
        <v>2.9842833038855035E-3</v>
      </c>
      <c r="I583" s="88">
        <f t="shared" si="27"/>
        <v>3.003661758466196E-3</v>
      </c>
    </row>
    <row r="584" spans="1:9" s="5" customFormat="1" ht="15" customHeight="1" x14ac:dyDescent="0.25">
      <c r="A584" s="46" t="str">
        <f t="shared" si="26"/>
        <v>20_Andorra</v>
      </c>
      <c r="B584" s="4" t="str">
        <f t="shared" si="20"/>
        <v>Salida Nacional / National exit</v>
      </c>
      <c r="C584" s="87">
        <f t="shared" si="27"/>
        <v>2.7863706993012678E-3</v>
      </c>
      <c r="D584" s="87">
        <f t="shared" si="27"/>
        <v>2.7209724292719681E-3</v>
      </c>
      <c r="E584" s="87">
        <f t="shared" si="27"/>
        <v>2.6569603077203612E-3</v>
      </c>
      <c r="F584" s="87">
        <f t="shared" si="27"/>
        <v>2.6585836216245374E-3</v>
      </c>
      <c r="G584" s="87">
        <f t="shared" si="27"/>
        <v>2.66584943090693E-3</v>
      </c>
      <c r="H584" s="87">
        <f t="shared" si="27"/>
        <v>2.6686327252457135E-3</v>
      </c>
      <c r="I584" s="88">
        <f t="shared" si="27"/>
        <v>2.7081342316410627E-3</v>
      </c>
    </row>
    <row r="585" spans="1:9" s="5" customFormat="1" ht="15" customHeight="1" x14ac:dyDescent="0.25">
      <c r="A585" s="46" t="str">
        <f t="shared" si="26"/>
        <v>21.1_Azaila</v>
      </c>
      <c r="B585" s="4" t="str">
        <f t="shared" si="20"/>
        <v>Salida Nacional / National exit</v>
      </c>
      <c r="C585" s="87">
        <f t="shared" si="27"/>
        <v>1.477367303806772E-4</v>
      </c>
      <c r="D585" s="87">
        <f t="shared" si="27"/>
        <v>1.4298587556675103E-4</v>
      </c>
      <c r="E585" s="87">
        <f t="shared" si="27"/>
        <v>1.3911020183928269E-4</v>
      </c>
      <c r="F585" s="87">
        <f t="shared" si="27"/>
        <v>1.4093197447163997E-4</v>
      </c>
      <c r="G585" s="87">
        <f t="shared" si="27"/>
        <v>1.4242878866945846E-4</v>
      </c>
      <c r="H585" s="87">
        <f t="shared" si="27"/>
        <v>1.4312442676391949E-4</v>
      </c>
      <c r="I585" s="88">
        <f t="shared" si="27"/>
        <v>1.4663580726004217E-4</v>
      </c>
    </row>
    <row r="586" spans="1:9" s="5" customFormat="1" ht="15" customHeight="1" x14ac:dyDescent="0.25">
      <c r="A586" s="46" t="str">
        <f t="shared" si="26"/>
        <v>22_Epysa</v>
      </c>
      <c r="B586" s="4" t="str">
        <f t="shared" si="20"/>
        <v>Salida Nacional / National exit</v>
      </c>
      <c r="C586" s="87">
        <f t="shared" si="27"/>
        <v>4.5466202960980061E-4</v>
      </c>
      <c r="D586" s="87">
        <f t="shared" si="27"/>
        <v>4.5910761074533147E-4</v>
      </c>
      <c r="E586" s="87">
        <f t="shared" si="27"/>
        <v>4.6039442460939439E-4</v>
      </c>
      <c r="F586" s="87">
        <f t="shared" si="27"/>
        <v>4.5690264547409396E-4</v>
      </c>
      <c r="G586" s="87">
        <f t="shared" si="27"/>
        <v>4.5709451364858039E-4</v>
      </c>
      <c r="H586" s="87">
        <f t="shared" si="27"/>
        <v>4.5799711313872931E-4</v>
      </c>
      <c r="I586" s="88">
        <f t="shared" si="27"/>
        <v>4.6257198167349179E-4</v>
      </c>
    </row>
    <row r="587" spans="1:9" s="5" customFormat="1" ht="15" customHeight="1" x14ac:dyDescent="0.25">
      <c r="A587" s="46" t="str">
        <f t="shared" si="26"/>
        <v>23_Mediana Zaragoza</v>
      </c>
      <c r="B587" s="4" t="str">
        <f t="shared" si="20"/>
        <v>Salida Nacional / National exit</v>
      </c>
      <c r="C587" s="87">
        <f t="shared" si="27"/>
        <v>5.8993076120418663E-3</v>
      </c>
      <c r="D587" s="87">
        <f t="shared" si="27"/>
        <v>5.8943408646053314E-3</v>
      </c>
      <c r="E587" s="87">
        <f t="shared" si="27"/>
        <v>5.8366652039112338E-3</v>
      </c>
      <c r="F587" s="87">
        <f t="shared" si="27"/>
        <v>5.733966386641364E-3</v>
      </c>
      <c r="G587" s="87">
        <f t="shared" si="27"/>
        <v>5.6907706122603869E-3</v>
      </c>
      <c r="H587" s="87">
        <f t="shared" si="27"/>
        <v>5.6710395031610156E-3</v>
      </c>
      <c r="I587" s="88">
        <f t="shared" si="27"/>
        <v>5.7159396048610481E-3</v>
      </c>
    </row>
    <row r="588" spans="1:9" s="5" customFormat="1" ht="15" customHeight="1" x14ac:dyDescent="0.25">
      <c r="A588" s="46" t="str">
        <f t="shared" si="26"/>
        <v>23A_La Cartuja</v>
      </c>
      <c r="B588" s="4" t="str">
        <f t="shared" si="20"/>
        <v>Salida Nacional / National exit</v>
      </c>
      <c r="C588" s="87">
        <f t="shared" si="27"/>
        <v>1.4869860842356642E-4</v>
      </c>
      <c r="D588" s="87">
        <f t="shared" si="27"/>
        <v>1.4768249738479912E-4</v>
      </c>
      <c r="E588" s="87">
        <f t="shared" si="27"/>
        <v>1.4535164106543888E-4</v>
      </c>
      <c r="F588" s="87">
        <f t="shared" si="27"/>
        <v>1.421644406943371E-4</v>
      </c>
      <c r="G588" s="87">
        <f t="shared" si="27"/>
        <v>1.4057224340596834E-4</v>
      </c>
      <c r="H588" s="87">
        <f t="shared" si="27"/>
        <v>1.3972549842514496E-4</v>
      </c>
      <c r="I588" s="88">
        <f t="shared" si="27"/>
        <v>1.4057567689795678E-4</v>
      </c>
    </row>
    <row r="589" spans="1:9" s="5" customFormat="1" ht="15" customHeight="1" x14ac:dyDescent="0.25">
      <c r="A589" s="46" t="str">
        <f t="shared" si="26"/>
        <v>24_Santa Fe</v>
      </c>
      <c r="B589" s="4" t="str">
        <f t="shared" si="20"/>
        <v>Salida Nacional / National exit</v>
      </c>
      <c r="C589" s="87">
        <f t="shared" si="27"/>
        <v>6.8637179261220207E-5</v>
      </c>
      <c r="D589" s="87">
        <f t="shared" si="27"/>
        <v>6.8116310449185832E-5</v>
      </c>
      <c r="E589" s="87">
        <f t="shared" si="27"/>
        <v>6.6988649792813404E-5</v>
      </c>
      <c r="F589" s="87">
        <f t="shared" si="27"/>
        <v>6.5466090429251421E-5</v>
      </c>
      <c r="G589" s="87">
        <f t="shared" si="27"/>
        <v>6.4666322713013817E-5</v>
      </c>
      <c r="H589" s="87">
        <f t="shared" si="27"/>
        <v>6.4224044139196909E-5</v>
      </c>
      <c r="I589" s="88">
        <f t="shared" si="27"/>
        <v>6.4589288434342492E-5</v>
      </c>
    </row>
    <row r="590" spans="1:9" s="5" customFormat="1" ht="15" customHeight="1" x14ac:dyDescent="0.25">
      <c r="A590" s="46" t="str">
        <f t="shared" si="26"/>
        <v>24A_Zaragoza I+D</v>
      </c>
      <c r="B590" s="4" t="str">
        <f t="shared" si="20"/>
        <v>Salida Nacional / National exit</v>
      </c>
      <c r="C590" s="87">
        <f t="shared" si="27"/>
        <v>5.9576040679813183E-4</v>
      </c>
      <c r="D590" s="87">
        <f t="shared" si="27"/>
        <v>5.9634394098109517E-4</v>
      </c>
      <c r="E590" s="87">
        <f t="shared" si="27"/>
        <v>5.923877292414089E-4</v>
      </c>
      <c r="F590" s="87">
        <f t="shared" si="27"/>
        <v>5.8378730774303483E-4</v>
      </c>
      <c r="G590" s="87">
        <f t="shared" si="27"/>
        <v>5.8021035885471954E-4</v>
      </c>
      <c r="H590" s="87">
        <f t="shared" si="27"/>
        <v>5.7859545292246321E-4</v>
      </c>
      <c r="I590" s="88">
        <f t="shared" si="27"/>
        <v>5.8312279202562016E-4</v>
      </c>
    </row>
    <row r="591" spans="1:9" s="5" customFormat="1" ht="15" customHeight="1" x14ac:dyDescent="0.25">
      <c r="A591" s="46" t="str">
        <f t="shared" ref="A591:B606" si="28">A326</f>
        <v>25A_Barboles</v>
      </c>
      <c r="B591" s="4" t="str">
        <f t="shared" si="20"/>
        <v>Salida Nacional / National exit</v>
      </c>
      <c r="C591" s="87">
        <f t="shared" ref="C591:I606" si="29">(C326*C61)/SUMPRODUCT(C$12:C$270,C$277:C$535)</f>
        <v>0</v>
      </c>
      <c r="D591" s="87">
        <f t="shared" si="29"/>
        <v>0</v>
      </c>
      <c r="E591" s="87">
        <f t="shared" si="29"/>
        <v>0</v>
      </c>
      <c r="F591" s="87">
        <f t="shared" si="29"/>
        <v>0</v>
      </c>
      <c r="G591" s="87">
        <f t="shared" si="29"/>
        <v>0</v>
      </c>
      <c r="H591" s="87">
        <f t="shared" si="29"/>
        <v>0</v>
      </c>
      <c r="I591" s="88">
        <f t="shared" si="29"/>
        <v>0</v>
      </c>
    </row>
    <row r="592" spans="1:9" s="5" customFormat="1" ht="15" customHeight="1" x14ac:dyDescent="0.25">
      <c r="A592" s="46" t="str">
        <f t="shared" si="28"/>
        <v>25X_General Motors</v>
      </c>
      <c r="B592" s="4" t="str">
        <f t="shared" si="20"/>
        <v>Salida Nacional / National exit</v>
      </c>
      <c r="C592" s="87">
        <f t="shared" si="29"/>
        <v>1.016786324862665E-3</v>
      </c>
      <c r="D592" s="87">
        <f t="shared" si="29"/>
        <v>9.9971011341671765E-4</v>
      </c>
      <c r="E592" s="87">
        <f t="shared" si="29"/>
        <v>9.7256271858392766E-4</v>
      </c>
      <c r="F592" s="87">
        <f t="shared" si="29"/>
        <v>9.4311793557796172E-4</v>
      </c>
      <c r="G592" s="87">
        <f t="shared" si="29"/>
        <v>9.256631057987778E-4</v>
      </c>
      <c r="H592" s="87">
        <f t="shared" si="29"/>
        <v>9.152513165979801E-4</v>
      </c>
      <c r="I592" s="88">
        <f t="shared" si="29"/>
        <v>9.1858782742999876E-4</v>
      </c>
    </row>
    <row r="593" spans="1:9" s="5" customFormat="1" ht="15" customHeight="1" x14ac:dyDescent="0.25">
      <c r="A593" s="46" t="str">
        <f t="shared" si="28"/>
        <v>26A_Magallon</v>
      </c>
      <c r="B593" s="4" t="str">
        <f t="shared" si="20"/>
        <v>Salida Nacional / National exit</v>
      </c>
      <c r="C593" s="87">
        <f t="shared" si="29"/>
        <v>6.5811160823340588E-4</v>
      </c>
      <c r="D593" s="87">
        <f t="shared" si="29"/>
        <v>6.6390965233243098E-4</v>
      </c>
      <c r="E593" s="87">
        <f t="shared" si="29"/>
        <v>6.656755465486964E-4</v>
      </c>
      <c r="F593" s="87">
        <f t="shared" si="29"/>
        <v>6.6135061393858443E-4</v>
      </c>
      <c r="G593" s="87">
        <f t="shared" si="29"/>
        <v>6.605743801373524E-4</v>
      </c>
      <c r="H593" s="87">
        <f t="shared" si="29"/>
        <v>6.6069612928998584E-4</v>
      </c>
      <c r="I593" s="88">
        <f t="shared" si="29"/>
        <v>6.6700652499771884E-4</v>
      </c>
    </row>
    <row r="594" spans="1:9" s="5" customFormat="1" ht="15" customHeight="1" x14ac:dyDescent="0.25">
      <c r="A594" s="46" t="str">
        <f t="shared" si="28"/>
        <v>27X_Ribaforada</v>
      </c>
      <c r="B594" s="4" t="str">
        <f t="shared" si="20"/>
        <v>Salida Nacional / National exit</v>
      </c>
      <c r="C594" s="87">
        <f t="shared" si="29"/>
        <v>5.8452295920849797E-4</v>
      </c>
      <c r="D594" s="87">
        <f t="shared" si="29"/>
        <v>5.8981857470804958E-4</v>
      </c>
      <c r="E594" s="87">
        <f t="shared" si="29"/>
        <v>5.9169578324844466E-4</v>
      </c>
      <c r="F594" s="87">
        <f t="shared" si="29"/>
        <v>5.8828298324834459E-4</v>
      </c>
      <c r="G594" s="87">
        <f t="shared" si="29"/>
        <v>5.8754462289190262E-4</v>
      </c>
      <c r="H594" s="87">
        <f t="shared" si="29"/>
        <v>5.8750487704460478E-4</v>
      </c>
      <c r="I594" s="88">
        <f t="shared" si="29"/>
        <v>5.9310678289548632E-4</v>
      </c>
    </row>
    <row r="595" spans="1:9" s="5" customFormat="1" ht="15" customHeight="1" x14ac:dyDescent="0.25">
      <c r="A595" s="46" t="str">
        <f t="shared" si="28"/>
        <v>28_Tudela</v>
      </c>
      <c r="B595" s="4" t="str">
        <f t="shared" si="20"/>
        <v>Salida Nacional / National exit</v>
      </c>
      <c r="C595" s="87">
        <f t="shared" si="29"/>
        <v>1.0926100352602968E-3</v>
      </c>
      <c r="D595" s="87">
        <f t="shared" si="29"/>
        <v>1.1029369364979789E-3</v>
      </c>
      <c r="E595" s="87">
        <f t="shared" si="29"/>
        <v>1.1070461324480831E-3</v>
      </c>
      <c r="F595" s="87">
        <f t="shared" si="29"/>
        <v>1.1012854696353647E-3</v>
      </c>
      <c r="G595" s="87">
        <f t="shared" si="29"/>
        <v>1.1000785019694252E-3</v>
      </c>
      <c r="H595" s="87">
        <f t="shared" si="29"/>
        <v>1.1000296268667475E-3</v>
      </c>
      <c r="I595" s="88">
        <f t="shared" si="29"/>
        <v>1.1105838234523762E-3</v>
      </c>
    </row>
    <row r="596" spans="1:9" s="5" customFormat="1" ht="15" customHeight="1" x14ac:dyDescent="0.25">
      <c r="A596" s="46" t="str">
        <f t="shared" si="28"/>
        <v>28A_Tudela Norte</v>
      </c>
      <c r="B596" s="4" t="str">
        <f t="shared" si="20"/>
        <v>Salida Nacional / National exit</v>
      </c>
      <c r="C596" s="87">
        <f t="shared" si="29"/>
        <v>9.4662527818313545E-3</v>
      </c>
      <c r="D596" s="87">
        <f t="shared" si="29"/>
        <v>9.630073686735895E-3</v>
      </c>
      <c r="E596" s="87">
        <f t="shared" si="29"/>
        <v>9.8712566592194292E-3</v>
      </c>
      <c r="F596" s="87">
        <f t="shared" si="29"/>
        <v>1.035084075450461E-2</v>
      </c>
      <c r="G596" s="87">
        <f t="shared" si="29"/>
        <v>1.0533914739262334E-2</v>
      </c>
      <c r="H596" s="87">
        <f t="shared" si="29"/>
        <v>1.0611683000140808E-2</v>
      </c>
      <c r="I596" s="88">
        <f t="shared" si="29"/>
        <v>1.0425248289081548E-2</v>
      </c>
    </row>
    <row r="597" spans="1:9" s="5" customFormat="1" ht="15" customHeight="1" x14ac:dyDescent="0.25">
      <c r="A597" s="46" t="str">
        <f t="shared" si="28"/>
        <v>29_Alfaro</v>
      </c>
      <c r="B597" s="4" t="str">
        <f t="shared" si="20"/>
        <v>Salida Nacional / National exit</v>
      </c>
      <c r="C597" s="87">
        <f t="shared" si="29"/>
        <v>2.9737788728671072E-4</v>
      </c>
      <c r="D597" s="87">
        <f t="shared" si="29"/>
        <v>2.9730644285736173E-4</v>
      </c>
      <c r="E597" s="87">
        <f t="shared" si="29"/>
        <v>2.9521547630713239E-4</v>
      </c>
      <c r="F597" s="87">
        <f t="shared" si="29"/>
        <v>2.912151537008641E-4</v>
      </c>
      <c r="G597" s="87">
        <f t="shared" si="29"/>
        <v>2.8883917844661051E-4</v>
      </c>
      <c r="H597" s="87">
        <f t="shared" si="29"/>
        <v>2.8738977177012446E-4</v>
      </c>
      <c r="I597" s="88">
        <f t="shared" si="29"/>
        <v>2.8947673491662586E-4</v>
      </c>
    </row>
    <row r="598" spans="1:9" s="5" customFormat="1" ht="15" customHeight="1" x14ac:dyDescent="0.25">
      <c r="A598" s="46" t="str">
        <f t="shared" si="28"/>
        <v>30_Rioja Baja</v>
      </c>
      <c r="B598" s="4" t="str">
        <f t="shared" si="20"/>
        <v>Salida Nacional / National exit</v>
      </c>
      <c r="C598" s="87">
        <f t="shared" si="29"/>
        <v>4.643913224228087E-4</v>
      </c>
      <c r="D598" s="87">
        <f t="shared" si="29"/>
        <v>4.6892250601100944E-4</v>
      </c>
      <c r="E598" s="87">
        <f t="shared" si="29"/>
        <v>4.7108878570263261E-4</v>
      </c>
      <c r="F598" s="87">
        <f t="shared" si="29"/>
        <v>4.6928267039780423E-4</v>
      </c>
      <c r="G598" s="87">
        <f t="shared" si="29"/>
        <v>4.6868126009026408E-4</v>
      </c>
      <c r="H598" s="87">
        <f t="shared" si="29"/>
        <v>4.6842593777169522E-4</v>
      </c>
      <c r="I598" s="88">
        <f t="shared" si="29"/>
        <v>4.7299066601989474E-4</v>
      </c>
    </row>
    <row r="599" spans="1:9" s="5" customFormat="1" ht="15" customHeight="1" x14ac:dyDescent="0.25">
      <c r="A599" s="46" t="str">
        <f t="shared" si="28"/>
        <v>32_Sequero</v>
      </c>
      <c r="B599" s="4" t="str">
        <f t="shared" si="20"/>
        <v>Salida Nacional / National exit</v>
      </c>
      <c r="C599" s="87">
        <f t="shared" si="29"/>
        <v>0</v>
      </c>
      <c r="D599" s="87">
        <f t="shared" si="29"/>
        <v>0</v>
      </c>
      <c r="E599" s="87">
        <f t="shared" si="29"/>
        <v>0</v>
      </c>
      <c r="F599" s="87">
        <f t="shared" si="29"/>
        <v>0</v>
      </c>
      <c r="G599" s="87">
        <f t="shared" si="29"/>
        <v>0</v>
      </c>
      <c r="H599" s="87">
        <f t="shared" si="29"/>
        <v>0</v>
      </c>
      <c r="I599" s="88">
        <f t="shared" si="29"/>
        <v>0</v>
      </c>
    </row>
    <row r="600" spans="1:9" s="5" customFormat="1" ht="15" customHeight="1" x14ac:dyDescent="0.25">
      <c r="A600" s="46" t="str">
        <f t="shared" si="28"/>
        <v>33_Logroño</v>
      </c>
      <c r="B600" s="4" t="str">
        <f t="shared" si="20"/>
        <v>Salida Nacional / National exit</v>
      </c>
      <c r="C600" s="87">
        <f t="shared" si="29"/>
        <v>1.2507788604037878E-2</v>
      </c>
      <c r="D600" s="87">
        <f t="shared" si="29"/>
        <v>1.2728583927878062E-2</v>
      </c>
      <c r="E600" s="87">
        <f t="shared" si="29"/>
        <v>1.3039830877652028E-2</v>
      </c>
      <c r="F600" s="87">
        <f t="shared" si="29"/>
        <v>1.3610326912003631E-2</v>
      </c>
      <c r="G600" s="87">
        <f t="shared" si="29"/>
        <v>1.3816435589167115E-2</v>
      </c>
      <c r="H600" s="87">
        <f t="shared" si="29"/>
        <v>1.3895526186740999E-2</v>
      </c>
      <c r="I600" s="88">
        <f t="shared" si="29"/>
        <v>1.3709243463238603E-2</v>
      </c>
    </row>
    <row r="601" spans="1:9" s="5" customFormat="1" ht="15" customHeight="1" x14ac:dyDescent="0.25">
      <c r="A601" s="46" t="str">
        <f t="shared" si="28"/>
        <v>33X_Navarrete</v>
      </c>
      <c r="B601" s="4" t="str">
        <f t="shared" si="20"/>
        <v>Salida Nacional / National exit</v>
      </c>
      <c r="C601" s="87">
        <f t="shared" si="29"/>
        <v>7.6039462237931737E-5</v>
      </c>
      <c r="D601" s="87">
        <f t="shared" si="29"/>
        <v>7.6191292281495166E-5</v>
      </c>
      <c r="E601" s="87">
        <f t="shared" si="29"/>
        <v>7.5911482347829971E-5</v>
      </c>
      <c r="F601" s="87">
        <f t="shared" si="29"/>
        <v>7.5170456402477674E-5</v>
      </c>
      <c r="G601" s="87">
        <f t="shared" si="29"/>
        <v>7.4594520703553528E-5</v>
      </c>
      <c r="H601" s="87">
        <f t="shared" si="29"/>
        <v>7.4189361302593452E-5</v>
      </c>
      <c r="I601" s="88">
        <f t="shared" si="29"/>
        <v>7.4743116022808086E-5</v>
      </c>
    </row>
    <row r="602" spans="1:9" s="5" customFormat="1" ht="15" customHeight="1" x14ac:dyDescent="0.25">
      <c r="A602" s="46" t="str">
        <f t="shared" si="28"/>
        <v>34_Cenicero</v>
      </c>
      <c r="B602" s="4" t="str">
        <f t="shared" si="20"/>
        <v>Salida Nacional / National exit</v>
      </c>
      <c r="C602" s="87">
        <f t="shared" si="29"/>
        <v>4.5614358829576443E-4</v>
      </c>
      <c r="D602" s="87">
        <f t="shared" si="29"/>
        <v>4.6003519677575272E-4</v>
      </c>
      <c r="E602" s="87">
        <f t="shared" si="29"/>
        <v>4.6183089367759893E-4</v>
      </c>
      <c r="F602" s="87">
        <f t="shared" si="29"/>
        <v>4.6023245175456982E-4</v>
      </c>
      <c r="G602" s="87">
        <f t="shared" si="29"/>
        <v>4.5883233691595965E-4</v>
      </c>
      <c r="H602" s="87">
        <f t="shared" si="29"/>
        <v>4.5774544632354509E-4</v>
      </c>
      <c r="I602" s="88">
        <f t="shared" si="29"/>
        <v>4.6189163279763962E-4</v>
      </c>
    </row>
    <row r="603" spans="1:9" s="5" customFormat="1" ht="15" customHeight="1" x14ac:dyDescent="0.25">
      <c r="A603" s="46" t="str">
        <f t="shared" si="28"/>
        <v>35_Haro</v>
      </c>
      <c r="B603" s="4" t="str">
        <f t="shared" si="20"/>
        <v>Salida Nacional / National exit</v>
      </c>
      <c r="C603" s="87">
        <f t="shared" si="29"/>
        <v>2.1070698297143104E-4</v>
      </c>
      <c r="D603" s="87">
        <f t="shared" si="29"/>
        <v>2.1117825202486158E-4</v>
      </c>
      <c r="E603" s="87">
        <f t="shared" si="29"/>
        <v>2.1053024965657791E-4</v>
      </c>
      <c r="F603" s="87">
        <f t="shared" si="29"/>
        <v>2.0867072926177761E-4</v>
      </c>
      <c r="G603" s="87">
        <f t="shared" si="29"/>
        <v>2.0700418032010458E-4</v>
      </c>
      <c r="H603" s="87">
        <f t="shared" si="29"/>
        <v>2.0576714618610921E-4</v>
      </c>
      <c r="I603" s="88">
        <f t="shared" si="29"/>
        <v>2.0728237390572871E-4</v>
      </c>
    </row>
    <row r="604" spans="1:9" s="5" customFormat="1" ht="15" customHeight="1" x14ac:dyDescent="0.25">
      <c r="A604" s="46" t="str">
        <f t="shared" si="28"/>
        <v>35X_Genfibre</v>
      </c>
      <c r="B604" s="4" t="str">
        <f t="shared" si="20"/>
        <v>Salida Nacional / National exit</v>
      </c>
      <c r="C604" s="87">
        <f t="shared" si="29"/>
        <v>1.4953034464823061E-3</v>
      </c>
      <c r="D604" s="87">
        <f t="shared" si="29"/>
        <v>1.5091069493415202E-3</v>
      </c>
      <c r="E604" s="87">
        <f t="shared" si="29"/>
        <v>1.5154015107079306E-3</v>
      </c>
      <c r="F604" s="87">
        <f t="shared" si="29"/>
        <v>1.5107804167761043E-3</v>
      </c>
      <c r="G604" s="87">
        <f t="shared" si="29"/>
        <v>1.5055979025179044E-3</v>
      </c>
      <c r="H604" s="87">
        <f t="shared" si="29"/>
        <v>1.5012808397466141E-3</v>
      </c>
      <c r="I604" s="88">
        <f t="shared" si="29"/>
        <v>1.5158245315971223E-3</v>
      </c>
    </row>
    <row r="605" spans="1:9" s="5" customFormat="1" ht="15" customHeight="1" x14ac:dyDescent="0.25">
      <c r="A605" s="46" t="str">
        <f t="shared" si="28"/>
        <v>36_Miranda</v>
      </c>
      <c r="B605" s="4" t="str">
        <f t="shared" si="20"/>
        <v>Salida Nacional / National exit</v>
      </c>
      <c r="C605" s="87">
        <f t="shared" si="29"/>
        <v>1.5101331339120072E-3</v>
      </c>
      <c r="D605" s="87">
        <f t="shared" si="29"/>
        <v>1.5362887025777751E-3</v>
      </c>
      <c r="E605" s="87">
        <f t="shared" si="29"/>
        <v>1.5581623790377353E-3</v>
      </c>
      <c r="F605" s="87">
        <f t="shared" si="29"/>
        <v>1.5663235933564932E-3</v>
      </c>
      <c r="G605" s="87">
        <f t="shared" si="29"/>
        <v>1.5704810284978079E-3</v>
      </c>
      <c r="H605" s="87">
        <f t="shared" si="29"/>
        <v>1.5723151889895988E-3</v>
      </c>
      <c r="I605" s="88">
        <f t="shared" si="29"/>
        <v>1.5897363419150315E-3</v>
      </c>
    </row>
    <row r="606" spans="1:9" s="5" customFormat="1" ht="15" customHeight="1" x14ac:dyDescent="0.25">
      <c r="A606" s="46" t="str">
        <f t="shared" si="28"/>
        <v>38_Vitoria</v>
      </c>
      <c r="B606" s="4" t="str">
        <f t="shared" si="28"/>
        <v>Salida Nacional / National exit</v>
      </c>
      <c r="C606" s="87">
        <f t="shared" si="29"/>
        <v>6.0612162472920084E-3</v>
      </c>
      <c r="D606" s="87">
        <f t="shared" si="29"/>
        <v>6.1320565152654122E-3</v>
      </c>
      <c r="E606" s="87">
        <f t="shared" si="29"/>
        <v>6.1805342113972735E-3</v>
      </c>
      <c r="F606" s="87">
        <f t="shared" si="29"/>
        <v>6.1820269134631048E-3</v>
      </c>
      <c r="G606" s="87">
        <f t="shared" si="29"/>
        <v>6.173910194793057E-3</v>
      </c>
      <c r="H606" s="87">
        <f t="shared" si="29"/>
        <v>6.1643409970252609E-3</v>
      </c>
      <c r="I606" s="88">
        <f t="shared" si="29"/>
        <v>6.2240794876822171E-3</v>
      </c>
    </row>
    <row r="607" spans="1:9" s="5" customFormat="1" ht="15" customHeight="1" x14ac:dyDescent="0.25">
      <c r="A607" s="46" t="str">
        <f t="shared" ref="A607:B622" si="30">A342</f>
        <v>38X.02_Parque Tecnologico</v>
      </c>
      <c r="B607" s="4" t="str">
        <f t="shared" si="30"/>
        <v>Salida Nacional / National exit</v>
      </c>
      <c r="C607" s="87">
        <f t="shared" ref="C607:I622" si="31">(C342*C77)/SUMPRODUCT(C$12:C$270,C$277:C$535)</f>
        <v>9.9422434329202958E-5</v>
      </c>
      <c r="D607" s="87">
        <f t="shared" si="31"/>
        <v>1.0060810742694662E-4</v>
      </c>
      <c r="E607" s="87">
        <f t="shared" si="31"/>
        <v>1.0143521472672976E-4</v>
      </c>
      <c r="F607" s="87">
        <f t="shared" si="31"/>
        <v>1.0149200330744286E-4</v>
      </c>
      <c r="G607" s="87">
        <f t="shared" si="31"/>
        <v>1.0136674062732397E-4</v>
      </c>
      <c r="H607" s="87">
        <f t="shared" si="31"/>
        <v>1.012098693948789E-4</v>
      </c>
      <c r="I607" s="88">
        <f t="shared" si="31"/>
        <v>1.0219122071664572E-4</v>
      </c>
    </row>
    <row r="608" spans="1:9" s="5" customFormat="1" ht="15" customHeight="1" x14ac:dyDescent="0.25">
      <c r="A608" s="46" t="str">
        <f t="shared" si="30"/>
        <v>39.01_Legutiano</v>
      </c>
      <c r="B608" s="4" t="str">
        <f t="shared" si="30"/>
        <v>Salida Nacional / National exit</v>
      </c>
      <c r="C608" s="87">
        <f t="shared" si="31"/>
        <v>4.2543481581767517E-4</v>
      </c>
      <c r="D608" s="87">
        <f t="shared" si="31"/>
        <v>4.3158123180932824E-4</v>
      </c>
      <c r="E608" s="87">
        <f t="shared" si="31"/>
        <v>4.363826235601353E-4</v>
      </c>
      <c r="F608" s="87">
        <f t="shared" si="31"/>
        <v>4.3766803083415863E-4</v>
      </c>
      <c r="G608" s="87">
        <f t="shared" si="31"/>
        <v>4.3786445467418268E-4</v>
      </c>
      <c r="H608" s="87">
        <f t="shared" si="31"/>
        <v>4.3766475416542666E-4</v>
      </c>
      <c r="I608" s="88">
        <f t="shared" si="31"/>
        <v>4.4215514901269103E-4</v>
      </c>
    </row>
    <row r="609" spans="1:9" s="5" customFormat="1" ht="15" customHeight="1" x14ac:dyDescent="0.25">
      <c r="A609" s="46" t="str">
        <f t="shared" si="30"/>
        <v>4_Papiol</v>
      </c>
      <c r="B609" s="4" t="str">
        <f t="shared" si="30"/>
        <v>Salida Nacional / National exit</v>
      </c>
      <c r="C609" s="87">
        <f t="shared" si="31"/>
        <v>2.086129779300052E-2</v>
      </c>
      <c r="D609" s="87">
        <f t="shared" si="31"/>
        <v>2.0693214185408162E-2</v>
      </c>
      <c r="E609" s="87">
        <f t="shared" si="31"/>
        <v>2.0315656149533328E-2</v>
      </c>
      <c r="F609" s="87">
        <f t="shared" si="31"/>
        <v>1.9801521189784111E-2</v>
      </c>
      <c r="G609" s="87">
        <f t="shared" si="31"/>
        <v>1.9584188756076672E-2</v>
      </c>
      <c r="H609" s="87">
        <f t="shared" si="31"/>
        <v>1.9481914085981523E-2</v>
      </c>
      <c r="I609" s="88">
        <f t="shared" si="31"/>
        <v>1.9581639556683756E-2</v>
      </c>
    </row>
    <row r="610" spans="1:9" s="5" customFormat="1" ht="15" customHeight="1" x14ac:dyDescent="0.25">
      <c r="A610" s="46" t="str">
        <f t="shared" si="30"/>
        <v>40_Mondragon</v>
      </c>
      <c r="B610" s="4" t="str">
        <f t="shared" si="30"/>
        <v>Salida Nacional / National exit</v>
      </c>
      <c r="C610" s="87">
        <f t="shared" si="31"/>
        <v>1.6786938138408467E-3</v>
      </c>
      <c r="D610" s="87">
        <f t="shared" si="31"/>
        <v>1.7108810065001279E-3</v>
      </c>
      <c r="E610" s="87">
        <f t="shared" si="31"/>
        <v>1.7392149064364563E-3</v>
      </c>
      <c r="F610" s="87">
        <f t="shared" si="31"/>
        <v>1.752113840115797E-3</v>
      </c>
      <c r="G610" s="87">
        <f t="shared" si="31"/>
        <v>1.7582409333997361E-3</v>
      </c>
      <c r="H610" s="87">
        <f t="shared" si="31"/>
        <v>1.7608474439094266E-3</v>
      </c>
      <c r="I610" s="88">
        <f t="shared" si="31"/>
        <v>1.7806754063601758E-3</v>
      </c>
    </row>
    <row r="611" spans="1:9" s="5" customFormat="1" ht="15" customHeight="1" x14ac:dyDescent="0.25">
      <c r="A611" s="46" t="str">
        <f t="shared" si="30"/>
        <v>41.01_ERM_Legazpia</v>
      </c>
      <c r="B611" s="4" t="str">
        <f t="shared" si="30"/>
        <v>Salida Nacional / National exit</v>
      </c>
      <c r="C611" s="87">
        <f t="shared" si="31"/>
        <v>1.2553078830495484E-2</v>
      </c>
      <c r="D611" s="87">
        <f t="shared" si="31"/>
        <v>1.2733564772382723E-2</v>
      </c>
      <c r="E611" s="87">
        <f t="shared" si="31"/>
        <v>1.287538089735879E-2</v>
      </c>
      <c r="F611" s="87">
        <f t="shared" si="31"/>
        <v>1.2914996994764399E-2</v>
      </c>
      <c r="G611" s="87">
        <f t="shared" si="31"/>
        <v>1.2918648055854543E-2</v>
      </c>
      <c r="H611" s="87">
        <f t="shared" si="31"/>
        <v>1.2910200985206458E-2</v>
      </c>
      <c r="I611" s="88">
        <f t="shared" si="31"/>
        <v>1.3041712055100638E-2</v>
      </c>
    </row>
    <row r="612" spans="1:9" s="5" customFormat="1" ht="15" customHeight="1" x14ac:dyDescent="0.25">
      <c r="A612" s="46" t="str">
        <f t="shared" si="30"/>
        <v>41.03_ERM_Zaldibia</v>
      </c>
      <c r="B612" s="4" t="str">
        <f t="shared" si="30"/>
        <v>Salida Nacional / National exit</v>
      </c>
      <c r="C612" s="87">
        <f t="shared" si="31"/>
        <v>7.2245750914319378E-4</v>
      </c>
      <c r="D612" s="87">
        <f t="shared" si="31"/>
        <v>7.3904121312185617E-4</v>
      </c>
      <c r="E612" s="87">
        <f t="shared" si="31"/>
        <v>7.544039593853927E-4</v>
      </c>
      <c r="F612" s="87">
        <f t="shared" si="31"/>
        <v>7.6248939432375191E-4</v>
      </c>
      <c r="G612" s="87">
        <f t="shared" si="31"/>
        <v>7.6718954315880519E-4</v>
      </c>
      <c r="H612" s="87">
        <f t="shared" si="31"/>
        <v>7.6972720318765149E-4</v>
      </c>
      <c r="I612" s="88">
        <f t="shared" si="31"/>
        <v>7.7915085458772051E-4</v>
      </c>
    </row>
    <row r="613" spans="1:9" s="5" customFormat="1" ht="15" customHeight="1" x14ac:dyDescent="0.25">
      <c r="A613" s="46" t="str">
        <f t="shared" si="30"/>
        <v>41.03X01_ERM_Legorreta</v>
      </c>
      <c r="B613" s="4" t="str">
        <f t="shared" si="30"/>
        <v>Salida Nacional / National exit</v>
      </c>
      <c r="C613" s="87">
        <f t="shared" si="31"/>
        <v>3.1802738579313876E-5</v>
      </c>
      <c r="D613" s="87">
        <f t="shared" si="31"/>
        <v>3.2541377454151138E-5</v>
      </c>
      <c r="E613" s="87">
        <f t="shared" si="31"/>
        <v>3.3227540985764133E-5</v>
      </c>
      <c r="F613" s="87">
        <f t="shared" si="31"/>
        <v>3.3591188513902714E-5</v>
      </c>
      <c r="G613" s="87">
        <f t="shared" si="31"/>
        <v>3.3804958164473501E-5</v>
      </c>
      <c r="H613" s="87">
        <f t="shared" si="31"/>
        <v>3.3921537471178054E-5</v>
      </c>
      <c r="I613" s="88">
        <f t="shared" si="31"/>
        <v>3.4339461542761716E-5</v>
      </c>
    </row>
    <row r="614" spans="1:9" s="5" customFormat="1" ht="15" customHeight="1" x14ac:dyDescent="0.25">
      <c r="A614" s="46" t="str">
        <f t="shared" si="30"/>
        <v>41.04_ERM_Altzo</v>
      </c>
      <c r="B614" s="4" t="str">
        <f t="shared" si="30"/>
        <v>Salida Nacional / National exit</v>
      </c>
      <c r="C614" s="87">
        <f t="shared" si="31"/>
        <v>1.5625154720453845E-4</v>
      </c>
      <c r="D614" s="87">
        <f t="shared" si="31"/>
        <v>1.598271473494005E-4</v>
      </c>
      <c r="E614" s="87">
        <f t="shared" si="31"/>
        <v>1.6313448849047667E-4</v>
      </c>
      <c r="F614" s="87">
        <f t="shared" si="31"/>
        <v>1.6486599454062348E-4</v>
      </c>
      <c r="G614" s="87">
        <f t="shared" si="31"/>
        <v>1.6588703784185991E-4</v>
      </c>
      <c r="H614" s="87">
        <f t="shared" si="31"/>
        <v>1.664437875571518E-4</v>
      </c>
      <c r="I614" s="88">
        <f t="shared" si="31"/>
        <v>1.6848883503719749E-4</v>
      </c>
    </row>
    <row r="615" spans="1:9" s="5" customFormat="1" ht="15" customHeight="1" x14ac:dyDescent="0.25">
      <c r="A615" s="46" t="str">
        <f t="shared" si="30"/>
        <v>41.05_ERM_Belanuntza_Tolosa</v>
      </c>
      <c r="B615" s="4" t="str">
        <f t="shared" si="30"/>
        <v>Salida Nacional / National exit</v>
      </c>
      <c r="C615" s="87">
        <f t="shared" si="31"/>
        <v>4.173861541207343E-4</v>
      </c>
      <c r="D615" s="87">
        <f t="shared" si="31"/>
        <v>4.2159243954745446E-4</v>
      </c>
      <c r="E615" s="87">
        <f t="shared" si="31"/>
        <v>4.2420332604472768E-4</v>
      </c>
      <c r="F615" s="87">
        <f t="shared" si="31"/>
        <v>4.2377952591730135E-4</v>
      </c>
      <c r="G615" s="87">
        <f t="shared" si="31"/>
        <v>4.2273628146590077E-4</v>
      </c>
      <c r="H615" s="87">
        <f t="shared" si="31"/>
        <v>4.217199781063981E-4</v>
      </c>
      <c r="I615" s="88">
        <f t="shared" si="31"/>
        <v>4.2566161606829553E-4</v>
      </c>
    </row>
    <row r="616" spans="1:9" s="5" customFormat="1" ht="15" customHeight="1" x14ac:dyDescent="0.25">
      <c r="A616" s="46" t="str">
        <f t="shared" si="30"/>
        <v>41.06_ERM_Billabona</v>
      </c>
      <c r="B616" s="4" t="str">
        <f t="shared" si="30"/>
        <v>Salida Nacional / National exit</v>
      </c>
      <c r="C616" s="87">
        <f t="shared" si="31"/>
        <v>3.9805649174823413E-4</v>
      </c>
      <c r="D616" s="87">
        <f t="shared" si="31"/>
        <v>4.071887639811868E-4</v>
      </c>
      <c r="E616" s="87">
        <f t="shared" si="31"/>
        <v>4.1563367620825123E-4</v>
      </c>
      <c r="F616" s="87">
        <f t="shared" si="31"/>
        <v>4.2004471312686404E-4</v>
      </c>
      <c r="G616" s="87">
        <f t="shared" si="31"/>
        <v>4.2270254324458555E-4</v>
      </c>
      <c r="H616" s="87">
        <f t="shared" si="31"/>
        <v>4.2417460799720806E-4</v>
      </c>
      <c r="I616" s="88">
        <f t="shared" si="31"/>
        <v>4.2942400507508551E-4</v>
      </c>
    </row>
    <row r="617" spans="1:9" s="5" customFormat="1" ht="15" customHeight="1" x14ac:dyDescent="0.25">
      <c r="A617" s="46" t="str">
        <f t="shared" si="30"/>
        <v>41.07X_Hernani_Osiñaga</v>
      </c>
      <c r="B617" s="4" t="str">
        <f t="shared" si="30"/>
        <v>Salida Nacional / National exit</v>
      </c>
      <c r="C617" s="87">
        <f t="shared" si="31"/>
        <v>2.0609654831848885E-3</v>
      </c>
      <c r="D617" s="87">
        <f t="shared" si="31"/>
        <v>2.1081901294274126E-3</v>
      </c>
      <c r="E617" s="87">
        <f t="shared" si="31"/>
        <v>2.1518401244258892E-3</v>
      </c>
      <c r="F617" s="87">
        <f t="shared" si="31"/>
        <v>2.1746059305066748E-3</v>
      </c>
      <c r="G617" s="87">
        <f t="shared" si="31"/>
        <v>2.1883578304745755E-3</v>
      </c>
      <c r="H617" s="87">
        <f t="shared" si="31"/>
        <v>2.1959862226878912E-3</v>
      </c>
      <c r="I617" s="88">
        <f t="shared" si="31"/>
        <v>2.223174900292836E-3</v>
      </c>
    </row>
    <row r="618" spans="1:9" s="5" customFormat="1" ht="15" customHeight="1" x14ac:dyDescent="0.25">
      <c r="A618" s="46" t="str">
        <f t="shared" si="30"/>
        <v>41.10_ERM_Irun</v>
      </c>
      <c r="B618" s="4" t="str">
        <f t="shared" si="30"/>
        <v>Salida Nacional / National exit</v>
      </c>
      <c r="C618" s="87">
        <f t="shared" si="31"/>
        <v>1.3173138004113774E-3</v>
      </c>
      <c r="D618" s="87">
        <f t="shared" si="31"/>
        <v>1.3348763130746366E-3</v>
      </c>
      <c r="E618" s="87">
        <f t="shared" si="31"/>
        <v>1.3480392758816438E-3</v>
      </c>
      <c r="F618" s="87">
        <f t="shared" si="31"/>
        <v>1.3505370473775144E-3</v>
      </c>
      <c r="G618" s="87">
        <f t="shared" si="31"/>
        <v>1.3507369994687198E-3</v>
      </c>
      <c r="H618" s="87">
        <f t="shared" si="31"/>
        <v>1.3500237855350579E-3</v>
      </c>
      <c r="I618" s="88">
        <f t="shared" si="31"/>
        <v>1.364053165049369E-3</v>
      </c>
    </row>
    <row r="619" spans="1:9" s="5" customFormat="1" ht="15" customHeight="1" x14ac:dyDescent="0.25">
      <c r="A619" s="46" t="str">
        <f t="shared" si="30"/>
        <v>41-16_Vergara</v>
      </c>
      <c r="B619" s="4" t="str">
        <f t="shared" si="30"/>
        <v>Salida Nacional / National exit</v>
      </c>
      <c r="C619" s="87">
        <f t="shared" si="31"/>
        <v>2.4881658112313308E-4</v>
      </c>
      <c r="D619" s="87">
        <f t="shared" si="31"/>
        <v>2.4970750963417124E-4</v>
      </c>
      <c r="E619" s="87">
        <f t="shared" si="31"/>
        <v>2.4939089724808008E-4</v>
      </c>
      <c r="F619" s="87">
        <f t="shared" si="31"/>
        <v>2.4764527707529674E-4</v>
      </c>
      <c r="G619" s="87">
        <f t="shared" si="31"/>
        <v>2.4578883713759144E-4</v>
      </c>
      <c r="H619" s="87">
        <f t="shared" si="31"/>
        <v>2.4433054773542908E-4</v>
      </c>
      <c r="I619" s="88">
        <f t="shared" si="31"/>
        <v>2.4614902061148157E-4</v>
      </c>
    </row>
    <row r="620" spans="1:9" s="5" customFormat="1" ht="15" customHeight="1" x14ac:dyDescent="0.25">
      <c r="A620" s="46" t="str">
        <f t="shared" si="30"/>
        <v>43X.00_Dima</v>
      </c>
      <c r="B620" s="4" t="str">
        <f t="shared" si="30"/>
        <v>Salida Nacional / National exit</v>
      </c>
      <c r="C620" s="87">
        <f t="shared" si="31"/>
        <v>1.6883102911827721E-2</v>
      </c>
      <c r="D620" s="87">
        <f t="shared" si="31"/>
        <v>1.7172534124741245E-2</v>
      </c>
      <c r="E620" s="87">
        <f t="shared" si="31"/>
        <v>1.7469359279539725E-2</v>
      </c>
      <c r="F620" s="87">
        <f t="shared" si="31"/>
        <v>1.776736171457758E-2</v>
      </c>
      <c r="G620" s="87">
        <f t="shared" si="31"/>
        <v>1.7862267666692449E-2</v>
      </c>
      <c r="H620" s="87">
        <f t="shared" si="31"/>
        <v>1.7886611149606643E-2</v>
      </c>
      <c r="I620" s="88">
        <f t="shared" si="31"/>
        <v>1.7944385959986285E-2</v>
      </c>
    </row>
    <row r="621" spans="1:9" s="5" customFormat="1" ht="15" customHeight="1" x14ac:dyDescent="0.25">
      <c r="A621" s="46" t="str">
        <f t="shared" si="30"/>
        <v>45.01DXC_Zabalgarbi</v>
      </c>
      <c r="B621" s="4" t="str">
        <f t="shared" si="30"/>
        <v>Salida Nacional / National exit</v>
      </c>
      <c r="C621" s="87">
        <f t="shared" si="31"/>
        <v>1.9051288808959821E-3</v>
      </c>
      <c r="D621" s="87">
        <f t="shared" si="31"/>
        <v>1.9270133769754469E-3</v>
      </c>
      <c r="E621" s="87">
        <f t="shared" si="31"/>
        <v>1.940770148655458E-3</v>
      </c>
      <c r="F621" s="87">
        <f t="shared" si="31"/>
        <v>1.9406711229737906E-3</v>
      </c>
      <c r="G621" s="87">
        <f t="shared" si="31"/>
        <v>1.9353408011265815E-3</v>
      </c>
      <c r="H621" s="87">
        <f t="shared" si="31"/>
        <v>1.9297149738572523E-3</v>
      </c>
      <c r="I621" s="88">
        <f t="shared" si="31"/>
        <v>1.9482934353726516E-3</v>
      </c>
    </row>
    <row r="622" spans="1:9" s="5" customFormat="1" ht="15" customHeight="1" x14ac:dyDescent="0.25">
      <c r="A622" s="46" t="str">
        <f t="shared" si="30"/>
        <v>45.01X_ESC Rezola</v>
      </c>
      <c r="B622" s="4" t="str">
        <f t="shared" si="30"/>
        <v>Salida Nacional / National exit</v>
      </c>
      <c r="C622" s="87">
        <f t="shared" si="31"/>
        <v>2.6322309880825633E-5</v>
      </c>
      <c r="D622" s="87">
        <f t="shared" si="31"/>
        <v>2.6624868752283329E-5</v>
      </c>
      <c r="E622" s="87">
        <f t="shared" si="31"/>
        <v>2.6815033185603435E-5</v>
      </c>
      <c r="F622" s="87">
        <f t="shared" si="31"/>
        <v>2.6813631988685183E-5</v>
      </c>
      <c r="G622" s="87">
        <f t="shared" si="31"/>
        <v>2.6740263722558509E-5</v>
      </c>
      <c r="H622" s="87">
        <f t="shared" si="31"/>
        <v>2.6662809533016671E-5</v>
      </c>
      <c r="I622" s="88">
        <f t="shared" si="31"/>
        <v>2.6919725317641493E-5</v>
      </c>
    </row>
    <row r="623" spans="1:9" s="5" customFormat="1" ht="15" customHeight="1" x14ac:dyDescent="0.25">
      <c r="A623" s="46" t="str">
        <f t="shared" ref="A623:B638" si="32">A358</f>
        <v>45.02_Barakaldo</v>
      </c>
      <c r="B623" s="4" t="str">
        <f t="shared" si="32"/>
        <v>Salida Nacional / National exit</v>
      </c>
      <c r="C623" s="87">
        <f t="shared" ref="C623:I638" si="33">(C358*C93)/SUMPRODUCT(C$12:C$270,C$277:C$535)</f>
        <v>2.1160197098759161E-3</v>
      </c>
      <c r="D623" s="87">
        <f t="shared" si="33"/>
        <v>2.1534027635941389E-3</v>
      </c>
      <c r="E623" s="87">
        <f t="shared" si="33"/>
        <v>2.1921458929757979E-3</v>
      </c>
      <c r="F623" s="87">
        <f t="shared" si="33"/>
        <v>2.2311844387403719E-3</v>
      </c>
      <c r="G623" s="87">
        <f t="shared" si="33"/>
        <v>2.2434986617142173E-3</v>
      </c>
      <c r="H623" s="87">
        <f t="shared" si="33"/>
        <v>2.2465118295942397E-3</v>
      </c>
      <c r="I623" s="88">
        <f t="shared" si="33"/>
        <v>2.2536269455635397E-3</v>
      </c>
    </row>
    <row r="624" spans="1:9" s="5" customFormat="1" ht="15" customHeight="1" x14ac:dyDescent="0.25">
      <c r="A624" s="46" t="str">
        <f t="shared" si="32"/>
        <v>45.05.0 BBC Zierbana-Superpuerto</v>
      </c>
      <c r="B624" s="4" t="str">
        <f t="shared" si="32"/>
        <v>Salida Nacional / National exit</v>
      </c>
      <c r="C624" s="87">
        <f t="shared" si="33"/>
        <v>1.0168658333016714E-2</v>
      </c>
      <c r="D624" s="87">
        <f t="shared" si="33"/>
        <v>1.030560198852154E-2</v>
      </c>
      <c r="E624" s="87">
        <f t="shared" si="33"/>
        <v>1.040452301089885E-2</v>
      </c>
      <c r="F624" s="87">
        <f t="shared" si="33"/>
        <v>1.0426608119192727E-2</v>
      </c>
      <c r="G624" s="87">
        <f t="shared" si="33"/>
        <v>1.0411070730208843E-2</v>
      </c>
      <c r="H624" s="87">
        <f t="shared" si="33"/>
        <v>1.0388148303196752E-2</v>
      </c>
      <c r="I624" s="88">
        <f t="shared" si="33"/>
        <v>1.0490646312304681E-2</v>
      </c>
    </row>
    <row r="625" spans="1:9" s="5" customFormat="1" ht="15" customHeight="1" x14ac:dyDescent="0.25">
      <c r="A625" s="46" t="str">
        <f t="shared" si="32"/>
        <v>45_16_Arrigorriaga_16</v>
      </c>
      <c r="B625" s="4" t="str">
        <f t="shared" si="32"/>
        <v>Salida Nacional / National exit</v>
      </c>
      <c r="C625" s="87">
        <f t="shared" si="33"/>
        <v>0</v>
      </c>
      <c r="D625" s="87">
        <f t="shared" si="33"/>
        <v>0</v>
      </c>
      <c r="E625" s="87">
        <f t="shared" si="33"/>
        <v>0</v>
      </c>
      <c r="F625" s="87">
        <f t="shared" si="33"/>
        <v>0</v>
      </c>
      <c r="G625" s="87">
        <f t="shared" si="33"/>
        <v>0</v>
      </c>
      <c r="H625" s="87">
        <f t="shared" si="33"/>
        <v>0</v>
      </c>
      <c r="I625" s="88">
        <f t="shared" si="33"/>
        <v>0</v>
      </c>
    </row>
    <row r="626" spans="1:9" s="5" customFormat="1" ht="15" customHeight="1" x14ac:dyDescent="0.25">
      <c r="A626" s="46" t="str">
        <f t="shared" si="32"/>
        <v>6_Subirats</v>
      </c>
      <c r="B626" s="4" t="str">
        <f t="shared" si="32"/>
        <v>Salida Nacional / National exit</v>
      </c>
      <c r="C626" s="87">
        <f t="shared" si="33"/>
        <v>1.8390511994506368E-2</v>
      </c>
      <c r="D626" s="87">
        <f t="shared" si="33"/>
        <v>1.8263054120027249E-2</v>
      </c>
      <c r="E626" s="87">
        <f t="shared" si="33"/>
        <v>1.7952348064399219E-2</v>
      </c>
      <c r="F626" s="87">
        <f t="shared" si="33"/>
        <v>1.7515507720104618E-2</v>
      </c>
      <c r="G626" s="87">
        <f t="shared" si="33"/>
        <v>1.7340735019960748E-2</v>
      </c>
      <c r="H626" s="87">
        <f t="shared" si="33"/>
        <v>1.7263522169967297E-2</v>
      </c>
      <c r="I626" s="88">
        <f t="shared" si="33"/>
        <v>1.7359913080622874E-2</v>
      </c>
    </row>
    <row r="627" spans="1:9" s="5" customFormat="1" ht="15" customHeight="1" x14ac:dyDescent="0.25">
      <c r="A627" s="46" t="str">
        <f t="shared" si="32"/>
        <v>7A_Vilafranca</v>
      </c>
      <c r="B627" s="4" t="str">
        <f t="shared" si="32"/>
        <v>Salida Nacional / National exit</v>
      </c>
      <c r="C627" s="87">
        <f t="shared" si="33"/>
        <v>0</v>
      </c>
      <c r="D627" s="87">
        <f t="shared" si="33"/>
        <v>0</v>
      </c>
      <c r="E627" s="87">
        <f t="shared" si="33"/>
        <v>0</v>
      </c>
      <c r="F627" s="87">
        <f t="shared" si="33"/>
        <v>0</v>
      </c>
      <c r="G627" s="87">
        <f t="shared" si="33"/>
        <v>0</v>
      </c>
      <c r="H627" s="87">
        <f t="shared" si="33"/>
        <v>0</v>
      </c>
      <c r="I627" s="88">
        <f t="shared" si="33"/>
        <v>0</v>
      </c>
    </row>
    <row r="628" spans="1:9" s="5" customFormat="1" ht="15" customHeight="1" x14ac:dyDescent="0.25">
      <c r="A628" s="46" t="str">
        <f t="shared" si="32"/>
        <v>7B_Santa Margarita</v>
      </c>
      <c r="B628" s="4" t="str">
        <f t="shared" si="32"/>
        <v>Salida Nacional / National exit</v>
      </c>
      <c r="C628" s="87">
        <f t="shared" si="33"/>
        <v>9.139632394194174E-4</v>
      </c>
      <c r="D628" s="87">
        <f t="shared" si="33"/>
        <v>9.0960125593683358E-4</v>
      </c>
      <c r="E628" s="87">
        <f t="shared" si="33"/>
        <v>8.9634487572304885E-4</v>
      </c>
      <c r="F628" s="87">
        <f t="shared" si="33"/>
        <v>8.7607583044881532E-4</v>
      </c>
      <c r="G628" s="87">
        <f t="shared" si="33"/>
        <v>8.685368424619143E-4</v>
      </c>
      <c r="H628" s="87">
        <f t="shared" si="33"/>
        <v>8.6549241608854441E-4</v>
      </c>
      <c r="I628" s="88">
        <f t="shared" si="33"/>
        <v>8.7075981106084764E-4</v>
      </c>
    </row>
    <row r="629" spans="1:9" s="5" customFormat="1" ht="15" customHeight="1" x14ac:dyDescent="0.25">
      <c r="A629" s="46" t="str">
        <f t="shared" si="32"/>
        <v>A1_Sabiñanigo</v>
      </c>
      <c r="B629" s="4" t="str">
        <f t="shared" si="32"/>
        <v>Salida Nacional / National exit</v>
      </c>
      <c r="C629" s="87">
        <f t="shared" si="33"/>
        <v>9.6819722466644491E-4</v>
      </c>
      <c r="D629" s="87">
        <f t="shared" si="33"/>
        <v>9.7254768958992708E-4</v>
      </c>
      <c r="E629" s="87">
        <f t="shared" si="33"/>
        <v>9.6986695095357869E-4</v>
      </c>
      <c r="F629" s="87">
        <f t="shared" si="33"/>
        <v>9.5857690070406812E-4</v>
      </c>
      <c r="G629" s="87">
        <f t="shared" si="33"/>
        <v>9.5538696214775049E-4</v>
      </c>
      <c r="H629" s="87">
        <f t="shared" si="33"/>
        <v>9.5475847026939981E-4</v>
      </c>
      <c r="I629" s="88">
        <f t="shared" si="33"/>
        <v>9.6353439373316808E-4</v>
      </c>
    </row>
    <row r="630" spans="1:9" s="5" customFormat="1" ht="15" customHeight="1" x14ac:dyDescent="0.25">
      <c r="A630" s="46" t="str">
        <f t="shared" si="32"/>
        <v>A10_Zaragoza</v>
      </c>
      <c r="B630" s="4" t="str">
        <f t="shared" si="32"/>
        <v>Salida Nacional / National exit</v>
      </c>
      <c r="C630" s="87">
        <f t="shared" si="33"/>
        <v>0</v>
      </c>
      <c r="D630" s="87">
        <f t="shared" si="33"/>
        <v>0</v>
      </c>
      <c r="E630" s="87">
        <f t="shared" si="33"/>
        <v>0</v>
      </c>
      <c r="F630" s="87">
        <f t="shared" si="33"/>
        <v>0</v>
      </c>
      <c r="G630" s="87">
        <f t="shared" si="33"/>
        <v>0</v>
      </c>
      <c r="H630" s="87">
        <f t="shared" si="33"/>
        <v>0</v>
      </c>
      <c r="I630" s="88">
        <f t="shared" si="33"/>
        <v>0</v>
      </c>
    </row>
    <row r="631" spans="1:9" s="5" customFormat="1" ht="15" customHeight="1" x14ac:dyDescent="0.25">
      <c r="A631" s="46" t="str">
        <f t="shared" si="32"/>
        <v>A36 Barcelona</v>
      </c>
      <c r="B631" s="4" t="str">
        <f t="shared" si="32"/>
        <v>Salida Nacional / National exit</v>
      </c>
      <c r="C631" s="87">
        <f t="shared" si="33"/>
        <v>4.6975550383384017E-2</v>
      </c>
      <c r="D631" s="87">
        <f t="shared" si="33"/>
        <v>4.6610774239312799E-2</v>
      </c>
      <c r="E631" s="87">
        <f t="shared" si="33"/>
        <v>4.5779530893741018E-2</v>
      </c>
      <c r="F631" s="87">
        <f t="shared" si="33"/>
        <v>4.4641556650140711E-2</v>
      </c>
      <c r="G631" s="87">
        <f t="shared" si="33"/>
        <v>4.4157360823078765E-2</v>
      </c>
      <c r="H631" s="87">
        <f t="shared" si="33"/>
        <v>4.3927021392558954E-2</v>
      </c>
      <c r="I631" s="88">
        <f t="shared" si="33"/>
        <v>4.4152019902845063E-2</v>
      </c>
    </row>
    <row r="632" spans="1:9" s="5" customFormat="1" ht="15" customHeight="1" x14ac:dyDescent="0.25">
      <c r="A632" s="46" t="str">
        <f t="shared" si="32"/>
        <v>A5A_Gurrea Gallego</v>
      </c>
      <c r="B632" s="4" t="str">
        <f t="shared" si="32"/>
        <v>Salida Nacional / National exit</v>
      </c>
      <c r="C632" s="87">
        <f t="shared" si="33"/>
        <v>6.2174711460506846E-5</v>
      </c>
      <c r="D632" s="87">
        <f t="shared" si="33"/>
        <v>6.2926631846057029E-5</v>
      </c>
      <c r="E632" s="87">
        <f t="shared" si="33"/>
        <v>6.3289814875423022E-5</v>
      </c>
      <c r="F632" s="87">
        <f t="shared" si="33"/>
        <v>6.2985600728867903E-5</v>
      </c>
      <c r="G632" s="87">
        <f t="shared" si="33"/>
        <v>6.309018390875214E-5</v>
      </c>
      <c r="H632" s="87">
        <f t="shared" si="33"/>
        <v>6.325372491464334E-5</v>
      </c>
      <c r="I632" s="88">
        <f t="shared" si="33"/>
        <v>6.3930468017324121E-5</v>
      </c>
    </row>
    <row r="633" spans="1:9" s="5" customFormat="1" ht="15" customHeight="1" x14ac:dyDescent="0.25">
      <c r="A633" s="46" t="str">
        <f t="shared" si="32"/>
        <v>A6_Zuera</v>
      </c>
      <c r="B633" s="4" t="str">
        <f t="shared" si="32"/>
        <v>Salida Nacional / National exit</v>
      </c>
      <c r="C633" s="87">
        <f t="shared" si="33"/>
        <v>3.8323661440862864E-4</v>
      </c>
      <c r="D633" s="87">
        <f t="shared" si="33"/>
        <v>3.8479123590568501E-4</v>
      </c>
      <c r="E633" s="87">
        <f t="shared" si="33"/>
        <v>3.8343810488317761E-4</v>
      </c>
      <c r="F633" s="87">
        <f t="shared" si="33"/>
        <v>3.7875458711475804E-4</v>
      </c>
      <c r="G633" s="87">
        <f t="shared" si="33"/>
        <v>3.7724838001677294E-4</v>
      </c>
      <c r="H633" s="87">
        <f t="shared" si="33"/>
        <v>3.76797366453591E-4</v>
      </c>
      <c r="I633" s="88">
        <f t="shared" si="33"/>
        <v>3.801729320076146E-4</v>
      </c>
    </row>
    <row r="634" spans="1:9" s="5" customFormat="1" ht="15" customHeight="1" x14ac:dyDescent="0.25">
      <c r="A634" s="46" t="str">
        <f t="shared" si="32"/>
        <v>A7_Villanueva de Gallego</v>
      </c>
      <c r="B634" s="4" t="str">
        <f t="shared" si="32"/>
        <v>Salida Nacional / National exit</v>
      </c>
      <c r="C634" s="87">
        <f t="shared" si="33"/>
        <v>7.4795504043979018E-5</v>
      </c>
      <c r="D634" s="87">
        <f t="shared" si="33"/>
        <v>7.4308576350162075E-5</v>
      </c>
      <c r="E634" s="87">
        <f t="shared" si="33"/>
        <v>7.3169365447573831E-5</v>
      </c>
      <c r="F634" s="87">
        <f t="shared" si="33"/>
        <v>7.1597648647461765E-5</v>
      </c>
      <c r="G634" s="87">
        <f t="shared" si="33"/>
        <v>7.0808533849206246E-5</v>
      </c>
      <c r="H634" s="87">
        <f t="shared" si="33"/>
        <v>7.0388505824627969E-5</v>
      </c>
      <c r="I634" s="88">
        <f t="shared" si="33"/>
        <v>7.0830442900832991E-5</v>
      </c>
    </row>
    <row r="635" spans="1:9" s="5" customFormat="1" ht="15" customHeight="1" x14ac:dyDescent="0.25">
      <c r="A635" s="46" t="str">
        <f t="shared" si="32"/>
        <v>A8_Zorongo</v>
      </c>
      <c r="B635" s="4" t="str">
        <f t="shared" si="32"/>
        <v>Salida Nacional / National exit</v>
      </c>
      <c r="C635" s="87">
        <f t="shared" si="33"/>
        <v>2.4089204458338507E-5</v>
      </c>
      <c r="D635" s="87">
        <f t="shared" si="33"/>
        <v>2.393267222267215E-5</v>
      </c>
      <c r="E635" s="87">
        <f t="shared" si="33"/>
        <v>2.3566109173355416E-5</v>
      </c>
      <c r="F635" s="87">
        <f t="shared" si="33"/>
        <v>2.3060294196321465E-5</v>
      </c>
      <c r="G635" s="87">
        <f t="shared" si="33"/>
        <v>2.2806078884320711E-5</v>
      </c>
      <c r="H635" s="87">
        <f t="shared" si="33"/>
        <v>2.2670597880352775E-5</v>
      </c>
      <c r="I635" s="88">
        <f t="shared" si="33"/>
        <v>2.2812527113022326E-5</v>
      </c>
    </row>
    <row r="636" spans="1:9" s="5" customFormat="1" ht="15" customHeight="1" x14ac:dyDescent="0.25">
      <c r="A636" s="46" t="str">
        <f t="shared" si="32"/>
        <v>A9_Juslibol</v>
      </c>
      <c r="B636" s="4" t="str">
        <f t="shared" si="32"/>
        <v>Salida Nacional / National exit</v>
      </c>
      <c r="C636" s="87">
        <f t="shared" si="33"/>
        <v>1.2983457941667472E-2</v>
      </c>
      <c r="D636" s="87">
        <f t="shared" si="33"/>
        <v>1.2899352336289402E-2</v>
      </c>
      <c r="E636" s="87">
        <f t="shared" si="33"/>
        <v>1.2702088982728062E-2</v>
      </c>
      <c r="F636" s="87">
        <f t="shared" si="33"/>
        <v>1.2429812055971838E-2</v>
      </c>
      <c r="G636" s="87">
        <f t="shared" si="33"/>
        <v>1.229273647299647E-2</v>
      </c>
      <c r="H636" s="87">
        <f t="shared" si="33"/>
        <v>1.2219533178592885E-2</v>
      </c>
      <c r="I636" s="88">
        <f t="shared" si="33"/>
        <v>1.2295666850112861E-2</v>
      </c>
    </row>
    <row r="637" spans="1:9" s="5" customFormat="1" ht="15" customHeight="1" x14ac:dyDescent="0.25">
      <c r="A637" s="46" t="str">
        <f t="shared" si="32"/>
        <v>A9A_Ramal Utebo-Sobradiel</v>
      </c>
      <c r="B637" s="4" t="str">
        <f t="shared" si="32"/>
        <v>Salida Nacional / National exit</v>
      </c>
      <c r="C637" s="87">
        <f t="shared" si="33"/>
        <v>3.7982442936992174E-4</v>
      </c>
      <c r="D637" s="87">
        <f t="shared" si="33"/>
        <v>3.7736563010066105E-4</v>
      </c>
      <c r="E637" s="87">
        <f t="shared" si="33"/>
        <v>3.7159673588643113E-4</v>
      </c>
      <c r="F637" s="87">
        <f t="shared" si="33"/>
        <v>3.6363361074185231E-4</v>
      </c>
      <c r="G637" s="87">
        <f t="shared" si="33"/>
        <v>3.5962315095084725E-4</v>
      </c>
      <c r="H637" s="87">
        <f t="shared" si="33"/>
        <v>3.5748046090642265E-4</v>
      </c>
      <c r="I637" s="88">
        <f t="shared" si="33"/>
        <v>3.5970539881422908E-4</v>
      </c>
    </row>
    <row r="638" spans="1:9" s="5" customFormat="1" ht="15" customHeight="1" x14ac:dyDescent="0.25">
      <c r="A638" s="46" t="str">
        <f t="shared" si="32"/>
        <v>A9B_Zaragoza Plaza</v>
      </c>
      <c r="B638" s="4" t="str">
        <f t="shared" si="32"/>
        <v>Salida Nacional / National exit</v>
      </c>
      <c r="C638" s="87">
        <f t="shared" si="33"/>
        <v>1.3388618399316735E-4</v>
      </c>
      <c r="D638" s="87">
        <f t="shared" si="33"/>
        <v>1.330218810457997E-4</v>
      </c>
      <c r="E638" s="87">
        <f t="shared" si="33"/>
        <v>1.3099118729436503E-4</v>
      </c>
      <c r="F638" s="87">
        <f t="shared" si="33"/>
        <v>1.2818740394151393E-4</v>
      </c>
      <c r="G638" s="87">
        <f t="shared" si="33"/>
        <v>1.2677318236681639E-4</v>
      </c>
      <c r="H638" s="87">
        <f t="shared" si="33"/>
        <v>1.260162099857563E-4</v>
      </c>
      <c r="I638" s="88">
        <f t="shared" si="33"/>
        <v>1.2679714295383364E-4</v>
      </c>
    </row>
    <row r="639" spans="1:9" s="5" customFormat="1" ht="15" customHeight="1" x14ac:dyDescent="0.25">
      <c r="A639" s="46" t="str">
        <f t="shared" ref="A639:B654" si="34">A374</f>
        <v>Abegondo (I15)</v>
      </c>
      <c r="B639" s="4" t="str">
        <f t="shared" si="34"/>
        <v>Salida Nacional / National exit</v>
      </c>
      <c r="C639" s="87">
        <f t="shared" ref="C639:I654" si="35">(C374*C109)/SUMPRODUCT(C$12:C$270,C$277:C$535)</f>
        <v>4.6813804019369817E-3</v>
      </c>
      <c r="D639" s="87">
        <f t="shared" si="35"/>
        <v>4.7117767714155313E-3</v>
      </c>
      <c r="E639" s="87">
        <f t="shared" si="35"/>
        <v>4.7182221004906794E-3</v>
      </c>
      <c r="F639" s="87">
        <f t="shared" si="35"/>
        <v>4.6897730658837138E-3</v>
      </c>
      <c r="G639" s="87">
        <f t="shared" si="35"/>
        <v>4.6773773158141707E-3</v>
      </c>
      <c r="H639" s="87">
        <f t="shared" si="35"/>
        <v>4.6700886426384305E-3</v>
      </c>
      <c r="I639" s="88">
        <f t="shared" si="35"/>
        <v>4.7153185062246668E-3</v>
      </c>
    </row>
    <row r="640" spans="1:9" s="5" customFormat="1" ht="15" customHeight="1" x14ac:dyDescent="0.25">
      <c r="A640" s="46" t="str">
        <f t="shared" si="34"/>
        <v>Andosilla</v>
      </c>
      <c r="B640" s="4" t="str">
        <f t="shared" si="34"/>
        <v>Salida Nacional / National exit</v>
      </c>
      <c r="C640" s="87">
        <f t="shared" si="35"/>
        <v>9.5060904386874527E-3</v>
      </c>
      <c r="D640" s="87">
        <f t="shared" si="35"/>
        <v>9.5736180749771901E-3</v>
      </c>
      <c r="E640" s="87">
        <f t="shared" si="35"/>
        <v>9.5919187743215249E-3</v>
      </c>
      <c r="F640" s="87">
        <f t="shared" si="35"/>
        <v>9.5375375246242802E-3</v>
      </c>
      <c r="G640" s="87">
        <f t="shared" si="35"/>
        <v>9.5065982875190049E-3</v>
      </c>
      <c r="H640" s="87">
        <f t="shared" si="35"/>
        <v>9.4871566563979326E-3</v>
      </c>
      <c r="I640" s="88">
        <f t="shared" si="35"/>
        <v>9.5750263680893163E-3</v>
      </c>
    </row>
    <row r="641" spans="1:9" s="5" customFormat="1" ht="15" customHeight="1" x14ac:dyDescent="0.25">
      <c r="A641" s="46" t="str">
        <f t="shared" si="34"/>
        <v>B02_Briviesca</v>
      </c>
      <c r="B641" s="4" t="str">
        <f t="shared" si="34"/>
        <v>Salida Nacional / National exit</v>
      </c>
      <c r="C641" s="87">
        <f t="shared" si="35"/>
        <v>1.3691596881777171E-3</v>
      </c>
      <c r="D641" s="87">
        <f t="shared" si="35"/>
        <v>1.3771320344426166E-3</v>
      </c>
      <c r="E641" s="87">
        <f t="shared" si="35"/>
        <v>1.3779058216938477E-3</v>
      </c>
      <c r="F641" s="87">
        <f t="shared" si="35"/>
        <v>1.370009094303772E-3</v>
      </c>
      <c r="G641" s="87">
        <f t="shared" si="35"/>
        <v>1.3628187111946947E-3</v>
      </c>
      <c r="H641" s="87">
        <f t="shared" si="35"/>
        <v>1.3573295465779582E-3</v>
      </c>
      <c r="I641" s="88">
        <f t="shared" si="35"/>
        <v>1.3696446775359917E-3</v>
      </c>
    </row>
    <row r="642" spans="1:9" s="5" customFormat="1" ht="15" customHeight="1" x14ac:dyDescent="0.25">
      <c r="A642" s="46" t="str">
        <f t="shared" si="34"/>
        <v>B04_Burgos</v>
      </c>
      <c r="B642" s="4" t="str">
        <f t="shared" si="34"/>
        <v>Salida Nacional / National exit</v>
      </c>
      <c r="C642" s="87">
        <f t="shared" si="35"/>
        <v>0</v>
      </c>
      <c r="D642" s="87">
        <f t="shared" si="35"/>
        <v>0</v>
      </c>
      <c r="E642" s="87">
        <f t="shared" si="35"/>
        <v>0</v>
      </c>
      <c r="F642" s="87">
        <f t="shared" si="35"/>
        <v>0</v>
      </c>
      <c r="G642" s="87">
        <f t="shared" si="35"/>
        <v>0</v>
      </c>
      <c r="H642" s="87">
        <f t="shared" si="35"/>
        <v>0</v>
      </c>
      <c r="I642" s="88">
        <f t="shared" si="35"/>
        <v>0</v>
      </c>
    </row>
    <row r="643" spans="1:9" s="5" customFormat="1" ht="15" customHeight="1" x14ac:dyDescent="0.25">
      <c r="A643" s="46" t="str">
        <f t="shared" si="34"/>
        <v>B05_Villalonquejar</v>
      </c>
      <c r="B643" s="4" t="str">
        <f t="shared" si="34"/>
        <v>Salida Nacional / National exit</v>
      </c>
      <c r="C643" s="87">
        <f t="shared" si="35"/>
        <v>6.8503698645180815E-3</v>
      </c>
      <c r="D643" s="87">
        <f t="shared" si="35"/>
        <v>6.9404559421596991E-3</v>
      </c>
      <c r="E643" s="87">
        <f t="shared" si="35"/>
        <v>7.0064677413521235E-3</v>
      </c>
      <c r="F643" s="87">
        <f t="shared" si="35"/>
        <v>7.0155256029319152E-3</v>
      </c>
      <c r="G643" s="87">
        <f t="shared" si="35"/>
        <v>7.0194431698771898E-3</v>
      </c>
      <c r="H643" s="87">
        <f t="shared" si="35"/>
        <v>7.0195690265864403E-3</v>
      </c>
      <c r="I643" s="88">
        <f t="shared" si="35"/>
        <v>7.0957859828042046E-3</v>
      </c>
    </row>
    <row r="644" spans="1:9" s="5" customFormat="1" ht="15" customHeight="1" x14ac:dyDescent="0.25">
      <c r="A644" s="46" t="str">
        <f t="shared" si="34"/>
        <v>B08_Lerma</v>
      </c>
      <c r="B644" s="4" t="str">
        <f t="shared" si="34"/>
        <v>Salida Nacional / National exit</v>
      </c>
      <c r="C644" s="87">
        <f t="shared" si="35"/>
        <v>3.8528024348725992E-5</v>
      </c>
      <c r="D644" s="87">
        <f t="shared" si="35"/>
        <v>3.8550709681682481E-5</v>
      </c>
      <c r="E644" s="87">
        <f t="shared" si="35"/>
        <v>3.8360794518747897E-5</v>
      </c>
      <c r="F644" s="87">
        <f t="shared" si="35"/>
        <v>3.795466787334684E-5</v>
      </c>
      <c r="G644" s="87">
        <f t="shared" si="35"/>
        <v>3.7657005818638718E-5</v>
      </c>
      <c r="H644" s="87">
        <f t="shared" si="35"/>
        <v>3.7451545024999583E-5</v>
      </c>
      <c r="I644" s="88">
        <f t="shared" si="35"/>
        <v>3.7762221096784993E-5</v>
      </c>
    </row>
    <row r="645" spans="1:9" s="5" customFormat="1" ht="15" customHeight="1" x14ac:dyDescent="0.25">
      <c r="A645" s="46" t="str">
        <f t="shared" si="34"/>
        <v>B10_Aranda de Duero</v>
      </c>
      <c r="B645" s="4" t="str">
        <f t="shared" si="34"/>
        <v>Salida Nacional / National exit</v>
      </c>
      <c r="C645" s="87">
        <f t="shared" si="35"/>
        <v>4.3131480715464139E-3</v>
      </c>
      <c r="D645" s="87">
        <f t="shared" si="35"/>
        <v>4.3514796586811566E-3</v>
      </c>
      <c r="E645" s="87">
        <f t="shared" si="35"/>
        <v>4.3699725888943341E-3</v>
      </c>
      <c r="F645" s="87">
        <f t="shared" si="35"/>
        <v>4.3553209674887438E-3</v>
      </c>
      <c r="G645" s="87">
        <f t="shared" si="35"/>
        <v>4.3489357064184844E-3</v>
      </c>
      <c r="H645" s="87">
        <f t="shared" si="35"/>
        <v>4.3450329612076347E-3</v>
      </c>
      <c r="I645" s="88">
        <f t="shared" si="35"/>
        <v>4.3933445090701337E-3</v>
      </c>
    </row>
    <row r="646" spans="1:9" s="5" customFormat="1" ht="15" customHeight="1" x14ac:dyDescent="0.25">
      <c r="A646" s="46" t="str">
        <f t="shared" si="34"/>
        <v>B18_Algete</v>
      </c>
      <c r="B646" s="4" t="str">
        <f t="shared" si="34"/>
        <v>Salida Nacional / National exit</v>
      </c>
      <c r="C646" s="87">
        <f t="shared" si="35"/>
        <v>1.1827649027809811E-2</v>
      </c>
      <c r="D646" s="87">
        <f t="shared" si="35"/>
        <v>1.1782618632210598E-2</v>
      </c>
      <c r="E646" s="87">
        <f t="shared" si="35"/>
        <v>1.1652730496606633E-2</v>
      </c>
      <c r="F646" s="87">
        <f t="shared" si="35"/>
        <v>1.1450771258468008E-2</v>
      </c>
      <c r="G646" s="87">
        <f t="shared" si="35"/>
        <v>1.1363129892149632E-2</v>
      </c>
      <c r="H646" s="87">
        <f t="shared" si="35"/>
        <v>1.1321111110516757E-2</v>
      </c>
      <c r="I646" s="88">
        <f t="shared" si="35"/>
        <v>1.1430998135786342E-2</v>
      </c>
    </row>
    <row r="647" spans="1:9" s="5" customFormat="1" ht="15" customHeight="1" x14ac:dyDescent="0.25">
      <c r="A647" s="46" t="str">
        <f t="shared" si="34"/>
        <v>B19_San Fernando</v>
      </c>
      <c r="B647" s="4" t="str">
        <f t="shared" si="34"/>
        <v>Salida Nacional / National exit</v>
      </c>
      <c r="C647" s="87">
        <f t="shared" si="35"/>
        <v>9.6536126512127684E-3</v>
      </c>
      <c r="D647" s="87">
        <f t="shared" si="35"/>
        <v>9.6086479325980124E-3</v>
      </c>
      <c r="E647" s="87">
        <f t="shared" si="35"/>
        <v>9.4922020575428107E-3</v>
      </c>
      <c r="F647" s="87">
        <f t="shared" si="35"/>
        <v>9.3173959110780143E-3</v>
      </c>
      <c r="G647" s="87">
        <f t="shared" si="35"/>
        <v>9.2434440467536166E-3</v>
      </c>
      <c r="H647" s="87">
        <f t="shared" si="35"/>
        <v>9.2090055483182078E-3</v>
      </c>
      <c r="I647" s="88">
        <f t="shared" si="35"/>
        <v>9.2985301053024102E-3</v>
      </c>
    </row>
    <row r="648" spans="1:9" s="5" customFormat="1" ht="15" customHeight="1" x14ac:dyDescent="0.25">
      <c r="A648" s="46" t="str">
        <f t="shared" si="34"/>
        <v>B20_Rivas</v>
      </c>
      <c r="B648" s="4" t="str">
        <f t="shared" si="34"/>
        <v>Salida Nacional / National exit</v>
      </c>
      <c r="C648" s="87">
        <f t="shared" si="35"/>
        <v>1.0650873055718832E-2</v>
      </c>
      <c r="D648" s="87">
        <f t="shared" si="35"/>
        <v>1.0606697012228208E-2</v>
      </c>
      <c r="E648" s="87">
        <f t="shared" si="35"/>
        <v>1.0483495725191912E-2</v>
      </c>
      <c r="F648" s="87">
        <f t="shared" si="35"/>
        <v>1.0293264008670179E-2</v>
      </c>
      <c r="G648" s="87">
        <f t="shared" si="35"/>
        <v>1.0218030631621577E-2</v>
      </c>
      <c r="H648" s="87">
        <f t="shared" si="35"/>
        <v>1.0185591372982273E-2</v>
      </c>
      <c r="I648" s="88">
        <f t="shared" si="35"/>
        <v>1.0287705491590861E-2</v>
      </c>
    </row>
    <row r="649" spans="1:9" s="5" customFormat="1" ht="15" customHeight="1" x14ac:dyDescent="0.25">
      <c r="A649" s="46" t="str">
        <f t="shared" si="34"/>
        <v>BI Madrid</v>
      </c>
      <c r="B649" s="4" t="str">
        <f t="shared" si="34"/>
        <v>Salida Nacional / National exit</v>
      </c>
      <c r="C649" s="87">
        <f t="shared" si="35"/>
        <v>6.1262450730959674E-6</v>
      </c>
      <c r="D649" s="87">
        <f t="shared" si="35"/>
        <v>6.197694792830712E-6</v>
      </c>
      <c r="E649" s="87">
        <f t="shared" si="35"/>
        <v>6.2363820655460463E-6</v>
      </c>
      <c r="F649" s="87">
        <f t="shared" si="35"/>
        <v>6.2120156971186148E-6</v>
      </c>
      <c r="G649" s="87">
        <f t="shared" si="35"/>
        <v>6.2355938306391354E-6</v>
      </c>
      <c r="H649" s="87">
        <f t="shared" si="35"/>
        <v>6.2627631100124537E-6</v>
      </c>
      <c r="I649" s="88">
        <f t="shared" si="35"/>
        <v>6.3496755927900284E-6</v>
      </c>
    </row>
    <row r="650" spans="1:9" s="5" customFormat="1" ht="15" customHeight="1" x14ac:dyDescent="0.25">
      <c r="A650" s="46" t="str">
        <f t="shared" si="34"/>
        <v>B22_Getafe</v>
      </c>
      <c r="B650" s="4" t="str">
        <f t="shared" si="34"/>
        <v>Salida Nacional / National exit</v>
      </c>
      <c r="C650" s="87">
        <f t="shared" si="35"/>
        <v>1.025063953530484E-6</v>
      </c>
      <c r="D650" s="87">
        <f t="shared" si="35"/>
        <v>1.019086276008315E-6</v>
      </c>
      <c r="E650" s="87">
        <f t="shared" si="35"/>
        <v>1.0051707540960681E-6</v>
      </c>
      <c r="F650" s="87">
        <f t="shared" si="35"/>
        <v>9.8509078307909765E-7</v>
      </c>
      <c r="G650" s="87">
        <f t="shared" si="35"/>
        <v>9.7695871868400546E-7</v>
      </c>
      <c r="H650" s="87">
        <f t="shared" si="35"/>
        <v>9.7336592701960355E-7</v>
      </c>
      <c r="I650" s="88">
        <f t="shared" si="35"/>
        <v>9.8289643155971579E-7</v>
      </c>
    </row>
    <row r="651" spans="1:9" s="5" customFormat="1" ht="15" customHeight="1" x14ac:dyDescent="0.25">
      <c r="A651" s="46" t="str">
        <f t="shared" si="34"/>
        <v>C1.01_Arrieta</v>
      </c>
      <c r="B651" s="4" t="str">
        <f t="shared" si="34"/>
        <v>Salida Nacional / National exit</v>
      </c>
      <c r="C651" s="87">
        <f t="shared" si="35"/>
        <v>2.3768858446925473E-5</v>
      </c>
      <c r="D651" s="87">
        <f t="shared" si="35"/>
        <v>2.4168032349875948E-5</v>
      </c>
      <c r="E651" s="87">
        <f t="shared" si="35"/>
        <v>2.457470507381178E-5</v>
      </c>
      <c r="F651" s="87">
        <f t="shared" si="35"/>
        <v>2.4982591774449443E-5</v>
      </c>
      <c r="G651" s="87">
        <f t="shared" si="35"/>
        <v>2.511354029164588E-5</v>
      </c>
      <c r="H651" s="87">
        <f t="shared" si="35"/>
        <v>2.5148114833354923E-5</v>
      </c>
      <c r="I651" s="88">
        <f t="shared" si="35"/>
        <v>2.5229783953585081E-5</v>
      </c>
    </row>
    <row r="652" spans="1:9" s="5" customFormat="1" ht="15" customHeight="1" x14ac:dyDescent="0.25">
      <c r="A652" s="46" t="str">
        <f t="shared" si="34"/>
        <v>C2X.01_Sollube</v>
      </c>
      <c r="B652" s="4" t="str">
        <f t="shared" si="34"/>
        <v>Salida Nacional / National exit</v>
      </c>
      <c r="C652" s="87">
        <f t="shared" si="35"/>
        <v>3.5644197650599785E-4</v>
      </c>
      <c r="D652" s="87">
        <f t="shared" si="35"/>
        <v>3.6267897965708669E-4</v>
      </c>
      <c r="E652" s="87">
        <f t="shared" si="35"/>
        <v>3.679990219580899E-4</v>
      </c>
      <c r="F652" s="87">
        <f t="shared" si="35"/>
        <v>3.7017744633314808E-4</v>
      </c>
      <c r="G652" s="87">
        <f t="shared" si="35"/>
        <v>3.7101915387077804E-4</v>
      </c>
      <c r="H652" s="87">
        <f t="shared" si="35"/>
        <v>3.7125916058729745E-4</v>
      </c>
      <c r="I652" s="88">
        <f t="shared" si="35"/>
        <v>3.752735869236293E-4</v>
      </c>
    </row>
    <row r="653" spans="1:9" s="5" customFormat="1" ht="15" customHeight="1" x14ac:dyDescent="0.25">
      <c r="A653" s="46" t="str">
        <f t="shared" si="34"/>
        <v>Cas Tresorer</v>
      </c>
      <c r="B653" s="4" t="str">
        <f t="shared" si="34"/>
        <v>Salida Nacional / National exit</v>
      </c>
      <c r="C653" s="87">
        <f t="shared" si="35"/>
        <v>2.0495775111822878E-2</v>
      </c>
      <c r="D653" s="87">
        <f t="shared" si="35"/>
        <v>2.0500129913838108E-2</v>
      </c>
      <c r="E653" s="87">
        <f t="shared" si="35"/>
        <v>2.0565316947033889E-2</v>
      </c>
      <c r="F653" s="87">
        <f t="shared" si="35"/>
        <v>2.1161034859390106E-2</v>
      </c>
      <c r="G653" s="87">
        <f t="shared" si="35"/>
        <v>2.1456682894527845E-2</v>
      </c>
      <c r="H653" s="87">
        <f t="shared" si="35"/>
        <v>2.1633966309593061E-2</v>
      </c>
      <c r="I653" s="88">
        <f t="shared" si="35"/>
        <v>2.1183984454504198E-2</v>
      </c>
    </row>
    <row r="654" spans="1:9" s="5" customFormat="1" ht="15" customHeight="1" x14ac:dyDescent="0.25">
      <c r="A654" s="46" t="str">
        <f t="shared" si="34"/>
        <v>cc Escatron</v>
      </c>
      <c r="B654" s="4" t="str">
        <f t="shared" si="34"/>
        <v>Salida Nacional / National exit</v>
      </c>
      <c r="C654" s="87">
        <f t="shared" si="35"/>
        <v>3.1603513315182436E-6</v>
      </c>
      <c r="D654" s="87">
        <f t="shared" si="35"/>
        <v>3.1952731741105624E-6</v>
      </c>
      <c r="E654" s="87">
        <f t="shared" si="35"/>
        <v>3.2514542179375435E-6</v>
      </c>
      <c r="F654" s="87">
        <f t="shared" si="35"/>
        <v>3.3954552220161253E-6</v>
      </c>
      <c r="G654" s="87">
        <f t="shared" si="35"/>
        <v>3.4522052472004752E-6</v>
      </c>
      <c r="H654" s="87">
        <f t="shared" si="35"/>
        <v>3.4783210757620659E-6</v>
      </c>
      <c r="I654" s="88">
        <f t="shared" si="35"/>
        <v>3.4025119419199807E-6</v>
      </c>
    </row>
    <row r="655" spans="1:9" s="5" customFormat="1" ht="15" customHeight="1" x14ac:dyDescent="0.25">
      <c r="A655" s="46" t="str">
        <f t="shared" ref="A655:B670" si="36">A390</f>
        <v>cc SAGUNTO</v>
      </c>
      <c r="B655" s="4" t="str">
        <f t="shared" si="36"/>
        <v>Salida Nacional / National exit</v>
      </c>
      <c r="C655" s="87">
        <f t="shared" ref="C655:I670" si="37">(C390*C125)/SUMPRODUCT(C$12:C$270,C$277:C$535)</f>
        <v>1.2954583585515702E-2</v>
      </c>
      <c r="D655" s="87">
        <f t="shared" si="37"/>
        <v>1.2932146899318533E-2</v>
      </c>
      <c r="E655" s="87">
        <f t="shared" si="37"/>
        <v>1.2932086612693411E-2</v>
      </c>
      <c r="F655" s="87">
        <f t="shared" si="37"/>
        <v>1.3258813530641815E-2</v>
      </c>
      <c r="G655" s="87">
        <f t="shared" si="37"/>
        <v>1.3420044262534542E-2</v>
      </c>
      <c r="H655" s="87">
        <f t="shared" si="37"/>
        <v>1.3519378064545584E-2</v>
      </c>
      <c r="I655" s="88">
        <f t="shared" si="37"/>
        <v>1.3217369025664139E-2</v>
      </c>
    </row>
    <row r="656" spans="1:9" s="5" customFormat="1" ht="15" customHeight="1" x14ac:dyDescent="0.25">
      <c r="A656" s="46" t="str">
        <f t="shared" si="36"/>
        <v>Conex Olite</v>
      </c>
      <c r="B656" s="4" t="str">
        <f t="shared" si="36"/>
        <v>Salida Nacional / National exit</v>
      </c>
      <c r="C656" s="87">
        <f t="shared" si="37"/>
        <v>0</v>
      </c>
      <c r="D656" s="87">
        <f t="shared" si="37"/>
        <v>0</v>
      </c>
      <c r="E656" s="87">
        <f t="shared" si="37"/>
        <v>0</v>
      </c>
      <c r="F656" s="87">
        <f t="shared" si="37"/>
        <v>0</v>
      </c>
      <c r="G656" s="87">
        <f t="shared" si="37"/>
        <v>0</v>
      </c>
      <c r="H656" s="87">
        <f t="shared" si="37"/>
        <v>0</v>
      </c>
      <c r="I656" s="88">
        <f t="shared" si="37"/>
        <v>0</v>
      </c>
    </row>
    <row r="657" spans="1:9" s="5" customFormat="1" ht="15" customHeight="1" x14ac:dyDescent="0.25">
      <c r="A657" s="46" t="str">
        <f t="shared" si="36"/>
        <v>CT Ibiza</v>
      </c>
      <c r="B657" s="4" t="str">
        <f t="shared" si="36"/>
        <v>Salida Nacional / National exit</v>
      </c>
      <c r="C657" s="87">
        <f t="shared" si="37"/>
        <v>9.0350301787293294E-3</v>
      </c>
      <c r="D657" s="87">
        <f t="shared" si="37"/>
        <v>9.0365398350211838E-3</v>
      </c>
      <c r="E657" s="87">
        <f t="shared" si="37"/>
        <v>9.0646859062391092E-3</v>
      </c>
      <c r="F657" s="87">
        <f t="shared" si="37"/>
        <v>9.3266052503810006E-3</v>
      </c>
      <c r="G657" s="87">
        <f t="shared" si="37"/>
        <v>9.4567148949119446E-3</v>
      </c>
      <c r="H657" s="87">
        <f t="shared" si="37"/>
        <v>9.5348194019870738E-3</v>
      </c>
      <c r="I657" s="88">
        <f t="shared" si="37"/>
        <v>9.3364382947437562E-3</v>
      </c>
    </row>
    <row r="658" spans="1:9" s="5" customFormat="1" ht="15" customHeight="1" x14ac:dyDescent="0.25">
      <c r="A658" s="46" t="str">
        <f t="shared" si="36"/>
        <v>CT Son Reus</v>
      </c>
      <c r="B658" s="4" t="str">
        <f t="shared" si="36"/>
        <v>Salida Nacional / National exit</v>
      </c>
      <c r="C658" s="87">
        <f t="shared" si="37"/>
        <v>1.9428138299859558E-2</v>
      </c>
      <c r="D658" s="87">
        <f t="shared" si="37"/>
        <v>1.9437495055411785E-2</v>
      </c>
      <c r="E658" s="87">
        <f t="shared" si="37"/>
        <v>1.9506809226249068E-2</v>
      </c>
      <c r="F658" s="87">
        <f t="shared" si="37"/>
        <v>2.0080261748264893E-2</v>
      </c>
      <c r="G658" s="87">
        <f t="shared" si="37"/>
        <v>2.0363303392044164E-2</v>
      </c>
      <c r="H658" s="87">
        <f t="shared" si="37"/>
        <v>2.0531942193032462E-2</v>
      </c>
      <c r="I658" s="88">
        <f t="shared" si="37"/>
        <v>2.0105633415935405E-2</v>
      </c>
    </row>
    <row r="659" spans="1:9" s="5" customFormat="1" ht="15" customHeight="1" x14ac:dyDescent="0.25">
      <c r="A659" s="46" t="str">
        <f t="shared" si="36"/>
        <v>ctcc Barcelona</v>
      </c>
      <c r="B659" s="4" t="str">
        <f t="shared" si="36"/>
        <v>Salida Nacional / National exit</v>
      </c>
      <c r="C659" s="87">
        <f t="shared" si="37"/>
        <v>1.2735548644158368E-2</v>
      </c>
      <c r="D659" s="87">
        <f t="shared" si="37"/>
        <v>1.2849520138874873E-2</v>
      </c>
      <c r="E659" s="87">
        <f t="shared" si="37"/>
        <v>1.3037321175273875E-2</v>
      </c>
      <c r="F659" s="87">
        <f t="shared" si="37"/>
        <v>1.3575793198929785E-2</v>
      </c>
      <c r="G659" s="87">
        <f t="shared" si="37"/>
        <v>1.3786983142980339E-2</v>
      </c>
      <c r="H659" s="87">
        <f t="shared" si="37"/>
        <v>1.3882358375044555E-2</v>
      </c>
      <c r="I659" s="88">
        <f t="shared" si="37"/>
        <v>1.3561066650068248E-2</v>
      </c>
    </row>
    <row r="660" spans="1:9" s="5" customFormat="1" ht="15" customHeight="1" x14ac:dyDescent="0.25">
      <c r="A660" s="46" t="str">
        <f t="shared" si="36"/>
        <v>D01A_Montorio</v>
      </c>
      <c r="B660" s="4" t="str">
        <f t="shared" si="36"/>
        <v>Salida Nacional / National exit</v>
      </c>
      <c r="C660" s="87">
        <f t="shared" si="37"/>
        <v>4.8719526012866659E-5</v>
      </c>
      <c r="D660" s="87">
        <f t="shared" si="37"/>
        <v>4.9750979606592875E-5</v>
      </c>
      <c r="E660" s="87">
        <f t="shared" si="37"/>
        <v>5.0670787196223701E-5</v>
      </c>
      <c r="F660" s="87">
        <f t="shared" si="37"/>
        <v>5.1095717884510394E-5</v>
      </c>
      <c r="G660" s="87">
        <f t="shared" si="37"/>
        <v>5.1399799984713836E-5</v>
      </c>
      <c r="H660" s="87">
        <f t="shared" si="37"/>
        <v>5.1585960603096113E-5</v>
      </c>
      <c r="I660" s="88">
        <f t="shared" si="37"/>
        <v>5.2236765706902824E-5</v>
      </c>
    </row>
    <row r="661" spans="1:9" s="5" customFormat="1" ht="15" customHeight="1" x14ac:dyDescent="0.25">
      <c r="A661" s="46" t="str">
        <f t="shared" si="36"/>
        <v>D03A_Aguilar</v>
      </c>
      <c r="B661" s="4" t="str">
        <f t="shared" si="36"/>
        <v>Salida Nacional / National exit</v>
      </c>
      <c r="C661" s="87">
        <f t="shared" si="37"/>
        <v>4.2637245271070448E-4</v>
      </c>
      <c r="D661" s="87">
        <f t="shared" si="37"/>
        <v>4.3372977653339894E-4</v>
      </c>
      <c r="E661" s="87">
        <f t="shared" si="37"/>
        <v>4.3980118943565122E-4</v>
      </c>
      <c r="F661" s="87">
        <f t="shared" si="37"/>
        <v>4.4186870417107187E-4</v>
      </c>
      <c r="G661" s="87">
        <f t="shared" si="37"/>
        <v>4.4344297126573738E-4</v>
      </c>
      <c r="H661" s="87">
        <f t="shared" si="37"/>
        <v>4.4438657650326761E-4</v>
      </c>
      <c r="I661" s="88">
        <f t="shared" si="37"/>
        <v>4.4962854381612515E-4</v>
      </c>
    </row>
    <row r="662" spans="1:9" s="5" customFormat="1" ht="15" customHeight="1" x14ac:dyDescent="0.25">
      <c r="A662" s="46" t="str">
        <f t="shared" si="36"/>
        <v>D04_Reinosa</v>
      </c>
      <c r="B662" s="4" t="str">
        <f t="shared" si="36"/>
        <v>Salida Nacional / National exit</v>
      </c>
      <c r="C662" s="87">
        <f t="shared" si="37"/>
        <v>8.1714088382014527E-4</v>
      </c>
      <c r="D662" s="87">
        <f t="shared" si="37"/>
        <v>8.3024741676623708E-4</v>
      </c>
      <c r="E662" s="87">
        <f t="shared" si="37"/>
        <v>8.4071553598907942E-4</v>
      </c>
      <c r="F662" s="87">
        <f t="shared" si="37"/>
        <v>8.4371544489994705E-4</v>
      </c>
      <c r="G662" s="87">
        <f t="shared" si="37"/>
        <v>8.4607087662668138E-4</v>
      </c>
      <c r="H662" s="87">
        <f t="shared" si="37"/>
        <v>8.4745362060282701E-4</v>
      </c>
      <c r="I662" s="88">
        <f t="shared" si="37"/>
        <v>8.5722585378249629E-4</v>
      </c>
    </row>
    <row r="663" spans="1:9" s="5" customFormat="1" ht="15" customHeight="1" x14ac:dyDescent="0.25">
      <c r="A663" s="46" t="str">
        <f t="shared" si="36"/>
        <v>D06_Corrales</v>
      </c>
      <c r="B663" s="4" t="str">
        <f t="shared" si="36"/>
        <v>Salida Nacional / National exit</v>
      </c>
      <c r="C663" s="87">
        <f t="shared" si="37"/>
        <v>0</v>
      </c>
      <c r="D663" s="87">
        <f t="shared" si="37"/>
        <v>0</v>
      </c>
      <c r="E663" s="87">
        <f t="shared" si="37"/>
        <v>0</v>
      </c>
      <c r="F663" s="87">
        <f t="shared" si="37"/>
        <v>0</v>
      </c>
      <c r="G663" s="87">
        <f t="shared" si="37"/>
        <v>0</v>
      </c>
      <c r="H663" s="87">
        <f t="shared" si="37"/>
        <v>0</v>
      </c>
      <c r="I663" s="88">
        <f t="shared" si="37"/>
        <v>0</v>
      </c>
    </row>
    <row r="664" spans="1:9" s="5" customFormat="1" ht="15" customHeight="1" x14ac:dyDescent="0.25">
      <c r="A664" s="46" t="str">
        <f t="shared" si="36"/>
        <v>D06A_Reocin</v>
      </c>
      <c r="B664" s="4" t="str">
        <f t="shared" si="36"/>
        <v>Salida Nacional / National exit</v>
      </c>
      <c r="C664" s="87">
        <f t="shared" si="37"/>
        <v>2.4158209709473624E-5</v>
      </c>
      <c r="D664" s="87">
        <f t="shared" si="37"/>
        <v>2.4385512256336082E-5</v>
      </c>
      <c r="E664" s="87">
        <f t="shared" si="37"/>
        <v>2.4507822070728779E-5</v>
      </c>
      <c r="F664" s="87">
        <f t="shared" si="37"/>
        <v>2.4443535487056741E-5</v>
      </c>
      <c r="G664" s="87">
        <f t="shared" si="37"/>
        <v>2.4405131690668029E-5</v>
      </c>
      <c r="H664" s="87">
        <f t="shared" si="37"/>
        <v>2.4375681298334273E-5</v>
      </c>
      <c r="I664" s="88">
        <f t="shared" si="37"/>
        <v>2.4620066869976056E-5</v>
      </c>
    </row>
    <row r="665" spans="1:9" s="5" customFormat="1" ht="15" customHeight="1" x14ac:dyDescent="0.25">
      <c r="A665" s="46" t="str">
        <f t="shared" si="36"/>
        <v>D07.14_Cicero</v>
      </c>
      <c r="B665" s="4" t="str">
        <f t="shared" si="36"/>
        <v>Salida Nacional / National exit</v>
      </c>
      <c r="C665" s="87">
        <f t="shared" si="37"/>
        <v>6.2477511992514972E-4</v>
      </c>
      <c r="D665" s="87">
        <f t="shared" si="37"/>
        <v>6.3165791514849506E-4</v>
      </c>
      <c r="E665" s="87">
        <f t="shared" si="37"/>
        <v>6.3634029624608799E-4</v>
      </c>
      <c r="F665" s="87">
        <f t="shared" si="37"/>
        <v>6.3650897695971228E-4</v>
      </c>
      <c r="G665" s="87">
        <f t="shared" si="37"/>
        <v>6.3505680303124951E-4</v>
      </c>
      <c r="H665" s="87">
        <f t="shared" si="37"/>
        <v>6.3343830373889683E-4</v>
      </c>
      <c r="I665" s="88">
        <f t="shared" si="37"/>
        <v>6.3920606636406921E-4</v>
      </c>
    </row>
    <row r="666" spans="1:9" s="5" customFormat="1" ht="15" customHeight="1" x14ac:dyDescent="0.25">
      <c r="A666" s="46" t="str">
        <f t="shared" si="36"/>
        <v>D07_Villapresente</v>
      </c>
      <c r="B666" s="4" t="str">
        <f t="shared" si="36"/>
        <v>Salida Nacional / National exit</v>
      </c>
      <c r="C666" s="87">
        <f t="shared" si="37"/>
        <v>1.3667151840526429E-2</v>
      </c>
      <c r="D666" s="87">
        <f t="shared" si="37"/>
        <v>1.3782076847974528E-2</v>
      </c>
      <c r="E666" s="87">
        <f t="shared" si="37"/>
        <v>1.3828966113382114E-2</v>
      </c>
      <c r="F666" s="87">
        <f t="shared" si="37"/>
        <v>1.3773660863853015E-2</v>
      </c>
      <c r="G666" s="87">
        <f t="shared" si="37"/>
        <v>1.373790979977303E-2</v>
      </c>
      <c r="H666" s="87">
        <f t="shared" si="37"/>
        <v>1.3711847596790304E-2</v>
      </c>
      <c r="I666" s="88">
        <f t="shared" si="37"/>
        <v>1.3849786960862085E-2</v>
      </c>
    </row>
    <row r="667" spans="1:9" s="5" customFormat="1" ht="15" customHeight="1" x14ac:dyDescent="0.25">
      <c r="A667" s="46" t="str">
        <f t="shared" si="36"/>
        <v>D07A_Ruiloba</v>
      </c>
      <c r="B667" s="4" t="str">
        <f t="shared" si="36"/>
        <v>Salida Nacional / National exit</v>
      </c>
      <c r="C667" s="87">
        <f t="shared" si="37"/>
        <v>3.1378215258946068E-5</v>
      </c>
      <c r="D667" s="87">
        <f t="shared" si="37"/>
        <v>3.1374591386505137E-5</v>
      </c>
      <c r="E667" s="87">
        <f t="shared" si="37"/>
        <v>3.1187639514988184E-5</v>
      </c>
      <c r="F667" s="87">
        <f t="shared" si="37"/>
        <v>3.0825837660898975E-5</v>
      </c>
      <c r="G667" s="87">
        <f t="shared" si="37"/>
        <v>3.0568368541558622E-5</v>
      </c>
      <c r="H667" s="87">
        <f t="shared" si="37"/>
        <v>3.0391963883984023E-5</v>
      </c>
      <c r="I667" s="88">
        <f t="shared" si="37"/>
        <v>3.0624743898874477E-5</v>
      </c>
    </row>
    <row r="668" spans="1:9" s="5" customFormat="1" ht="15" customHeight="1" x14ac:dyDescent="0.25">
      <c r="A668" s="46" t="str">
        <f t="shared" si="36"/>
        <v>D08A_San Vicente Barquera</v>
      </c>
      <c r="B668" s="4" t="str">
        <f t="shared" si="36"/>
        <v>Salida Nacional / National exit</v>
      </c>
      <c r="C668" s="87">
        <f t="shared" si="37"/>
        <v>2.5205635046044244E-5</v>
      </c>
      <c r="D668" s="87">
        <f t="shared" si="37"/>
        <v>2.5200286502620733E-5</v>
      </c>
      <c r="E668" s="87">
        <f t="shared" si="37"/>
        <v>2.5047021508397855E-5</v>
      </c>
      <c r="F668" s="87">
        <f t="shared" si="37"/>
        <v>2.4753475556110907E-5</v>
      </c>
      <c r="G668" s="87">
        <f t="shared" si="37"/>
        <v>2.4546108830838176E-5</v>
      </c>
      <c r="H668" s="87">
        <f t="shared" si="37"/>
        <v>2.4404443769115014E-5</v>
      </c>
      <c r="I668" s="88">
        <f t="shared" si="37"/>
        <v>2.4591237760634632E-5</v>
      </c>
    </row>
    <row r="669" spans="1:9" s="5" customFormat="1" ht="15" customHeight="1" x14ac:dyDescent="0.25">
      <c r="A669" s="46" t="str">
        <f t="shared" si="36"/>
        <v>D10A_Llanes</v>
      </c>
      <c r="B669" s="4" t="str">
        <f t="shared" si="36"/>
        <v>Salida Nacional / National exit</v>
      </c>
      <c r="C669" s="87">
        <f t="shared" si="37"/>
        <v>5.4317300553980455E-5</v>
      </c>
      <c r="D669" s="87">
        <f t="shared" si="37"/>
        <v>5.4293635664627716E-5</v>
      </c>
      <c r="E669" s="87">
        <f t="shared" si="37"/>
        <v>5.3947969288522618E-5</v>
      </c>
      <c r="F669" s="87">
        <f t="shared" si="37"/>
        <v>5.3300865316527587E-5</v>
      </c>
      <c r="G669" s="87">
        <f t="shared" si="37"/>
        <v>5.2851279057585626E-5</v>
      </c>
      <c r="H669" s="87">
        <f t="shared" si="37"/>
        <v>5.2546185183694525E-5</v>
      </c>
      <c r="I669" s="88">
        <f t="shared" si="37"/>
        <v>5.294775090845331E-5</v>
      </c>
    </row>
    <row r="670" spans="1:9" s="5" customFormat="1" ht="15" customHeight="1" x14ac:dyDescent="0.25">
      <c r="A670" s="46" t="str">
        <f t="shared" si="36"/>
        <v>D12A_Ribadesella</v>
      </c>
      <c r="B670" s="4" t="str">
        <f t="shared" si="36"/>
        <v>Salida Nacional / National exit</v>
      </c>
      <c r="C670" s="87">
        <f t="shared" si="37"/>
        <v>2.2717462048174651E-4</v>
      </c>
      <c r="D670" s="87">
        <f t="shared" si="37"/>
        <v>2.3085264023284998E-4</v>
      </c>
      <c r="E670" s="87">
        <f t="shared" si="37"/>
        <v>2.3375861649371814E-4</v>
      </c>
      <c r="F670" s="87">
        <f t="shared" si="37"/>
        <v>2.3452889661303958E-4</v>
      </c>
      <c r="G670" s="87">
        <f t="shared" si="37"/>
        <v>2.3531183852816364E-4</v>
      </c>
      <c r="H670" s="87">
        <f t="shared" si="37"/>
        <v>2.3582621537631131E-4</v>
      </c>
      <c r="I670" s="88">
        <f t="shared" si="37"/>
        <v>2.3859206021425885E-4</v>
      </c>
    </row>
    <row r="671" spans="1:9" s="5" customFormat="1" ht="15" customHeight="1" x14ac:dyDescent="0.25">
      <c r="A671" s="46" t="str">
        <f t="shared" ref="A671:B686" si="38">A406</f>
        <v>D13_Huerges</v>
      </c>
      <c r="B671" s="4" t="str">
        <f t="shared" si="38"/>
        <v>Salida Nacional / National exit</v>
      </c>
      <c r="C671" s="87">
        <f t="shared" ref="C671:I686" si="39">(C406*C141)/SUMPRODUCT(C$12:C$270,C$277:C$535)</f>
        <v>9.6837809559118237E-5</v>
      </c>
      <c r="D671" s="87">
        <f t="shared" si="39"/>
        <v>9.6767323488329172E-5</v>
      </c>
      <c r="E671" s="87">
        <f t="shared" si="39"/>
        <v>9.6115200128553537E-5</v>
      </c>
      <c r="F671" s="87">
        <f t="shared" si="39"/>
        <v>9.4927680748830103E-5</v>
      </c>
      <c r="G671" s="87">
        <f t="shared" si="39"/>
        <v>9.4119815274783161E-5</v>
      </c>
      <c r="H671" s="87">
        <f t="shared" si="39"/>
        <v>9.3576330663347479E-5</v>
      </c>
      <c r="I671" s="88">
        <f t="shared" si="39"/>
        <v>9.4289989959626391E-5</v>
      </c>
    </row>
    <row r="672" spans="1:9" s="5" customFormat="1" ht="15" customHeight="1" x14ac:dyDescent="0.25">
      <c r="A672" s="46" t="str">
        <f t="shared" si="38"/>
        <v>D13A_Piloña</v>
      </c>
      <c r="B672" s="4" t="str">
        <f t="shared" si="38"/>
        <v>Salida Nacional / National exit</v>
      </c>
      <c r="C672" s="87">
        <f t="shared" si="39"/>
        <v>3.1610529506737186E-4</v>
      </c>
      <c r="D672" s="87">
        <f t="shared" si="39"/>
        <v>3.2177078708498701E-4</v>
      </c>
      <c r="E672" s="87">
        <f t="shared" si="39"/>
        <v>3.2643996857797367E-4</v>
      </c>
      <c r="F672" s="87">
        <f t="shared" si="39"/>
        <v>3.28004164411735E-4</v>
      </c>
      <c r="G672" s="87">
        <f t="shared" si="39"/>
        <v>3.2949221929034307E-4</v>
      </c>
      <c r="H672" s="87">
        <f t="shared" si="39"/>
        <v>3.3048125087642015E-4</v>
      </c>
      <c r="I672" s="88">
        <f t="shared" si="39"/>
        <v>3.3449282377792178E-4</v>
      </c>
    </row>
    <row r="673" spans="1:9" s="5" customFormat="1" ht="15" customHeight="1" x14ac:dyDescent="0.25">
      <c r="A673" s="46" t="str">
        <f t="shared" si="38"/>
        <v>D14_Villarriba</v>
      </c>
      <c r="B673" s="4" t="str">
        <f t="shared" si="38"/>
        <v>Salida Nacional / National exit</v>
      </c>
      <c r="C673" s="87">
        <f t="shared" si="39"/>
        <v>1.9470215246996955E-5</v>
      </c>
      <c r="D673" s="87">
        <f t="shared" si="39"/>
        <v>1.9455742642336233E-5</v>
      </c>
      <c r="E673" s="87">
        <f t="shared" si="39"/>
        <v>1.9324444914205846E-5</v>
      </c>
      <c r="F673" s="87">
        <f t="shared" si="39"/>
        <v>1.9085685110622955E-5</v>
      </c>
      <c r="G673" s="87">
        <f t="shared" si="39"/>
        <v>1.8923522321427031E-5</v>
      </c>
      <c r="H673" s="87">
        <f t="shared" si="39"/>
        <v>1.8814398880215099E-5</v>
      </c>
      <c r="I673" s="88">
        <f t="shared" si="39"/>
        <v>1.8958068170632588E-5</v>
      </c>
    </row>
    <row r="674" spans="1:9" s="5" customFormat="1" ht="15" customHeight="1" x14ac:dyDescent="0.25">
      <c r="A674" s="46" t="str">
        <f t="shared" si="38"/>
        <v>D15_Careses</v>
      </c>
      <c r="B674" s="4" t="str">
        <f t="shared" si="38"/>
        <v>Salida Nacional / National exit</v>
      </c>
      <c r="C674" s="87">
        <f t="shared" si="39"/>
        <v>6.5470156358350836E-5</v>
      </c>
      <c r="D674" s="87">
        <f t="shared" si="39"/>
        <v>6.5424461377574115E-5</v>
      </c>
      <c r="E674" s="87">
        <f t="shared" si="39"/>
        <v>6.4987915733786563E-5</v>
      </c>
      <c r="F674" s="87">
        <f t="shared" si="39"/>
        <v>6.4190783007521147E-5</v>
      </c>
      <c r="G674" s="87">
        <f t="shared" si="39"/>
        <v>6.3648154827809927E-5</v>
      </c>
      <c r="H674" s="87">
        <f t="shared" si="39"/>
        <v>6.3282036411799108E-5</v>
      </c>
      <c r="I674" s="88">
        <f t="shared" si="39"/>
        <v>6.3766595208912538E-5</v>
      </c>
    </row>
    <row r="675" spans="1:9" s="5" customFormat="1" ht="15" customHeight="1" x14ac:dyDescent="0.25">
      <c r="A675" s="46" t="str">
        <f t="shared" si="38"/>
        <v>D16_Llanera</v>
      </c>
      <c r="B675" s="4" t="str">
        <f t="shared" si="38"/>
        <v>Salida Nacional / National exit</v>
      </c>
      <c r="C675" s="87">
        <f t="shared" si="39"/>
        <v>0</v>
      </c>
      <c r="D675" s="87">
        <f t="shared" si="39"/>
        <v>0</v>
      </c>
      <c r="E675" s="87">
        <f t="shared" si="39"/>
        <v>0</v>
      </c>
      <c r="F675" s="87">
        <f t="shared" si="39"/>
        <v>0</v>
      </c>
      <c r="G675" s="87">
        <f t="shared" si="39"/>
        <v>0</v>
      </c>
      <c r="H675" s="87">
        <f t="shared" si="39"/>
        <v>0</v>
      </c>
      <c r="I675" s="88">
        <f t="shared" si="39"/>
        <v>0</v>
      </c>
    </row>
    <row r="676" spans="1:9" s="5" customFormat="1" ht="15" customHeight="1" x14ac:dyDescent="0.25">
      <c r="A676" s="46" t="str">
        <f t="shared" si="38"/>
        <v>E01_Calahorra</v>
      </c>
      <c r="B676" s="4" t="str">
        <f t="shared" si="38"/>
        <v>Salida Nacional / National exit</v>
      </c>
      <c r="C676" s="87">
        <f t="shared" si="39"/>
        <v>4.0630583870695657E-4</v>
      </c>
      <c r="D676" s="87">
        <f t="shared" si="39"/>
        <v>4.0940916418729712E-4</v>
      </c>
      <c r="E676" s="87">
        <f t="shared" si="39"/>
        <v>4.1038029077123588E-4</v>
      </c>
      <c r="F676" s="87">
        <f t="shared" si="39"/>
        <v>4.0814116192436795E-4</v>
      </c>
      <c r="G676" s="87">
        <f t="shared" si="39"/>
        <v>4.069763624498352E-4</v>
      </c>
      <c r="H676" s="87">
        <f t="shared" si="39"/>
        <v>4.062820922816225E-4</v>
      </c>
      <c r="I676" s="88">
        <f t="shared" si="39"/>
        <v>4.1005274803904059E-4</v>
      </c>
    </row>
    <row r="677" spans="1:9" s="5" customFormat="1" ht="15" customHeight="1" x14ac:dyDescent="0.25">
      <c r="A677" s="46" t="str">
        <f t="shared" si="38"/>
        <v>E02_San Adrian</v>
      </c>
      <c r="B677" s="4" t="str">
        <f t="shared" si="38"/>
        <v>Salida Nacional / National exit</v>
      </c>
      <c r="C677" s="87">
        <f t="shared" si="39"/>
        <v>1.9267533107369169E-3</v>
      </c>
      <c r="D677" s="87">
        <f t="shared" si="39"/>
        <v>1.949250104662404E-3</v>
      </c>
      <c r="E677" s="87">
        <f t="shared" si="39"/>
        <v>1.9628257168245312E-3</v>
      </c>
      <c r="F677" s="87">
        <f t="shared" si="39"/>
        <v>1.9593695904267282E-3</v>
      </c>
      <c r="G677" s="87">
        <f t="shared" si="39"/>
        <v>1.9592932875865808E-3</v>
      </c>
      <c r="H677" s="87">
        <f t="shared" si="39"/>
        <v>1.9596560584986596E-3</v>
      </c>
      <c r="I677" s="88">
        <f t="shared" si="39"/>
        <v>1.9797933439112468E-3</v>
      </c>
    </row>
    <row r="678" spans="1:9" s="5" customFormat="1" ht="15" customHeight="1" x14ac:dyDescent="0.25">
      <c r="A678" s="46" t="str">
        <f t="shared" si="38"/>
        <v>E15_Aibar</v>
      </c>
      <c r="B678" s="4" t="str">
        <f t="shared" si="38"/>
        <v>Salida Nacional / National exit</v>
      </c>
      <c r="C678" s="87">
        <f t="shared" si="39"/>
        <v>2.0227755176479107E-3</v>
      </c>
      <c r="D678" s="87">
        <f t="shared" si="39"/>
        <v>2.0579973839680928E-3</v>
      </c>
      <c r="E678" s="87">
        <f t="shared" si="39"/>
        <v>2.0857998022934953E-3</v>
      </c>
      <c r="F678" s="87">
        <f t="shared" si="39"/>
        <v>2.0930863387831457E-3</v>
      </c>
      <c r="G678" s="87">
        <f t="shared" si="39"/>
        <v>2.1015953160443794E-3</v>
      </c>
      <c r="H678" s="87">
        <f t="shared" si="39"/>
        <v>2.1078017003855342E-3</v>
      </c>
      <c r="I678" s="88">
        <f t="shared" si="39"/>
        <v>2.1329163727647083E-3</v>
      </c>
    </row>
    <row r="679" spans="1:9" s="5" customFormat="1" ht="15" customHeight="1" x14ac:dyDescent="0.25">
      <c r="A679" s="46" t="str">
        <f t="shared" si="38"/>
        <v>EC Arbós</v>
      </c>
      <c r="B679" s="4" t="str">
        <f t="shared" si="38"/>
        <v>Salida Nacional / National exit</v>
      </c>
      <c r="C679" s="87">
        <f t="shared" si="39"/>
        <v>2.5761350279359095E-3</v>
      </c>
      <c r="D679" s="87">
        <f t="shared" si="39"/>
        <v>2.5572179443831755E-3</v>
      </c>
      <c r="E679" s="87">
        <f t="shared" si="39"/>
        <v>2.5123997840313405E-3</v>
      </c>
      <c r="F679" s="87">
        <f t="shared" si="39"/>
        <v>2.4495879501031936E-3</v>
      </c>
      <c r="G679" s="87">
        <f t="shared" si="39"/>
        <v>2.4242790458770106E-3</v>
      </c>
      <c r="H679" s="87">
        <f t="shared" si="39"/>
        <v>2.4130556082559399E-3</v>
      </c>
      <c r="I679" s="88">
        <f t="shared" si="39"/>
        <v>2.4264238479588664E-3</v>
      </c>
    </row>
    <row r="680" spans="1:9" s="5" customFormat="1" ht="15" customHeight="1" x14ac:dyDescent="0.25">
      <c r="A680" s="46" t="str">
        <f t="shared" si="38"/>
        <v>Esquedas</v>
      </c>
      <c r="B680" s="4" t="str">
        <f t="shared" si="38"/>
        <v>Salida Nacional / National exit</v>
      </c>
      <c r="C680" s="87">
        <f t="shared" si="39"/>
        <v>4.3425796923636916E-3</v>
      </c>
      <c r="D680" s="87">
        <f t="shared" si="39"/>
        <v>4.3517751998036897E-3</v>
      </c>
      <c r="E680" s="87">
        <f t="shared" si="39"/>
        <v>4.3268730177124584E-3</v>
      </c>
      <c r="F680" s="87">
        <f t="shared" si="39"/>
        <v>4.2662037278739925E-3</v>
      </c>
      <c r="G680" s="87">
        <f t="shared" si="39"/>
        <v>4.2437602531670221E-3</v>
      </c>
      <c r="H680" s="87">
        <f t="shared" si="39"/>
        <v>4.2352047743593E-3</v>
      </c>
      <c r="I680" s="88">
        <f t="shared" si="39"/>
        <v>4.2717389478836108E-3</v>
      </c>
    </row>
    <row r="681" spans="1:9" s="5" customFormat="1" ht="15" customHeight="1" x14ac:dyDescent="0.25">
      <c r="A681" s="46" t="str">
        <f t="shared" si="38"/>
        <v>F_00</v>
      </c>
      <c r="B681" s="4" t="str">
        <f t="shared" si="38"/>
        <v>Salida Nacional / National exit</v>
      </c>
      <c r="C681" s="87">
        <f t="shared" si="39"/>
        <v>5.9575820969282947E-3</v>
      </c>
      <c r="D681" s="87">
        <f t="shared" si="39"/>
        <v>6.005048701831172E-3</v>
      </c>
      <c r="E681" s="87">
        <f t="shared" si="39"/>
        <v>6.0744975054169807E-3</v>
      </c>
      <c r="F681" s="87">
        <f t="shared" si="39"/>
        <v>6.2582931518802183E-3</v>
      </c>
      <c r="G681" s="87">
        <f t="shared" si="39"/>
        <v>6.3422588665220129E-3</v>
      </c>
      <c r="H681" s="87">
        <f t="shared" si="39"/>
        <v>6.3854932535840816E-3</v>
      </c>
      <c r="I681" s="88">
        <f t="shared" si="39"/>
        <v>6.3055241655992356E-3</v>
      </c>
    </row>
    <row r="682" spans="1:9" s="5" customFormat="1" ht="15" customHeight="1" x14ac:dyDescent="0.25">
      <c r="A682" s="46" t="str">
        <f t="shared" si="38"/>
        <v>F02_Palos de la Frontera</v>
      </c>
      <c r="B682" s="4" t="str">
        <f t="shared" si="38"/>
        <v>Salida Nacional / National exit</v>
      </c>
      <c r="C682" s="87">
        <f t="shared" si="39"/>
        <v>1.3851371597509042E-2</v>
      </c>
      <c r="D682" s="87">
        <f t="shared" si="39"/>
        <v>1.3798613362033417E-2</v>
      </c>
      <c r="E682" s="87">
        <f t="shared" si="39"/>
        <v>1.3623815465355396E-2</v>
      </c>
      <c r="F682" s="87">
        <f t="shared" si="39"/>
        <v>1.3355435158754678E-2</v>
      </c>
      <c r="G682" s="87">
        <f t="shared" si="39"/>
        <v>1.3264330598032486E-2</v>
      </c>
      <c r="H682" s="87">
        <f t="shared" si="39"/>
        <v>1.3230524471776844E-2</v>
      </c>
      <c r="I682" s="88">
        <f t="shared" si="39"/>
        <v>1.335967937102925E-2</v>
      </c>
    </row>
    <row r="683" spans="1:9" s="5" customFormat="1" ht="15" customHeight="1" x14ac:dyDescent="0.25">
      <c r="A683" s="46" t="str">
        <f t="shared" si="38"/>
        <v>F06.2_Palomares del Rio</v>
      </c>
      <c r="B683" s="4" t="str">
        <f t="shared" si="38"/>
        <v>Salida Nacional / National exit</v>
      </c>
      <c r="C683" s="87">
        <f t="shared" si="39"/>
        <v>0</v>
      </c>
      <c r="D683" s="87">
        <f t="shared" si="39"/>
        <v>0</v>
      </c>
      <c r="E683" s="87">
        <f t="shared" si="39"/>
        <v>0</v>
      </c>
      <c r="F683" s="87">
        <f t="shared" si="39"/>
        <v>0</v>
      </c>
      <c r="G683" s="87">
        <f t="shared" si="39"/>
        <v>0</v>
      </c>
      <c r="H683" s="87">
        <f t="shared" si="39"/>
        <v>0</v>
      </c>
      <c r="I683" s="88">
        <f t="shared" si="39"/>
        <v>0</v>
      </c>
    </row>
    <row r="684" spans="1:9" s="5" customFormat="1" ht="15" customHeight="1" x14ac:dyDescent="0.25">
      <c r="A684" s="46" t="str">
        <f t="shared" si="38"/>
        <v>F07.01_Alcala de Guadaira</v>
      </c>
      <c r="B684" s="4" t="str">
        <f t="shared" si="38"/>
        <v>Salida Nacional / National exit</v>
      </c>
      <c r="C684" s="87">
        <f t="shared" si="39"/>
        <v>2.7833051237049203E-5</v>
      </c>
      <c r="D684" s="87">
        <f t="shared" si="39"/>
        <v>2.7869474657614849E-5</v>
      </c>
      <c r="E684" s="87">
        <f t="shared" si="39"/>
        <v>2.7702455122102698E-5</v>
      </c>
      <c r="F684" s="87">
        <f t="shared" si="39"/>
        <v>2.7306220400033526E-5</v>
      </c>
      <c r="G684" s="87">
        <f t="shared" si="39"/>
        <v>2.724056104524614E-5</v>
      </c>
      <c r="H684" s="87">
        <f t="shared" si="39"/>
        <v>2.7255325514399909E-5</v>
      </c>
      <c r="I684" s="88">
        <f t="shared" si="39"/>
        <v>2.7559199069032697E-5</v>
      </c>
    </row>
    <row r="685" spans="1:9" s="5" customFormat="1" ht="15" customHeight="1" x14ac:dyDescent="0.25">
      <c r="A685" s="46" t="str">
        <f t="shared" si="38"/>
        <v>F07.04_Ecija</v>
      </c>
      <c r="B685" s="4" t="str">
        <f t="shared" si="38"/>
        <v>Salida Nacional / National exit</v>
      </c>
      <c r="C685" s="87">
        <f t="shared" si="39"/>
        <v>8.9648207222497973E-6</v>
      </c>
      <c r="D685" s="87">
        <f t="shared" si="39"/>
        <v>8.8664174725933697E-6</v>
      </c>
      <c r="E685" s="87">
        <f t="shared" si="39"/>
        <v>8.6896765307378531E-6</v>
      </c>
      <c r="F685" s="87">
        <f t="shared" si="39"/>
        <v>8.4672024567352691E-6</v>
      </c>
      <c r="G685" s="87">
        <f t="shared" si="39"/>
        <v>8.3745475225850569E-6</v>
      </c>
      <c r="H685" s="87">
        <f t="shared" si="39"/>
        <v>8.3312456098918492E-6</v>
      </c>
      <c r="I685" s="88">
        <f t="shared" si="39"/>
        <v>8.4023759643217106E-6</v>
      </c>
    </row>
    <row r="686" spans="1:9" s="5" customFormat="1" ht="15" customHeight="1" x14ac:dyDescent="0.25">
      <c r="A686" s="46" t="str">
        <f t="shared" si="38"/>
        <v>F07_Sevilla</v>
      </c>
      <c r="B686" s="4" t="str">
        <f t="shared" si="38"/>
        <v>Salida Nacional / National exit</v>
      </c>
      <c r="C686" s="87">
        <f t="shared" si="39"/>
        <v>5.5311360439862043E-3</v>
      </c>
      <c r="D686" s="87">
        <f t="shared" si="39"/>
        <v>5.5339776708978276E-3</v>
      </c>
      <c r="E686" s="87">
        <f t="shared" si="39"/>
        <v>5.4957455734011128E-3</v>
      </c>
      <c r="F686" s="87">
        <f t="shared" si="39"/>
        <v>5.4130619905550167E-3</v>
      </c>
      <c r="G686" s="87">
        <f t="shared" si="39"/>
        <v>5.3968515474247343E-3</v>
      </c>
      <c r="H686" s="87">
        <f t="shared" si="39"/>
        <v>5.3975882390499734E-3</v>
      </c>
      <c r="I686" s="88">
        <f t="shared" si="39"/>
        <v>5.4563631699957784E-3</v>
      </c>
    </row>
    <row r="687" spans="1:9" s="5" customFormat="1" ht="15" customHeight="1" x14ac:dyDescent="0.25">
      <c r="A687" s="46" t="str">
        <f t="shared" ref="A687:B702" si="40">A422</f>
        <v>F08_Alcala de Guadaira</v>
      </c>
      <c r="B687" s="4" t="str">
        <f t="shared" si="40"/>
        <v>Salida Nacional / National exit</v>
      </c>
      <c r="C687" s="87">
        <f t="shared" ref="C687:I702" si="41">(C422*C157)/SUMPRODUCT(C$12:C$270,C$277:C$535)</f>
        <v>0</v>
      </c>
      <c r="D687" s="87">
        <f t="shared" si="41"/>
        <v>0</v>
      </c>
      <c r="E687" s="87">
        <f t="shared" si="41"/>
        <v>0</v>
      </c>
      <c r="F687" s="87">
        <f t="shared" si="41"/>
        <v>0</v>
      </c>
      <c r="G687" s="87">
        <f t="shared" si="41"/>
        <v>0</v>
      </c>
      <c r="H687" s="87">
        <f t="shared" si="41"/>
        <v>0</v>
      </c>
      <c r="I687" s="88">
        <f t="shared" si="41"/>
        <v>0</v>
      </c>
    </row>
    <row r="688" spans="1:9" s="5" customFormat="1" ht="15" customHeight="1" x14ac:dyDescent="0.25">
      <c r="A688" s="46" t="str">
        <f t="shared" si="40"/>
        <v>F09_Carmona</v>
      </c>
      <c r="B688" s="4" t="str">
        <f t="shared" si="40"/>
        <v>Salida Nacional / National exit</v>
      </c>
      <c r="C688" s="87">
        <f t="shared" si="41"/>
        <v>4.1575948061877336E-6</v>
      </c>
      <c r="D688" s="87">
        <f t="shared" si="41"/>
        <v>4.1120045932826149E-6</v>
      </c>
      <c r="E688" s="87">
        <f t="shared" si="41"/>
        <v>4.0297893518107807E-6</v>
      </c>
      <c r="F688" s="87">
        <f t="shared" si="41"/>
        <v>3.9263204947740297E-6</v>
      </c>
      <c r="G688" s="87">
        <f t="shared" si="41"/>
        <v>3.8826505319735478E-6</v>
      </c>
      <c r="H688" s="87">
        <f t="shared" si="41"/>
        <v>3.8619246968273251E-6</v>
      </c>
      <c r="I688" s="88">
        <f t="shared" si="41"/>
        <v>3.8936635458260061E-6</v>
      </c>
    </row>
    <row r="689" spans="1:9" s="5" customFormat="1" ht="15" customHeight="1" x14ac:dyDescent="0.25">
      <c r="A689" s="46" t="str">
        <f t="shared" si="40"/>
        <v>F11_Palma del Rio</v>
      </c>
      <c r="B689" s="4" t="str">
        <f t="shared" si="40"/>
        <v>Salida Nacional / National exit</v>
      </c>
      <c r="C689" s="87">
        <f t="shared" si="41"/>
        <v>1.0471260346986956E-4</v>
      </c>
      <c r="D689" s="87">
        <f t="shared" si="41"/>
        <v>1.0254787826576386E-4</v>
      </c>
      <c r="E689" s="87">
        <f t="shared" si="41"/>
        <v>9.9334366807745549E-5</v>
      </c>
      <c r="F689" s="87">
        <f t="shared" si="41"/>
        <v>9.5935680113745956E-5</v>
      </c>
      <c r="G689" s="87">
        <f t="shared" si="41"/>
        <v>9.4274443757623E-5</v>
      </c>
      <c r="H689" s="87">
        <f t="shared" si="41"/>
        <v>9.3388606336492145E-5</v>
      </c>
      <c r="I689" s="88">
        <f t="shared" si="41"/>
        <v>9.3989765176671168E-5</v>
      </c>
    </row>
    <row r="690" spans="1:9" s="5" customFormat="1" ht="15" customHeight="1" x14ac:dyDescent="0.25">
      <c r="A690" s="46" t="str">
        <f t="shared" si="40"/>
        <v>F13_Cordoba</v>
      </c>
      <c r="B690" s="4" t="str">
        <f t="shared" si="40"/>
        <v>Salida Nacional / National exit</v>
      </c>
      <c r="C690" s="87">
        <f t="shared" si="41"/>
        <v>0</v>
      </c>
      <c r="D690" s="87">
        <f t="shared" si="41"/>
        <v>0</v>
      </c>
      <c r="E690" s="87">
        <f t="shared" si="41"/>
        <v>0</v>
      </c>
      <c r="F690" s="87">
        <f t="shared" si="41"/>
        <v>0</v>
      </c>
      <c r="G690" s="87">
        <f t="shared" si="41"/>
        <v>0</v>
      </c>
      <c r="H690" s="87">
        <f t="shared" si="41"/>
        <v>0</v>
      </c>
      <c r="I690" s="88">
        <f t="shared" si="41"/>
        <v>0</v>
      </c>
    </row>
    <row r="691" spans="1:9" s="5" customFormat="1" ht="15" customHeight="1" x14ac:dyDescent="0.25">
      <c r="A691" s="46" t="str">
        <f t="shared" si="40"/>
        <v>F14_Villafranca de Cordoba</v>
      </c>
      <c r="B691" s="4" t="str">
        <f t="shared" si="40"/>
        <v>Salida Nacional / National exit</v>
      </c>
      <c r="C691" s="87">
        <f t="shared" si="41"/>
        <v>1.0546287836380756E-3</v>
      </c>
      <c r="D691" s="87">
        <f t="shared" si="41"/>
        <v>1.0519880426044597E-3</v>
      </c>
      <c r="E691" s="87">
        <f t="shared" si="41"/>
        <v>1.0413586995683638E-3</v>
      </c>
      <c r="F691" s="87">
        <f t="shared" si="41"/>
        <v>1.0230875185792529E-3</v>
      </c>
      <c r="G691" s="87">
        <f t="shared" si="41"/>
        <v>1.0184807521543811E-3</v>
      </c>
      <c r="H691" s="87">
        <f t="shared" si="41"/>
        <v>1.0177404835911123E-3</v>
      </c>
      <c r="I691" s="88">
        <f t="shared" si="41"/>
        <v>1.0291223592785684E-3</v>
      </c>
    </row>
    <row r="692" spans="1:9" s="5" customFormat="1" ht="15" customHeight="1" x14ac:dyDescent="0.25">
      <c r="A692" s="46" t="str">
        <f t="shared" si="40"/>
        <v>F19.01_Puertollano</v>
      </c>
      <c r="B692" s="4" t="str">
        <f t="shared" si="40"/>
        <v>Salida Nacional / National exit</v>
      </c>
      <c r="C692" s="87">
        <f t="shared" si="41"/>
        <v>3.9915176865931463E-4</v>
      </c>
      <c r="D692" s="87">
        <f t="shared" si="41"/>
        <v>3.9769367256713747E-4</v>
      </c>
      <c r="E692" s="87">
        <f t="shared" si="41"/>
        <v>3.9341840220791837E-4</v>
      </c>
      <c r="F692" s="87">
        <f t="shared" si="41"/>
        <v>3.8667803233037053E-4</v>
      </c>
      <c r="G692" s="87">
        <f t="shared" si="41"/>
        <v>3.8407210146775819E-4</v>
      </c>
      <c r="H692" s="87">
        <f t="shared" si="41"/>
        <v>3.8294312981582992E-4</v>
      </c>
      <c r="I692" s="88">
        <f t="shared" si="41"/>
        <v>3.8688389273156882E-4</v>
      </c>
    </row>
    <row r="693" spans="1:9" s="5" customFormat="1" ht="15" customHeight="1" x14ac:dyDescent="0.25">
      <c r="A693" s="46" t="str">
        <f t="shared" si="40"/>
        <v>F19_Almodovar</v>
      </c>
      <c r="B693" s="4" t="str">
        <f t="shared" si="40"/>
        <v>Salida Nacional / National exit</v>
      </c>
      <c r="C693" s="87">
        <f t="shared" si="41"/>
        <v>1.1685854876355652E-2</v>
      </c>
      <c r="D693" s="87">
        <f t="shared" si="41"/>
        <v>1.168210997752531E-2</v>
      </c>
      <c r="E693" s="87">
        <f t="shared" si="41"/>
        <v>1.1591740698580301E-2</v>
      </c>
      <c r="F693" s="87">
        <f t="shared" si="41"/>
        <v>1.1420315323076425E-2</v>
      </c>
      <c r="G693" s="87">
        <f t="shared" si="41"/>
        <v>1.13640659023461E-2</v>
      </c>
      <c r="H693" s="87">
        <f t="shared" si="41"/>
        <v>1.1344527994656206E-2</v>
      </c>
      <c r="I693" s="88">
        <f t="shared" si="41"/>
        <v>1.1476464803725783E-2</v>
      </c>
    </row>
    <row r="694" spans="1:9" s="5" customFormat="1" ht="15" customHeight="1" x14ac:dyDescent="0.25">
      <c r="A694" s="46" t="str">
        <f t="shared" si="40"/>
        <v>F21_Ciudad Real</v>
      </c>
      <c r="B694" s="4" t="str">
        <f t="shared" si="40"/>
        <v>Salida Nacional / National exit</v>
      </c>
      <c r="C694" s="87">
        <f t="shared" si="41"/>
        <v>1.3454524922124381E-3</v>
      </c>
      <c r="D694" s="87">
        <f t="shared" si="41"/>
        <v>1.3435458368529455E-3</v>
      </c>
      <c r="E694" s="87">
        <f t="shared" si="41"/>
        <v>1.3324683641918354E-3</v>
      </c>
      <c r="F694" s="87">
        <f t="shared" si="41"/>
        <v>1.3122536376967381E-3</v>
      </c>
      <c r="G694" s="87">
        <f t="shared" si="41"/>
        <v>1.305555286979415E-3</v>
      </c>
      <c r="H694" s="87">
        <f t="shared" si="41"/>
        <v>1.303232811025692E-3</v>
      </c>
      <c r="I694" s="88">
        <f t="shared" si="41"/>
        <v>1.3174110407025562E-3</v>
      </c>
    </row>
    <row r="695" spans="1:9" s="5" customFormat="1" ht="15" customHeight="1" x14ac:dyDescent="0.25">
      <c r="A695" s="46" t="str">
        <f t="shared" si="40"/>
        <v>F25_Mascaraque</v>
      </c>
      <c r="B695" s="4" t="str">
        <f t="shared" si="40"/>
        <v>Salida Nacional / National exit</v>
      </c>
      <c r="C695" s="87">
        <f t="shared" si="41"/>
        <v>3.119976462524211E-4</v>
      </c>
      <c r="D695" s="87">
        <f t="shared" si="41"/>
        <v>3.1373556826164373E-4</v>
      </c>
      <c r="E695" s="87">
        <f t="shared" si="41"/>
        <v>3.1358867900757012E-4</v>
      </c>
      <c r="F695" s="87">
        <f t="shared" si="41"/>
        <v>3.1073379479967214E-4</v>
      </c>
      <c r="G695" s="87">
        <f t="shared" si="41"/>
        <v>3.1067447580548506E-4</v>
      </c>
      <c r="H695" s="87">
        <f t="shared" si="41"/>
        <v>3.1118563753450843E-4</v>
      </c>
      <c r="I695" s="88">
        <f t="shared" si="41"/>
        <v>3.1509818367591843E-4</v>
      </c>
    </row>
    <row r="696" spans="1:9" s="5" customFormat="1" ht="15" customHeight="1" x14ac:dyDescent="0.25">
      <c r="A696" s="46" t="str">
        <f t="shared" si="40"/>
        <v>F26.02_Aranjuez Oeste</v>
      </c>
      <c r="B696" s="4" t="str">
        <f t="shared" si="40"/>
        <v>Salida Nacional / National exit</v>
      </c>
      <c r="C696" s="87">
        <f t="shared" si="41"/>
        <v>0</v>
      </c>
      <c r="D696" s="87">
        <f t="shared" si="41"/>
        <v>0</v>
      </c>
      <c r="E696" s="87">
        <f t="shared" si="41"/>
        <v>0</v>
      </c>
      <c r="F696" s="87">
        <f t="shared" si="41"/>
        <v>0</v>
      </c>
      <c r="G696" s="87">
        <f t="shared" si="41"/>
        <v>0</v>
      </c>
      <c r="H696" s="87">
        <f t="shared" si="41"/>
        <v>0</v>
      </c>
      <c r="I696" s="88">
        <f t="shared" si="41"/>
        <v>0</v>
      </c>
    </row>
    <row r="697" spans="1:9" s="5" customFormat="1" ht="15" customHeight="1" x14ac:dyDescent="0.25">
      <c r="A697" s="46" t="str">
        <f t="shared" si="40"/>
        <v>F26_Aranjuez</v>
      </c>
      <c r="B697" s="4" t="str">
        <f t="shared" si="40"/>
        <v>Salida Nacional / National exit</v>
      </c>
      <c r="C697" s="87">
        <f t="shared" si="41"/>
        <v>1.3382928246041682E-2</v>
      </c>
      <c r="D697" s="87">
        <f t="shared" si="41"/>
        <v>1.3512515293058341E-2</v>
      </c>
      <c r="E697" s="87">
        <f t="shared" si="41"/>
        <v>1.3712646435444974E-2</v>
      </c>
      <c r="F697" s="87">
        <f t="shared" si="41"/>
        <v>1.4192924140710187E-2</v>
      </c>
      <c r="G697" s="87">
        <f t="shared" si="41"/>
        <v>1.4402562890186217E-2</v>
      </c>
      <c r="H697" s="87">
        <f t="shared" si="41"/>
        <v>1.4507591225784411E-2</v>
      </c>
      <c r="I697" s="88">
        <f t="shared" si="41"/>
        <v>1.4330002245589859E-2</v>
      </c>
    </row>
    <row r="698" spans="1:9" s="5" customFormat="1" ht="15" customHeight="1" x14ac:dyDescent="0.25">
      <c r="A698" s="46" t="str">
        <f t="shared" si="40"/>
        <v>F26A_Ceramicas Toledo</v>
      </c>
      <c r="B698" s="4" t="str">
        <f t="shared" si="40"/>
        <v>Salida Nacional / National exit</v>
      </c>
      <c r="C698" s="87">
        <f t="shared" si="41"/>
        <v>2.0936497216314832E-3</v>
      </c>
      <c r="D698" s="87">
        <f t="shared" si="41"/>
        <v>2.1043261284122974E-3</v>
      </c>
      <c r="E698" s="87">
        <f t="shared" si="41"/>
        <v>2.1017447311050077E-3</v>
      </c>
      <c r="F698" s="87">
        <f t="shared" si="41"/>
        <v>2.0811028302969623E-3</v>
      </c>
      <c r="G698" s="87">
        <f t="shared" si="41"/>
        <v>2.0798217891909092E-3</v>
      </c>
      <c r="H698" s="87">
        <f t="shared" si="41"/>
        <v>2.0827549810559726E-3</v>
      </c>
      <c r="I698" s="88">
        <f t="shared" si="41"/>
        <v>2.1088992322408511E-3</v>
      </c>
    </row>
    <row r="699" spans="1:9" s="5" customFormat="1" ht="15" customHeight="1" x14ac:dyDescent="0.25">
      <c r="A699" s="46" t="str">
        <f t="shared" si="40"/>
        <v>F27_Yeles</v>
      </c>
      <c r="B699" s="4" t="str">
        <f t="shared" si="40"/>
        <v>Salida Nacional / National exit</v>
      </c>
      <c r="C699" s="87">
        <f t="shared" si="41"/>
        <v>0</v>
      </c>
      <c r="D699" s="87">
        <f t="shared" si="41"/>
        <v>0</v>
      </c>
      <c r="E699" s="87">
        <f t="shared" si="41"/>
        <v>0</v>
      </c>
      <c r="F699" s="87">
        <f t="shared" si="41"/>
        <v>0</v>
      </c>
      <c r="G699" s="87">
        <f t="shared" si="41"/>
        <v>0</v>
      </c>
      <c r="H699" s="87">
        <f t="shared" si="41"/>
        <v>0</v>
      </c>
      <c r="I699" s="88">
        <f t="shared" si="41"/>
        <v>0</v>
      </c>
    </row>
    <row r="700" spans="1:9" s="5" customFormat="1" ht="15" customHeight="1" x14ac:dyDescent="0.25">
      <c r="A700" s="46" t="str">
        <f t="shared" si="40"/>
        <v>F28_ Pinto</v>
      </c>
      <c r="B700" s="4" t="str">
        <f t="shared" si="40"/>
        <v>Salida Nacional / National exit</v>
      </c>
      <c r="C700" s="87">
        <f t="shared" si="41"/>
        <v>2.9536270544680415E-2</v>
      </c>
      <c r="D700" s="87">
        <f t="shared" si="41"/>
        <v>2.9365807118642725E-2</v>
      </c>
      <c r="E700" s="87">
        <f t="shared" si="41"/>
        <v>2.8967490582056304E-2</v>
      </c>
      <c r="F700" s="87">
        <f t="shared" si="41"/>
        <v>2.8391761375254752E-2</v>
      </c>
      <c r="G700" s="87">
        <f t="shared" si="41"/>
        <v>2.8158488105132176E-2</v>
      </c>
      <c r="H700" s="87">
        <f t="shared" si="41"/>
        <v>2.8055201906677759E-2</v>
      </c>
      <c r="I700" s="88">
        <f t="shared" si="41"/>
        <v>2.8330303102108871E-2</v>
      </c>
    </row>
    <row r="701" spans="1:9" s="5" customFormat="1" ht="15" customHeight="1" x14ac:dyDescent="0.25">
      <c r="A701" s="46" t="str">
        <f t="shared" si="40"/>
        <v>G04_Lumbier</v>
      </c>
      <c r="B701" s="4" t="str">
        <f t="shared" si="40"/>
        <v>Salida Nacional / National exit</v>
      </c>
      <c r="C701" s="87">
        <f t="shared" si="41"/>
        <v>0</v>
      </c>
      <c r="D701" s="87">
        <f t="shared" si="41"/>
        <v>0</v>
      </c>
      <c r="E701" s="87">
        <f t="shared" si="41"/>
        <v>0</v>
      </c>
      <c r="F701" s="87">
        <f t="shared" si="41"/>
        <v>0</v>
      </c>
      <c r="G701" s="87">
        <f t="shared" si="41"/>
        <v>0</v>
      </c>
      <c r="H701" s="87">
        <f t="shared" si="41"/>
        <v>0</v>
      </c>
      <c r="I701" s="88">
        <f t="shared" si="41"/>
        <v>0</v>
      </c>
    </row>
    <row r="702" spans="1:9" s="5" customFormat="1" ht="15" customHeight="1" x14ac:dyDescent="0.25">
      <c r="A702" s="46" t="str">
        <f t="shared" si="40"/>
        <v>H1_Red Cartagena</v>
      </c>
      <c r="B702" s="4" t="str">
        <f t="shared" si="40"/>
        <v>Salida Nacional / National exit</v>
      </c>
      <c r="C702" s="87">
        <f t="shared" si="41"/>
        <v>1.7890985535597835E-2</v>
      </c>
      <c r="D702" s="87">
        <f t="shared" si="41"/>
        <v>1.7656859394737337E-2</v>
      </c>
      <c r="E702" s="87">
        <f t="shared" si="41"/>
        <v>1.7303587512535162E-2</v>
      </c>
      <c r="F702" s="87">
        <f t="shared" si="41"/>
        <v>1.7120962792352448E-2</v>
      </c>
      <c r="G702" s="87">
        <f t="shared" si="41"/>
        <v>1.7129981132471401E-2</v>
      </c>
      <c r="H702" s="87">
        <f t="shared" si="41"/>
        <v>1.7190019960236638E-2</v>
      </c>
      <c r="I702" s="88">
        <f t="shared" si="41"/>
        <v>1.7063401116288485E-2</v>
      </c>
    </row>
    <row r="703" spans="1:9" s="5" customFormat="1" ht="15" customHeight="1" x14ac:dyDescent="0.25">
      <c r="A703" s="46" t="str">
        <f t="shared" ref="A703:B718" si="42">A438</f>
        <v>I001_Corvera</v>
      </c>
      <c r="B703" s="4" t="str">
        <f t="shared" si="42"/>
        <v>Salida Nacional / National exit</v>
      </c>
      <c r="C703" s="87">
        <f t="shared" ref="C703:I718" si="43">(C438*C173)/SUMPRODUCT(C$12:C$270,C$277:C$535)</f>
        <v>1.8620691526918447E-3</v>
      </c>
      <c r="D703" s="87">
        <f t="shared" si="43"/>
        <v>1.8888815348699275E-3</v>
      </c>
      <c r="E703" s="87">
        <f t="shared" si="43"/>
        <v>1.9173638121795431E-3</v>
      </c>
      <c r="F703" s="87">
        <f t="shared" si="43"/>
        <v>1.9533850438432569E-3</v>
      </c>
      <c r="G703" s="87">
        <f t="shared" si="43"/>
        <v>1.968237538468596E-3</v>
      </c>
      <c r="H703" s="87">
        <f t="shared" si="43"/>
        <v>1.9745229299023524E-3</v>
      </c>
      <c r="I703" s="88">
        <f t="shared" si="43"/>
        <v>1.9757678825015651E-3</v>
      </c>
    </row>
    <row r="704" spans="1:9" s="5" customFormat="1" ht="15" customHeight="1" x14ac:dyDescent="0.25">
      <c r="A704" s="46" t="str">
        <f t="shared" si="42"/>
        <v>I003_Cudillero</v>
      </c>
      <c r="B704" s="4" t="str">
        <f t="shared" si="42"/>
        <v>Salida Nacional / National exit</v>
      </c>
      <c r="C704" s="87">
        <f t="shared" si="43"/>
        <v>4.1431737535595053E-5</v>
      </c>
      <c r="D704" s="87">
        <f t="shared" si="43"/>
        <v>4.1921924124213812E-5</v>
      </c>
      <c r="E704" s="87">
        <f t="shared" si="43"/>
        <v>4.2243013866729496E-5</v>
      </c>
      <c r="F704" s="87">
        <f t="shared" si="43"/>
        <v>4.2214970987440177E-5</v>
      </c>
      <c r="G704" s="87">
        <f t="shared" si="43"/>
        <v>4.2239420224033752E-5</v>
      </c>
      <c r="H704" s="87">
        <f t="shared" si="43"/>
        <v>4.2255512266895997E-5</v>
      </c>
      <c r="I704" s="88">
        <f t="shared" si="43"/>
        <v>4.2711762720198372E-5</v>
      </c>
    </row>
    <row r="705" spans="1:9" s="5" customFormat="1" ht="15" customHeight="1" x14ac:dyDescent="0.25">
      <c r="A705" s="46" t="str">
        <f t="shared" si="42"/>
        <v>I005_Luarca</v>
      </c>
      <c r="B705" s="4" t="str">
        <f t="shared" si="42"/>
        <v>Salida Nacional / National exit</v>
      </c>
      <c r="C705" s="87">
        <f t="shared" si="43"/>
        <v>3.1923096320909635E-5</v>
      </c>
      <c r="D705" s="87">
        <f t="shared" si="43"/>
        <v>3.1887351654828766E-5</v>
      </c>
      <c r="E705" s="87">
        <f t="shared" si="43"/>
        <v>3.1657355257675618E-5</v>
      </c>
      <c r="F705" s="87">
        <f t="shared" si="43"/>
        <v>3.125259820163307E-5</v>
      </c>
      <c r="G705" s="87">
        <f t="shared" si="43"/>
        <v>3.0984725384895908E-5</v>
      </c>
      <c r="H705" s="87">
        <f t="shared" si="43"/>
        <v>3.0806038629668606E-5</v>
      </c>
      <c r="I705" s="88">
        <f t="shared" si="43"/>
        <v>3.1040432097731335E-5</v>
      </c>
    </row>
    <row r="706" spans="1:9" s="5" customFormat="1" ht="15" customHeight="1" x14ac:dyDescent="0.25">
      <c r="A706" s="46" t="str">
        <f t="shared" si="42"/>
        <v>I006_Navia</v>
      </c>
      <c r="B706" s="4" t="str">
        <f t="shared" si="42"/>
        <v>Salida Nacional / National exit</v>
      </c>
      <c r="C706" s="87">
        <f t="shared" si="43"/>
        <v>5.7787468620787777E-4</v>
      </c>
      <c r="D706" s="87">
        <f t="shared" si="43"/>
        <v>5.8794147972835006E-4</v>
      </c>
      <c r="E706" s="87">
        <f t="shared" si="43"/>
        <v>5.9611078499571487E-4</v>
      </c>
      <c r="F706" s="87">
        <f t="shared" si="43"/>
        <v>5.9863163284829804E-4</v>
      </c>
      <c r="G706" s="87">
        <f t="shared" si="43"/>
        <v>6.0128275283444742E-4</v>
      </c>
      <c r="H706" s="87">
        <f t="shared" si="43"/>
        <v>6.0308113097342828E-4</v>
      </c>
      <c r="I706" s="88">
        <f t="shared" si="43"/>
        <v>6.1037856406764694E-4</v>
      </c>
    </row>
    <row r="707" spans="1:9" s="5" customFormat="1" ht="15" customHeight="1" x14ac:dyDescent="0.25">
      <c r="A707" s="46" t="str">
        <f t="shared" si="42"/>
        <v>I007_Castropol</v>
      </c>
      <c r="B707" s="4" t="str">
        <f t="shared" si="42"/>
        <v>Salida Nacional / National exit</v>
      </c>
      <c r="C707" s="87">
        <f t="shared" si="43"/>
        <v>1.3368448882793564E-5</v>
      </c>
      <c r="D707" s="87">
        <f t="shared" si="43"/>
        <v>1.335051208678738E-5</v>
      </c>
      <c r="E707" s="87">
        <f t="shared" si="43"/>
        <v>1.3250322011778601E-5</v>
      </c>
      <c r="F707" s="87">
        <f t="shared" si="43"/>
        <v>1.307709912364252E-5</v>
      </c>
      <c r="G707" s="87">
        <f t="shared" si="43"/>
        <v>1.2964037961382528E-5</v>
      </c>
      <c r="H707" s="87">
        <f t="shared" si="43"/>
        <v>1.2889107867823417E-5</v>
      </c>
      <c r="I707" s="88">
        <f t="shared" si="43"/>
        <v>1.2986765260541036E-5</v>
      </c>
    </row>
    <row r="708" spans="1:9" s="5" customFormat="1" ht="15" customHeight="1" x14ac:dyDescent="0.25">
      <c r="A708" s="46" t="str">
        <f t="shared" si="42"/>
        <v>I012_Villalba</v>
      </c>
      <c r="B708" s="4" t="str">
        <f t="shared" si="42"/>
        <v>Salida Nacional / National exit</v>
      </c>
      <c r="C708" s="87">
        <f t="shared" si="43"/>
        <v>3.1695087037191209E-3</v>
      </c>
      <c r="D708" s="87">
        <f t="shared" si="43"/>
        <v>3.1993173049975824E-3</v>
      </c>
      <c r="E708" s="87">
        <f t="shared" si="43"/>
        <v>3.2144059492278786E-3</v>
      </c>
      <c r="F708" s="87">
        <f t="shared" si="43"/>
        <v>3.203877104251894E-3</v>
      </c>
      <c r="G708" s="87">
        <f t="shared" si="43"/>
        <v>3.2015770977197669E-3</v>
      </c>
      <c r="H708" s="87">
        <f t="shared" si="43"/>
        <v>3.2005767473790446E-3</v>
      </c>
      <c r="I708" s="88">
        <f t="shared" si="43"/>
        <v>3.2336159662541405E-3</v>
      </c>
    </row>
    <row r="709" spans="1:9" s="5" customFormat="1" ht="15" customHeight="1" x14ac:dyDescent="0.25">
      <c r="A709" s="46" t="str">
        <f t="shared" si="42"/>
        <v>I014 Irixoa</v>
      </c>
      <c r="B709" s="4" t="str">
        <f t="shared" si="42"/>
        <v>Salida Nacional / National exit</v>
      </c>
      <c r="C709" s="87">
        <f t="shared" si="43"/>
        <v>1.7156191976166223E-3</v>
      </c>
      <c r="D709" s="87">
        <f t="shared" si="43"/>
        <v>1.7321497560984687E-3</v>
      </c>
      <c r="E709" s="87">
        <f t="shared" si="43"/>
        <v>1.7407288723717098E-3</v>
      </c>
      <c r="F709" s="87">
        <f t="shared" si="43"/>
        <v>1.7352938346872711E-3</v>
      </c>
      <c r="G709" s="87">
        <f t="shared" si="43"/>
        <v>1.7344314821283813E-3</v>
      </c>
      <c r="H709" s="87">
        <f t="shared" si="43"/>
        <v>1.7341971859048274E-3</v>
      </c>
      <c r="I709" s="88">
        <f t="shared" si="43"/>
        <v>1.7522534947828213E-3</v>
      </c>
    </row>
    <row r="710" spans="1:9" s="5" customFormat="1" ht="15" customHeight="1" x14ac:dyDescent="0.25">
      <c r="A710" s="46" t="str">
        <f t="shared" si="42"/>
        <v>I015ERM_Abegondo</v>
      </c>
      <c r="B710" s="4" t="str">
        <f t="shared" si="42"/>
        <v>Salida Nacional / National exit</v>
      </c>
      <c r="C710" s="87">
        <f t="shared" si="43"/>
        <v>7.4680673369228971E-5</v>
      </c>
      <c r="D710" s="87">
        <f t="shared" si="43"/>
        <v>7.4672816532366412E-5</v>
      </c>
      <c r="E710" s="87">
        <f t="shared" si="43"/>
        <v>7.4209342702950958E-5</v>
      </c>
      <c r="F710" s="87">
        <f t="shared" si="43"/>
        <v>7.3304126969407131E-5</v>
      </c>
      <c r="G710" s="87">
        <f t="shared" si="43"/>
        <v>7.2764135952691958E-5</v>
      </c>
      <c r="H710" s="87">
        <f t="shared" si="43"/>
        <v>7.241845533432745E-5</v>
      </c>
      <c r="I710" s="88">
        <f t="shared" si="43"/>
        <v>7.3000513802745114E-5</v>
      </c>
    </row>
    <row r="711" spans="1:9" s="5" customFormat="1" ht="15" customHeight="1" x14ac:dyDescent="0.25">
      <c r="A711" s="46" t="str">
        <f t="shared" si="42"/>
        <v>I016_Abegondo II</v>
      </c>
      <c r="B711" s="4" t="str">
        <f t="shared" si="42"/>
        <v>Salida Nacional / National exit</v>
      </c>
      <c r="C711" s="87">
        <f t="shared" si="43"/>
        <v>5.2013171522336749E-3</v>
      </c>
      <c r="D711" s="87">
        <f t="shared" si="43"/>
        <v>5.188497075222071E-3</v>
      </c>
      <c r="E711" s="87">
        <f t="shared" si="43"/>
        <v>5.1418334750521419E-3</v>
      </c>
      <c r="F711" s="87">
        <f t="shared" si="43"/>
        <v>5.070482238377731E-3</v>
      </c>
      <c r="G711" s="87">
        <f t="shared" si="43"/>
        <v>5.0282239604617709E-3</v>
      </c>
      <c r="H711" s="87">
        <f t="shared" si="43"/>
        <v>5.0016252561005566E-3</v>
      </c>
      <c r="I711" s="88">
        <f t="shared" si="43"/>
        <v>5.0408104373055596E-3</v>
      </c>
    </row>
    <row r="712" spans="1:9" s="5" customFormat="1" ht="15" customHeight="1" x14ac:dyDescent="0.25">
      <c r="A712" s="46" t="str">
        <f t="shared" si="42"/>
        <v>I018_Santiago de Compostela</v>
      </c>
      <c r="B712" s="4" t="str">
        <f t="shared" si="42"/>
        <v>Salida Nacional / National exit</v>
      </c>
      <c r="C712" s="87">
        <f t="shared" si="43"/>
        <v>3.2368785570499664E-3</v>
      </c>
      <c r="D712" s="87">
        <f t="shared" si="43"/>
        <v>3.2600585664301429E-3</v>
      </c>
      <c r="E712" s="87">
        <f t="shared" si="43"/>
        <v>3.2668959675015664E-3</v>
      </c>
      <c r="F712" s="87">
        <f t="shared" si="43"/>
        <v>3.2489485087563029E-3</v>
      </c>
      <c r="G712" s="87">
        <f t="shared" si="43"/>
        <v>3.2422064062824522E-3</v>
      </c>
      <c r="H712" s="87">
        <f t="shared" si="43"/>
        <v>3.2385435945543944E-3</v>
      </c>
      <c r="I712" s="88">
        <f t="shared" si="43"/>
        <v>3.2706590646695488E-3</v>
      </c>
    </row>
    <row r="713" spans="1:9" s="5" customFormat="1" ht="15" customHeight="1" x14ac:dyDescent="0.25">
      <c r="A713" s="46" t="str">
        <f t="shared" si="42"/>
        <v>I019_Rois</v>
      </c>
      <c r="B713" s="4" t="str">
        <f t="shared" si="42"/>
        <v>Salida Nacional / National exit</v>
      </c>
      <c r="C713" s="87">
        <f t="shared" si="43"/>
        <v>0</v>
      </c>
      <c r="D713" s="87">
        <f t="shared" si="43"/>
        <v>0</v>
      </c>
      <c r="E713" s="87">
        <f t="shared" si="43"/>
        <v>0</v>
      </c>
      <c r="F713" s="87">
        <f t="shared" si="43"/>
        <v>0</v>
      </c>
      <c r="G713" s="87">
        <f t="shared" si="43"/>
        <v>0</v>
      </c>
      <c r="H713" s="87">
        <f t="shared" si="43"/>
        <v>0</v>
      </c>
      <c r="I713" s="88">
        <f t="shared" si="43"/>
        <v>0</v>
      </c>
    </row>
    <row r="714" spans="1:9" s="5" customFormat="1" ht="15" customHeight="1" x14ac:dyDescent="0.25">
      <c r="A714" s="46" t="str">
        <f t="shared" si="42"/>
        <v>I020_Valga</v>
      </c>
      <c r="B714" s="4" t="str">
        <f t="shared" si="42"/>
        <v>Salida Nacional / National exit</v>
      </c>
      <c r="C714" s="87">
        <f t="shared" si="43"/>
        <v>9.7118938878303974E-4</v>
      </c>
      <c r="D714" s="87">
        <f t="shared" si="43"/>
        <v>9.8784559203845754E-4</v>
      </c>
      <c r="E714" s="87">
        <f t="shared" si="43"/>
        <v>1.001015395607506E-3</v>
      </c>
      <c r="F714" s="87">
        <f t="shared" si="43"/>
        <v>1.0044474319437816E-3</v>
      </c>
      <c r="G714" s="87">
        <f t="shared" si="43"/>
        <v>1.0092177722186694E-3</v>
      </c>
      <c r="H714" s="87">
        <f t="shared" si="43"/>
        <v>1.0127048330074891E-3</v>
      </c>
      <c r="I714" s="88">
        <f t="shared" si="43"/>
        <v>1.0251308240118149E-3</v>
      </c>
    </row>
    <row r="715" spans="1:9" s="5" customFormat="1" ht="15" customHeight="1" x14ac:dyDescent="0.25">
      <c r="A715" s="46" t="str">
        <f t="shared" si="42"/>
        <v>I020A_Caldas de Reyes</v>
      </c>
      <c r="B715" s="4" t="str">
        <f t="shared" si="42"/>
        <v>Salida Nacional / National exit</v>
      </c>
      <c r="C715" s="87">
        <f t="shared" si="43"/>
        <v>5.6302971176912481E-4</v>
      </c>
      <c r="D715" s="87">
        <f t="shared" si="43"/>
        <v>5.6622672326374628E-4</v>
      </c>
      <c r="E715" s="87">
        <f t="shared" si="43"/>
        <v>5.6644059563439161E-4</v>
      </c>
      <c r="F715" s="87">
        <f t="shared" si="43"/>
        <v>5.6251433672245413E-4</v>
      </c>
      <c r="G715" s="87">
        <f t="shared" si="43"/>
        <v>5.6081458352389053E-4</v>
      </c>
      <c r="H715" s="87">
        <f t="shared" si="43"/>
        <v>5.5984807990472818E-4</v>
      </c>
      <c r="I715" s="88">
        <f t="shared" si="43"/>
        <v>5.6523473501053309E-4</v>
      </c>
    </row>
    <row r="716" spans="1:9" s="5" customFormat="1" ht="15" customHeight="1" x14ac:dyDescent="0.25">
      <c r="A716" s="46" t="str">
        <f t="shared" si="42"/>
        <v>I022_Pontevedra</v>
      </c>
      <c r="B716" s="4" t="str">
        <f t="shared" si="42"/>
        <v>Salida Nacional / National exit</v>
      </c>
      <c r="C716" s="87">
        <f t="shared" si="43"/>
        <v>3.1447934705373065E-3</v>
      </c>
      <c r="D716" s="87">
        <f t="shared" si="43"/>
        <v>3.1582254931770645E-3</v>
      </c>
      <c r="E716" s="87">
        <f t="shared" si="43"/>
        <v>3.1542959647082591E-3</v>
      </c>
      <c r="F716" s="87">
        <f t="shared" si="43"/>
        <v>3.1282124772396137E-3</v>
      </c>
      <c r="G716" s="87">
        <f t="shared" si="43"/>
        <v>3.1157953904926879E-3</v>
      </c>
      <c r="H716" s="87">
        <f t="shared" si="43"/>
        <v>3.1085020779017454E-3</v>
      </c>
      <c r="I716" s="88">
        <f t="shared" si="43"/>
        <v>3.1374385369015902E-3</v>
      </c>
    </row>
    <row r="717" spans="1:9" s="5" customFormat="1" ht="15" customHeight="1" x14ac:dyDescent="0.25">
      <c r="A717" s="46" t="str">
        <f t="shared" si="42"/>
        <v>I023_Pazos de Borben</v>
      </c>
      <c r="B717" s="4" t="str">
        <f t="shared" si="42"/>
        <v>Salida Nacional / National exit</v>
      </c>
      <c r="C717" s="87">
        <f t="shared" si="43"/>
        <v>1.2131084069298191E-4</v>
      </c>
      <c r="D717" s="87">
        <f t="shared" si="43"/>
        <v>1.20968751611023E-4</v>
      </c>
      <c r="E717" s="87">
        <f t="shared" si="43"/>
        <v>1.1982862381379021E-4</v>
      </c>
      <c r="F717" s="87">
        <f t="shared" si="43"/>
        <v>1.1803370926780359E-4</v>
      </c>
      <c r="G717" s="87">
        <f t="shared" si="43"/>
        <v>1.1696309527166555E-4</v>
      </c>
      <c r="H717" s="87">
        <f t="shared" si="43"/>
        <v>1.1628685052456033E-4</v>
      </c>
      <c r="I717" s="88">
        <f t="shared" si="43"/>
        <v>1.1716291674735599E-4</v>
      </c>
    </row>
    <row r="718" spans="1:9" s="5" customFormat="1" ht="15" customHeight="1" x14ac:dyDescent="0.25">
      <c r="A718" s="46" t="str">
        <f t="shared" si="42"/>
        <v>I024_Porriño</v>
      </c>
      <c r="B718" s="4" t="str">
        <f t="shared" si="42"/>
        <v>Salida Nacional / National exit</v>
      </c>
      <c r="C718" s="87">
        <f t="shared" si="43"/>
        <v>4.6225940032088228E-3</v>
      </c>
      <c r="D718" s="87">
        <f t="shared" si="43"/>
        <v>4.649785207700677E-3</v>
      </c>
      <c r="E718" s="87">
        <f t="shared" si="43"/>
        <v>4.6524538343316844E-3</v>
      </c>
      <c r="F718" s="87">
        <f t="shared" si="43"/>
        <v>4.6206607359856079E-3</v>
      </c>
      <c r="G718" s="87">
        <f t="shared" si="43"/>
        <v>4.6078947991971576E-3</v>
      </c>
      <c r="H718" s="87">
        <f t="shared" si="43"/>
        <v>4.6010038208894721E-3</v>
      </c>
      <c r="I718" s="88">
        <f t="shared" si="43"/>
        <v>4.645872054576213E-3</v>
      </c>
    </row>
    <row r="719" spans="1:9" s="5" customFormat="1" ht="15" customHeight="1" x14ac:dyDescent="0.25">
      <c r="A719" s="46" t="str">
        <f t="shared" ref="A719:B734" si="44">A454</f>
        <v>I025_Tuy</v>
      </c>
      <c r="B719" s="4" t="str">
        <f t="shared" si="44"/>
        <v>Salida Nacional / National exit</v>
      </c>
      <c r="C719" s="87">
        <f t="shared" ref="C719:I734" si="45">(C454*C189)/SUMPRODUCT(C$12:C$270,C$277:C$535)</f>
        <v>8.3732966555234522E-5</v>
      </c>
      <c r="D719" s="87">
        <f t="shared" si="45"/>
        <v>8.3487388004638763E-5</v>
      </c>
      <c r="E719" s="87">
        <f t="shared" si="45"/>
        <v>8.2688406271271187E-5</v>
      </c>
      <c r="F719" s="87">
        <f t="shared" si="45"/>
        <v>8.1437826288437832E-5</v>
      </c>
      <c r="G719" s="87">
        <f t="shared" si="45"/>
        <v>8.0696928405806769E-5</v>
      </c>
      <c r="H719" s="87">
        <f t="shared" si="45"/>
        <v>8.0230840525302228E-5</v>
      </c>
      <c r="I719" s="88">
        <f t="shared" si="45"/>
        <v>8.0835988196614416E-5</v>
      </c>
    </row>
    <row r="720" spans="1:9" s="5" customFormat="1" ht="15" customHeight="1" x14ac:dyDescent="0.25">
      <c r="A720" s="46" t="str">
        <f t="shared" si="44"/>
        <v>J01A_Quer</v>
      </c>
      <c r="B720" s="4" t="str">
        <f t="shared" si="44"/>
        <v>Salida Nacional / National exit</v>
      </c>
      <c r="C720" s="87">
        <f t="shared" si="45"/>
        <v>2.5765002417798998E-5</v>
      </c>
      <c r="D720" s="87">
        <f t="shared" si="45"/>
        <v>2.5603693070587529E-5</v>
      </c>
      <c r="E720" s="87">
        <f t="shared" si="45"/>
        <v>2.5249887894567879E-5</v>
      </c>
      <c r="F720" s="87">
        <f t="shared" si="45"/>
        <v>2.4755484927561359E-5</v>
      </c>
      <c r="G720" s="87">
        <f t="shared" si="45"/>
        <v>2.4517253188096366E-5</v>
      </c>
      <c r="H720" s="87">
        <f t="shared" si="45"/>
        <v>2.4392303157173951E-5</v>
      </c>
      <c r="I720" s="88">
        <f t="shared" si="45"/>
        <v>2.460946158123708E-5</v>
      </c>
    </row>
    <row r="721" spans="1:9" s="5" customFormat="1" ht="15" customHeight="1" x14ac:dyDescent="0.25">
      <c r="A721" s="46" t="str">
        <f t="shared" si="44"/>
        <v>K02_Tarifa Oeste</v>
      </c>
      <c r="B721" s="4" t="str">
        <f t="shared" si="44"/>
        <v>Salida Nacional / National exit</v>
      </c>
      <c r="C721" s="87">
        <f t="shared" si="45"/>
        <v>5.2278960780090908E-2</v>
      </c>
      <c r="D721" s="87">
        <f t="shared" si="45"/>
        <v>5.2562976670338948E-2</v>
      </c>
      <c r="E721" s="87">
        <f t="shared" si="45"/>
        <v>5.2882047821083182E-2</v>
      </c>
      <c r="F721" s="87">
        <f t="shared" si="45"/>
        <v>5.3747619193518545E-2</v>
      </c>
      <c r="G721" s="87">
        <f t="shared" si="45"/>
        <v>5.4214809439031723E-2</v>
      </c>
      <c r="H721" s="87">
        <f t="shared" si="45"/>
        <v>5.4482929134400872E-2</v>
      </c>
      <c r="I721" s="88">
        <f t="shared" si="45"/>
        <v>5.4365806933479283E-2</v>
      </c>
    </row>
    <row r="722" spans="1:9" s="5" customFormat="1" ht="15" customHeight="1" x14ac:dyDescent="0.25">
      <c r="A722" s="46" t="str">
        <f t="shared" si="44"/>
        <v>K05_Benalup</v>
      </c>
      <c r="B722" s="4" t="str">
        <f t="shared" si="44"/>
        <v>Salida Nacional / National exit</v>
      </c>
      <c r="C722" s="87">
        <f t="shared" si="45"/>
        <v>7.2537777037581667E-7</v>
      </c>
      <c r="D722" s="87">
        <f t="shared" si="45"/>
        <v>7.190727182670164E-7</v>
      </c>
      <c r="E722" s="87">
        <f t="shared" si="45"/>
        <v>7.0734278434784241E-7</v>
      </c>
      <c r="F722" s="87">
        <f t="shared" si="45"/>
        <v>6.9199673013163252E-7</v>
      </c>
      <c r="G722" s="87">
        <f t="shared" si="45"/>
        <v>6.8582956677969622E-7</v>
      </c>
      <c r="H722" s="87">
        <f t="shared" si="45"/>
        <v>6.8300768749126037E-7</v>
      </c>
      <c r="I722" s="88">
        <f t="shared" si="45"/>
        <v>6.9019515995252591E-7</v>
      </c>
    </row>
    <row r="723" spans="1:9" s="5" customFormat="1" ht="15" customHeight="1" x14ac:dyDescent="0.25">
      <c r="A723" s="46" t="str">
        <f t="shared" si="44"/>
        <v>K07_Medina Sidonia</v>
      </c>
      <c r="B723" s="4" t="str">
        <f t="shared" si="44"/>
        <v>Salida Nacional / National exit</v>
      </c>
      <c r="C723" s="87">
        <f t="shared" si="45"/>
        <v>2.329231115855751E-6</v>
      </c>
      <c r="D723" s="87">
        <f t="shared" si="45"/>
        <v>2.3087279266450926E-6</v>
      </c>
      <c r="E723" s="87">
        <f t="shared" si="45"/>
        <v>2.2706765546143564E-6</v>
      </c>
      <c r="F723" s="87">
        <f t="shared" si="45"/>
        <v>2.2210025281594822E-6</v>
      </c>
      <c r="G723" s="87">
        <f t="shared" si="45"/>
        <v>2.2010234617093317E-6</v>
      </c>
      <c r="H723" s="87">
        <f t="shared" si="45"/>
        <v>2.1918837618479486E-6</v>
      </c>
      <c r="I723" s="88">
        <f t="shared" si="45"/>
        <v>2.2147940328297657E-6</v>
      </c>
    </row>
    <row r="724" spans="1:9" s="5" customFormat="1" ht="15" customHeight="1" x14ac:dyDescent="0.25">
      <c r="A724" s="46" t="str">
        <f t="shared" si="44"/>
        <v>K11.01_Arcos</v>
      </c>
      <c r="B724" s="4" t="str">
        <f t="shared" si="44"/>
        <v>Salida Nacional / National exit</v>
      </c>
      <c r="C724" s="87">
        <f t="shared" si="45"/>
        <v>1.5640826432060776E-2</v>
      </c>
      <c r="D724" s="87">
        <f t="shared" si="45"/>
        <v>1.5827692706150111E-2</v>
      </c>
      <c r="E724" s="87">
        <f t="shared" si="45"/>
        <v>1.613771802257849E-2</v>
      </c>
      <c r="F724" s="87">
        <f t="shared" si="45"/>
        <v>1.6854230798223239E-2</v>
      </c>
      <c r="G724" s="87">
        <f t="shared" si="45"/>
        <v>1.7183371822016274E-2</v>
      </c>
      <c r="H724" s="87">
        <f t="shared" si="45"/>
        <v>1.7353171633683016E-2</v>
      </c>
      <c r="I724" s="88">
        <f t="shared" si="45"/>
        <v>1.7102316943598685E-2</v>
      </c>
    </row>
    <row r="725" spans="1:9" s="5" customFormat="1" ht="15" customHeight="1" x14ac:dyDescent="0.25">
      <c r="A725" s="46" t="str">
        <f t="shared" si="44"/>
        <v>K19_Moron de la Frontera</v>
      </c>
      <c r="B725" s="4" t="str">
        <f t="shared" si="44"/>
        <v>Salida Nacional / National exit</v>
      </c>
      <c r="C725" s="87">
        <f t="shared" si="45"/>
        <v>6.847134718692662E-4</v>
      </c>
      <c r="D725" s="87">
        <f t="shared" si="45"/>
        <v>6.9138006409476239E-4</v>
      </c>
      <c r="E725" s="87">
        <f t="shared" si="45"/>
        <v>6.9434642723089485E-4</v>
      </c>
      <c r="F725" s="87">
        <f t="shared" si="45"/>
        <v>6.9058011864700551E-4</v>
      </c>
      <c r="G725" s="87">
        <f t="shared" si="45"/>
        <v>6.9333289306984297E-4</v>
      </c>
      <c r="H725" s="87">
        <f t="shared" si="45"/>
        <v>6.9660086696531748E-4</v>
      </c>
      <c r="I725" s="88">
        <f t="shared" si="45"/>
        <v>7.0681707675458955E-4</v>
      </c>
    </row>
    <row r="726" spans="1:9" s="5" customFormat="1" ht="15" customHeight="1" x14ac:dyDescent="0.25">
      <c r="A726" s="46" t="str">
        <f t="shared" si="44"/>
        <v>K25_Osuna</v>
      </c>
      <c r="B726" s="4" t="str">
        <f t="shared" si="44"/>
        <v>Salida Nacional / National exit</v>
      </c>
      <c r="C726" s="87">
        <f t="shared" si="45"/>
        <v>1.1258829872088468E-4</v>
      </c>
      <c r="D726" s="87">
        <f t="shared" si="45"/>
        <v>1.1349382868625906E-4</v>
      </c>
      <c r="E726" s="87">
        <f t="shared" si="45"/>
        <v>1.1374711058082814E-4</v>
      </c>
      <c r="F726" s="87">
        <f t="shared" si="45"/>
        <v>1.1292541869282885E-4</v>
      </c>
      <c r="G726" s="87">
        <f t="shared" si="45"/>
        <v>1.1324426084383711E-4</v>
      </c>
      <c r="H726" s="87">
        <f t="shared" si="45"/>
        <v>1.1369775285814675E-4</v>
      </c>
      <c r="I726" s="88">
        <f t="shared" si="45"/>
        <v>1.1530287192703814E-4</v>
      </c>
    </row>
    <row r="727" spans="1:9" s="5" customFormat="1" ht="15" customHeight="1" x14ac:dyDescent="0.25">
      <c r="A727" s="46" t="str">
        <f t="shared" si="44"/>
        <v>K29_Santaella_GN</v>
      </c>
      <c r="B727" s="4" t="str">
        <f t="shared" si="44"/>
        <v>Salida Nacional / National exit</v>
      </c>
      <c r="C727" s="87">
        <f t="shared" si="45"/>
        <v>1.7888220056146188E-2</v>
      </c>
      <c r="D727" s="87">
        <f t="shared" si="45"/>
        <v>1.7987958985726808E-2</v>
      </c>
      <c r="E727" s="87">
        <f t="shared" si="45"/>
        <v>1.8149064002604236E-2</v>
      </c>
      <c r="F727" s="87">
        <f t="shared" si="45"/>
        <v>1.8638987527459242E-2</v>
      </c>
      <c r="G727" s="87">
        <f t="shared" si="45"/>
        <v>1.8869520327545665E-2</v>
      </c>
      <c r="H727" s="87">
        <f t="shared" si="45"/>
        <v>1.8991961067002065E-2</v>
      </c>
      <c r="I727" s="88">
        <f t="shared" si="45"/>
        <v>1.8803568284534177E-2</v>
      </c>
    </row>
    <row r="728" spans="1:9" s="5" customFormat="1" ht="15" customHeight="1" x14ac:dyDescent="0.25">
      <c r="A728" s="46" t="str">
        <f t="shared" si="44"/>
        <v>K31_Santaella</v>
      </c>
      <c r="B728" s="4" t="str">
        <f t="shared" si="44"/>
        <v>Salida Nacional / National exit</v>
      </c>
      <c r="C728" s="87">
        <f t="shared" si="45"/>
        <v>1.5860820392090034E-4</v>
      </c>
      <c r="D728" s="87">
        <f t="shared" si="45"/>
        <v>1.5806207778388314E-4</v>
      </c>
      <c r="E728" s="87">
        <f t="shared" si="45"/>
        <v>1.5633813860475539E-4</v>
      </c>
      <c r="F728" s="87">
        <f t="shared" si="45"/>
        <v>1.5353659520826705E-4</v>
      </c>
      <c r="G728" s="87">
        <f t="shared" si="45"/>
        <v>1.5274852534739012E-4</v>
      </c>
      <c r="H728" s="87">
        <f t="shared" si="45"/>
        <v>1.5255516425740454E-4</v>
      </c>
      <c r="I728" s="88">
        <f t="shared" si="45"/>
        <v>1.5426748989572138E-4</v>
      </c>
    </row>
    <row r="729" spans="1:9" s="5" customFormat="1" ht="15" customHeight="1" x14ac:dyDescent="0.25">
      <c r="A729" s="46" t="str">
        <f t="shared" si="44"/>
        <v>K37_Azucarera</v>
      </c>
      <c r="B729" s="4" t="str">
        <f t="shared" si="44"/>
        <v>Salida Nacional / National exit</v>
      </c>
      <c r="C729" s="87">
        <f t="shared" si="45"/>
        <v>9.0058037727046205E-3</v>
      </c>
      <c r="D729" s="87">
        <f t="shared" si="45"/>
        <v>8.9650281081879724E-3</v>
      </c>
      <c r="E729" s="87">
        <f t="shared" si="45"/>
        <v>8.8518820195636391E-3</v>
      </c>
      <c r="F729" s="87">
        <f t="shared" si="45"/>
        <v>8.6801288748993219E-3</v>
      </c>
      <c r="G729" s="87">
        <f t="shared" si="45"/>
        <v>8.628185508688364E-3</v>
      </c>
      <c r="H729" s="87">
        <f t="shared" si="45"/>
        <v>8.6131167533639759E-3</v>
      </c>
      <c r="I729" s="88">
        <f t="shared" si="45"/>
        <v>8.7080583885515966E-3</v>
      </c>
    </row>
    <row r="730" spans="1:9" s="5" customFormat="1" ht="15" customHeight="1" x14ac:dyDescent="0.25">
      <c r="A730" s="46" t="str">
        <f t="shared" si="44"/>
        <v>K41_La Carolina</v>
      </c>
      <c r="B730" s="4" t="str">
        <f t="shared" si="44"/>
        <v>Salida Nacional / National exit</v>
      </c>
      <c r="C730" s="87">
        <f t="shared" si="45"/>
        <v>1.3059667179671093E-5</v>
      </c>
      <c r="D730" s="87">
        <f t="shared" si="45"/>
        <v>1.2885542993042652E-5</v>
      </c>
      <c r="E730" s="87">
        <f t="shared" si="45"/>
        <v>1.258806644155106E-5</v>
      </c>
      <c r="F730" s="87">
        <f t="shared" si="45"/>
        <v>1.2223906625629809E-5</v>
      </c>
      <c r="G730" s="87">
        <f t="shared" si="45"/>
        <v>1.2081686588659592E-5</v>
      </c>
      <c r="H730" s="87">
        <f t="shared" si="45"/>
        <v>1.2021204785661424E-5</v>
      </c>
      <c r="I730" s="88">
        <f t="shared" si="45"/>
        <v>1.2127692058759667E-5</v>
      </c>
    </row>
    <row r="731" spans="1:9" s="5" customFormat="1" ht="15" customHeight="1" x14ac:dyDescent="0.25">
      <c r="A731" s="46" t="str">
        <f t="shared" si="44"/>
        <v>K44_Torrenueva</v>
      </c>
      <c r="B731" s="4" t="str">
        <f t="shared" si="44"/>
        <v>Salida Nacional / National exit</v>
      </c>
      <c r="C731" s="87">
        <f t="shared" si="45"/>
        <v>4.6923943407975734E-5</v>
      </c>
      <c r="D731" s="87">
        <f t="shared" si="45"/>
        <v>4.6907232759100896E-5</v>
      </c>
      <c r="E731" s="87">
        <f t="shared" si="45"/>
        <v>4.6508901954437715E-5</v>
      </c>
      <c r="F731" s="87">
        <f t="shared" si="45"/>
        <v>4.5701638566973335E-5</v>
      </c>
      <c r="G731" s="87">
        <f t="shared" si="45"/>
        <v>4.5600060708166993E-5</v>
      </c>
      <c r="H731" s="87">
        <f t="shared" si="45"/>
        <v>4.5670129657555025E-5</v>
      </c>
      <c r="I731" s="88">
        <f t="shared" si="45"/>
        <v>4.6225211700436931E-5</v>
      </c>
    </row>
    <row r="732" spans="1:9" s="5" customFormat="1" ht="15" customHeight="1" x14ac:dyDescent="0.25">
      <c r="A732" s="46" t="str">
        <f t="shared" si="44"/>
        <v>K45_Valdepeñas</v>
      </c>
      <c r="B732" s="4" t="str">
        <f t="shared" si="44"/>
        <v>Salida Nacional / National exit</v>
      </c>
      <c r="C732" s="87">
        <f t="shared" si="45"/>
        <v>4.0759679645636568E-4</v>
      </c>
      <c r="D732" s="87">
        <f t="shared" si="45"/>
        <v>4.0708458323504413E-4</v>
      </c>
      <c r="E732" s="87">
        <f t="shared" si="45"/>
        <v>4.0319281779789844E-4</v>
      </c>
      <c r="F732" s="87">
        <f t="shared" si="45"/>
        <v>3.958218454840443E-4</v>
      </c>
      <c r="G732" s="87">
        <f t="shared" si="45"/>
        <v>3.9470735948184891E-4</v>
      </c>
      <c r="H732" s="87">
        <f t="shared" si="45"/>
        <v>3.9517348154788817E-4</v>
      </c>
      <c r="I732" s="88">
        <f t="shared" si="45"/>
        <v>3.998967033252868E-4</v>
      </c>
    </row>
    <row r="733" spans="1:9" s="5" customFormat="1" ht="15" customHeight="1" x14ac:dyDescent="0.25">
      <c r="A733" s="46" t="str">
        <f t="shared" si="44"/>
        <v>K46_Manzanares</v>
      </c>
      <c r="B733" s="4" t="str">
        <f t="shared" si="44"/>
        <v>Salida Nacional / National exit</v>
      </c>
      <c r="C733" s="87">
        <f t="shared" si="45"/>
        <v>1.9363106659502639E-4</v>
      </c>
      <c r="D733" s="87">
        <f t="shared" si="45"/>
        <v>1.9250198530321896E-4</v>
      </c>
      <c r="E733" s="87">
        <f t="shared" si="45"/>
        <v>1.89645291910206E-4</v>
      </c>
      <c r="F733" s="87">
        <f t="shared" si="45"/>
        <v>1.8534741202199198E-4</v>
      </c>
      <c r="G733" s="87">
        <f t="shared" si="45"/>
        <v>1.8424359744547035E-4</v>
      </c>
      <c r="H733" s="87">
        <f t="shared" si="45"/>
        <v>1.8408708695512413E-4</v>
      </c>
      <c r="I733" s="88">
        <f t="shared" si="45"/>
        <v>1.8608822444764593E-4</v>
      </c>
    </row>
    <row r="734" spans="1:9" s="5" customFormat="1" ht="15" customHeight="1" x14ac:dyDescent="0.25">
      <c r="A734" s="46" t="str">
        <f t="shared" si="44"/>
        <v>K47_Tomelloso</v>
      </c>
      <c r="B734" s="4" t="str">
        <f t="shared" si="44"/>
        <v>Salida Nacional / National exit</v>
      </c>
      <c r="C734" s="87">
        <f t="shared" si="45"/>
        <v>6.5497359766079151E-4</v>
      </c>
      <c r="D734" s="87">
        <f t="shared" si="45"/>
        <v>6.5400589199640755E-4</v>
      </c>
      <c r="E734" s="87">
        <f t="shared" si="45"/>
        <v>6.4747772218827113E-4</v>
      </c>
      <c r="F734" s="87">
        <f t="shared" si="45"/>
        <v>6.352774136281291E-4</v>
      </c>
      <c r="G734" s="87">
        <f t="shared" si="45"/>
        <v>6.3344474031981016E-4</v>
      </c>
      <c r="H734" s="87">
        <f t="shared" si="45"/>
        <v>6.3424821720566504E-4</v>
      </c>
      <c r="I734" s="88">
        <f t="shared" si="45"/>
        <v>6.4181784178358125E-4</v>
      </c>
    </row>
    <row r="735" spans="1:9" s="5" customFormat="1" ht="15" customHeight="1" x14ac:dyDescent="0.25">
      <c r="A735" s="46" t="str">
        <f t="shared" ref="A735:B750" si="46">A470</f>
        <v>K48.02_Socuellamos</v>
      </c>
      <c r="B735" s="4" t="str">
        <f t="shared" si="46"/>
        <v>Salida Nacional / National exit</v>
      </c>
      <c r="C735" s="87">
        <f t="shared" ref="C735:I750" si="47">(C470*C205)/SUMPRODUCT(C$12:C$270,C$277:C$535)</f>
        <v>4.6483908323262012E-5</v>
      </c>
      <c r="D735" s="87">
        <f t="shared" si="47"/>
        <v>4.5829615975791171E-5</v>
      </c>
      <c r="E735" s="87">
        <f t="shared" si="47"/>
        <v>4.4686984077318892E-5</v>
      </c>
      <c r="F735" s="87">
        <f t="shared" si="47"/>
        <v>4.3268268387957054E-5</v>
      </c>
      <c r="G735" s="87">
        <f t="shared" si="47"/>
        <v>4.2784506205475543E-5</v>
      </c>
      <c r="H735" s="87">
        <f t="shared" si="47"/>
        <v>4.2620141795482157E-5</v>
      </c>
      <c r="I735" s="88">
        <f t="shared" si="47"/>
        <v>4.3000659897564877E-5</v>
      </c>
    </row>
    <row r="736" spans="1:9" s="5" customFormat="1" ht="15" customHeight="1" x14ac:dyDescent="0.25">
      <c r="A736" s="46" t="str">
        <f t="shared" si="46"/>
        <v>K48.03_Villarrobledo</v>
      </c>
      <c r="B736" s="4" t="str">
        <f t="shared" si="46"/>
        <v>Salida Nacional / National exit</v>
      </c>
      <c r="C736" s="87">
        <f t="shared" si="47"/>
        <v>2.1884944813188329E-4</v>
      </c>
      <c r="D736" s="87">
        <f t="shared" si="47"/>
        <v>2.1718968962439528E-4</v>
      </c>
      <c r="E736" s="87">
        <f t="shared" si="47"/>
        <v>2.1333654403680866E-4</v>
      </c>
      <c r="F736" s="87">
        <f t="shared" si="47"/>
        <v>2.0775244641034558E-4</v>
      </c>
      <c r="G736" s="87">
        <f t="shared" si="47"/>
        <v>2.0644344980965461E-4</v>
      </c>
      <c r="H736" s="87">
        <f t="shared" si="47"/>
        <v>2.0636646385418074E-4</v>
      </c>
      <c r="I736" s="88">
        <f t="shared" si="47"/>
        <v>2.0855183634684274E-4</v>
      </c>
    </row>
    <row r="737" spans="1:9" s="5" customFormat="1" ht="15" customHeight="1" x14ac:dyDescent="0.25">
      <c r="A737" s="46" t="str">
        <f t="shared" si="46"/>
        <v>K48.05_La Roda</v>
      </c>
      <c r="B737" s="4" t="str">
        <f t="shared" si="46"/>
        <v>Salida Nacional / National exit</v>
      </c>
      <c r="C737" s="87">
        <f t="shared" si="47"/>
        <v>1.3930316245055696E-4</v>
      </c>
      <c r="D737" s="87">
        <f t="shared" si="47"/>
        <v>1.3747052847937078E-4</v>
      </c>
      <c r="E737" s="87">
        <f t="shared" si="47"/>
        <v>1.3408327402190769E-4</v>
      </c>
      <c r="F737" s="87">
        <f t="shared" si="47"/>
        <v>1.2972502027957568E-4</v>
      </c>
      <c r="G737" s="87">
        <f t="shared" si="47"/>
        <v>1.2846379538833272E-4</v>
      </c>
      <c r="H737" s="87">
        <f t="shared" si="47"/>
        <v>1.2817739220076209E-4</v>
      </c>
      <c r="I737" s="88">
        <f t="shared" si="47"/>
        <v>1.2937238065121836E-4</v>
      </c>
    </row>
    <row r="738" spans="1:9" s="5" customFormat="1" ht="15" customHeight="1" x14ac:dyDescent="0.25">
      <c r="A738" s="46" t="str">
        <f t="shared" si="46"/>
        <v>K48.07_Albacete</v>
      </c>
      <c r="B738" s="4" t="str">
        <f t="shared" si="46"/>
        <v>Salida Nacional / National exit</v>
      </c>
      <c r="C738" s="87">
        <f t="shared" si="47"/>
        <v>1.4490697600344398E-3</v>
      </c>
      <c r="D738" s="87">
        <f t="shared" si="47"/>
        <v>1.4212371826820391E-3</v>
      </c>
      <c r="E738" s="87">
        <f t="shared" si="47"/>
        <v>1.3758225772526461E-3</v>
      </c>
      <c r="F738" s="87">
        <f t="shared" si="47"/>
        <v>1.3221626550736589E-3</v>
      </c>
      <c r="G738" s="87">
        <f t="shared" si="47"/>
        <v>1.3039460965297777E-3</v>
      </c>
      <c r="H738" s="87">
        <f t="shared" si="47"/>
        <v>1.2978760226229973E-3</v>
      </c>
      <c r="I738" s="88">
        <f t="shared" si="47"/>
        <v>1.3080990134995267E-3</v>
      </c>
    </row>
    <row r="739" spans="1:9" s="5" customFormat="1" ht="15" customHeight="1" x14ac:dyDescent="0.25">
      <c r="A739" s="46" t="str">
        <f t="shared" si="46"/>
        <v>K48.08_Chinchilla</v>
      </c>
      <c r="B739" s="4" t="str">
        <f t="shared" si="46"/>
        <v>Salida Nacional / National exit</v>
      </c>
      <c r="C739" s="87">
        <f t="shared" si="47"/>
        <v>3.3413133208368475E-6</v>
      </c>
      <c r="D739" s="87">
        <f t="shared" si="47"/>
        <v>3.3316151184701359E-6</v>
      </c>
      <c r="E739" s="87">
        <f t="shared" si="47"/>
        <v>3.2853580347004009E-6</v>
      </c>
      <c r="F739" s="87">
        <f t="shared" si="47"/>
        <v>3.2035730546080477E-6</v>
      </c>
      <c r="G739" s="87">
        <f t="shared" si="47"/>
        <v>3.1967411096398556E-6</v>
      </c>
      <c r="H739" s="87">
        <f t="shared" si="47"/>
        <v>3.2077556060370739E-6</v>
      </c>
      <c r="I739" s="88">
        <f t="shared" si="47"/>
        <v>3.2459172611601438E-6</v>
      </c>
    </row>
    <row r="740" spans="1:9" s="5" customFormat="1" ht="15" customHeight="1" x14ac:dyDescent="0.25">
      <c r="A740" s="46" t="str">
        <f t="shared" si="46"/>
        <v>K48.10_Almansa</v>
      </c>
      <c r="B740" s="4" t="str">
        <f t="shared" si="46"/>
        <v>Salida Nacional / National exit</v>
      </c>
      <c r="C740" s="87">
        <f t="shared" si="47"/>
        <v>2.0795573390357686E-4</v>
      </c>
      <c r="D740" s="87">
        <f t="shared" si="47"/>
        <v>2.0478592915120828E-4</v>
      </c>
      <c r="E740" s="87">
        <f t="shared" si="47"/>
        <v>1.989811709925823E-4</v>
      </c>
      <c r="F740" s="87">
        <f t="shared" si="47"/>
        <v>1.9158683900714153E-4</v>
      </c>
      <c r="G740" s="87">
        <f t="shared" si="47"/>
        <v>1.8953898173792427E-4</v>
      </c>
      <c r="H740" s="87">
        <f t="shared" si="47"/>
        <v>1.8916057760504058E-4</v>
      </c>
      <c r="I740" s="88">
        <f t="shared" si="47"/>
        <v>1.9076416797137049E-4</v>
      </c>
    </row>
    <row r="741" spans="1:9" s="5" customFormat="1" ht="15" customHeight="1" x14ac:dyDescent="0.25">
      <c r="A741" s="46" t="str">
        <f t="shared" si="46"/>
        <v>K48_Alcazar de San Juan</v>
      </c>
      <c r="B741" s="4" t="str">
        <f t="shared" si="46"/>
        <v>Salida Nacional / National exit</v>
      </c>
      <c r="C741" s="87">
        <f t="shared" si="47"/>
        <v>1.1081212440408649E-3</v>
      </c>
      <c r="D741" s="87">
        <f t="shared" si="47"/>
        <v>1.1082200213596181E-3</v>
      </c>
      <c r="E741" s="87">
        <f t="shared" si="47"/>
        <v>1.0990192267639825E-3</v>
      </c>
      <c r="F741" s="87">
        <f t="shared" si="47"/>
        <v>1.0796688554319265E-3</v>
      </c>
      <c r="G741" s="87">
        <f t="shared" si="47"/>
        <v>1.0777511698044832E-3</v>
      </c>
      <c r="H741" s="87">
        <f t="shared" si="47"/>
        <v>1.0799853617459658E-3</v>
      </c>
      <c r="I741" s="88">
        <f t="shared" si="47"/>
        <v>1.0932887744137308E-3</v>
      </c>
    </row>
    <row r="742" spans="1:9" s="5" customFormat="1" ht="15" customHeight="1" x14ac:dyDescent="0.25">
      <c r="A742" s="46" t="str">
        <f t="shared" si="46"/>
        <v>K50_Villacañas</v>
      </c>
      <c r="B742" s="4" t="str">
        <f t="shared" si="46"/>
        <v>Salida Nacional / National exit</v>
      </c>
      <c r="C742" s="87">
        <f t="shared" si="47"/>
        <v>3.3857204081173635E-4</v>
      </c>
      <c r="D742" s="87">
        <f t="shared" si="47"/>
        <v>3.3882980675911049E-4</v>
      </c>
      <c r="E742" s="87">
        <f t="shared" si="47"/>
        <v>3.3639004974936955E-4</v>
      </c>
      <c r="F742" s="87">
        <f t="shared" si="47"/>
        <v>3.3091574062361906E-4</v>
      </c>
      <c r="G742" s="87">
        <f t="shared" si="47"/>
        <v>3.3032992322136429E-4</v>
      </c>
      <c r="H742" s="87">
        <f t="shared" si="47"/>
        <v>3.3092178273134618E-4</v>
      </c>
      <c r="I742" s="88">
        <f t="shared" si="47"/>
        <v>3.3500221206569182E-4</v>
      </c>
    </row>
    <row r="743" spans="1:9" s="5" customFormat="1" ht="15" customHeight="1" x14ac:dyDescent="0.25">
      <c r="A743" s="46" t="str">
        <f t="shared" si="46"/>
        <v>K54_Belmonte de Tajo</v>
      </c>
      <c r="B743" s="4" t="str">
        <f t="shared" si="46"/>
        <v>Salida Nacional / National exit</v>
      </c>
      <c r="C743" s="87">
        <f t="shared" si="47"/>
        <v>1.0949968403024082E-4</v>
      </c>
      <c r="D743" s="87">
        <f t="shared" si="47"/>
        <v>1.1026674146417943E-4</v>
      </c>
      <c r="E743" s="87">
        <f t="shared" si="47"/>
        <v>1.103228075681021E-4</v>
      </c>
      <c r="F743" s="87">
        <f t="shared" si="47"/>
        <v>1.0930961815174136E-4</v>
      </c>
      <c r="G743" s="87">
        <f t="shared" si="47"/>
        <v>1.0946853827673863E-4</v>
      </c>
      <c r="H743" s="87">
        <f t="shared" si="47"/>
        <v>1.0983092803483141E-4</v>
      </c>
      <c r="I743" s="88">
        <f t="shared" si="47"/>
        <v>1.1129202047466705E-4</v>
      </c>
    </row>
    <row r="744" spans="1:9" s="5" customFormat="1" ht="15" customHeight="1" x14ac:dyDescent="0.25">
      <c r="A744" s="46" t="str">
        <f t="shared" si="46"/>
        <v>M01_Almeria</v>
      </c>
      <c r="B744" s="4" t="str">
        <f t="shared" si="46"/>
        <v>Salida Nacional / National exit</v>
      </c>
      <c r="C744" s="87">
        <f t="shared" si="47"/>
        <v>2.6048471718829146E-4</v>
      </c>
      <c r="D744" s="87">
        <f t="shared" si="47"/>
        <v>2.5481285709409902E-4</v>
      </c>
      <c r="E744" s="87">
        <f t="shared" si="47"/>
        <v>2.4604512279991089E-4</v>
      </c>
      <c r="F744" s="87">
        <f t="shared" si="47"/>
        <v>2.3600793742918524E-4</v>
      </c>
      <c r="G744" s="87">
        <f t="shared" si="47"/>
        <v>2.326522542769047E-4</v>
      </c>
      <c r="H744" s="87">
        <f t="shared" si="47"/>
        <v>2.3155915884636255E-4</v>
      </c>
      <c r="I744" s="88">
        <f t="shared" si="47"/>
        <v>2.337119191156878E-4</v>
      </c>
    </row>
    <row r="745" spans="1:9" s="5" customFormat="1" ht="15" customHeight="1" x14ac:dyDescent="0.25">
      <c r="A745" s="46" t="str">
        <f t="shared" si="46"/>
        <v>M05_Huercal-Overa</v>
      </c>
      <c r="B745" s="4" t="str">
        <f t="shared" si="46"/>
        <v>Salida Nacional / National exit</v>
      </c>
      <c r="C745" s="87">
        <f t="shared" si="47"/>
        <v>4.3664930141571238E-4</v>
      </c>
      <c r="D745" s="87">
        <f t="shared" si="47"/>
        <v>4.334139559693189E-4</v>
      </c>
      <c r="E745" s="87">
        <f t="shared" si="47"/>
        <v>4.2519569477792276E-4</v>
      </c>
      <c r="F745" s="87">
        <f t="shared" si="47"/>
        <v>4.1274290659827498E-4</v>
      </c>
      <c r="G745" s="87">
        <f t="shared" si="47"/>
        <v>4.1114958184496091E-4</v>
      </c>
      <c r="H745" s="87">
        <f t="shared" si="47"/>
        <v>4.1229770900725997E-4</v>
      </c>
      <c r="I745" s="88">
        <f t="shared" si="47"/>
        <v>4.1741964664654949E-4</v>
      </c>
    </row>
    <row r="746" spans="1:9" s="5" customFormat="1" ht="15" customHeight="1" x14ac:dyDescent="0.25">
      <c r="A746" s="46" t="str">
        <f t="shared" si="46"/>
        <v>M09_Moratalla</v>
      </c>
      <c r="B746" s="4" t="str">
        <f t="shared" si="46"/>
        <v>Salida Nacional / National exit</v>
      </c>
      <c r="C746" s="87">
        <f t="shared" si="47"/>
        <v>2.1238472573786778E-4</v>
      </c>
      <c r="D746" s="87">
        <f t="shared" si="47"/>
        <v>2.0737146081046425E-4</v>
      </c>
      <c r="E746" s="87">
        <f t="shared" si="47"/>
        <v>1.9961873475094567E-4</v>
      </c>
      <c r="F746" s="87">
        <f t="shared" si="47"/>
        <v>1.9080737249995095E-4</v>
      </c>
      <c r="G746" s="87">
        <f t="shared" si="47"/>
        <v>1.8776068565982875E-4</v>
      </c>
      <c r="H746" s="87">
        <f t="shared" si="47"/>
        <v>1.8671494734275992E-4</v>
      </c>
      <c r="I746" s="88">
        <f t="shared" si="47"/>
        <v>1.8814697979174195E-4</v>
      </c>
    </row>
    <row r="747" spans="1:9" s="5" customFormat="1" ht="15" customHeight="1" x14ac:dyDescent="0.25">
      <c r="A747" s="46" t="str">
        <f t="shared" si="46"/>
        <v>Manzaneque (Yebenes Norte)</v>
      </c>
      <c r="B747" s="4" t="str">
        <f t="shared" si="46"/>
        <v>Salida Nacional / National exit</v>
      </c>
      <c r="C747" s="87">
        <f t="shared" si="47"/>
        <v>1.7145025656738959E-4</v>
      </c>
      <c r="D747" s="87">
        <f t="shared" si="47"/>
        <v>1.7332392084047407E-4</v>
      </c>
      <c r="E747" s="87">
        <f t="shared" si="47"/>
        <v>1.7430864185533543E-4</v>
      </c>
      <c r="F747" s="87">
        <f t="shared" si="47"/>
        <v>1.7360311780180898E-4</v>
      </c>
      <c r="G747" s="87">
        <f t="shared" si="47"/>
        <v>1.7419461705939229E-4</v>
      </c>
      <c r="H747" s="87">
        <f t="shared" si="47"/>
        <v>1.7488261461391863E-4</v>
      </c>
      <c r="I747" s="88">
        <f t="shared" si="47"/>
        <v>1.7729711669352296E-4</v>
      </c>
    </row>
    <row r="748" spans="1:9" s="5" customFormat="1" ht="15" customHeight="1" x14ac:dyDescent="0.25">
      <c r="A748" s="46" t="str">
        <f t="shared" si="46"/>
        <v>N07_Almendralejo</v>
      </c>
      <c r="B748" s="4" t="str">
        <f t="shared" si="46"/>
        <v>Salida Nacional / National exit</v>
      </c>
      <c r="C748" s="87">
        <f t="shared" si="47"/>
        <v>2.1819520261280971E-3</v>
      </c>
      <c r="D748" s="87">
        <f t="shared" si="47"/>
        <v>2.1938609866920073E-3</v>
      </c>
      <c r="E748" s="87">
        <f t="shared" si="47"/>
        <v>2.1916171075088806E-3</v>
      </c>
      <c r="F748" s="87">
        <f t="shared" si="47"/>
        <v>2.1695286942156238E-3</v>
      </c>
      <c r="G748" s="87">
        <f t="shared" si="47"/>
        <v>2.1708300727568512E-3</v>
      </c>
      <c r="H748" s="87">
        <f t="shared" si="47"/>
        <v>2.1762809296165999E-3</v>
      </c>
      <c r="I748" s="88">
        <f t="shared" si="47"/>
        <v>2.2038599569121843E-3</v>
      </c>
    </row>
    <row r="749" spans="1:9" s="5" customFormat="1" ht="15" customHeight="1" x14ac:dyDescent="0.25">
      <c r="A749" s="46" t="str">
        <f t="shared" si="46"/>
        <v>N08_Badajoz Montijo</v>
      </c>
      <c r="B749" s="4" t="str">
        <f t="shared" si="46"/>
        <v>Salida Nacional / National exit</v>
      </c>
      <c r="C749" s="87">
        <f t="shared" si="47"/>
        <v>8.7069312491340817E-5</v>
      </c>
      <c r="D749" s="87">
        <f t="shared" si="47"/>
        <v>8.7702347405240204E-5</v>
      </c>
      <c r="E749" s="87">
        <f t="shared" si="47"/>
        <v>8.7857567729220836E-5</v>
      </c>
      <c r="F749" s="87">
        <f t="shared" si="47"/>
        <v>8.7251379310143782E-5</v>
      </c>
      <c r="G749" s="87">
        <f t="shared" si="47"/>
        <v>8.7344505292803105E-5</v>
      </c>
      <c r="H749" s="87">
        <f t="shared" si="47"/>
        <v>8.7539914742317147E-5</v>
      </c>
      <c r="I749" s="88">
        <f t="shared" si="47"/>
        <v>8.866968714814237E-5</v>
      </c>
    </row>
    <row r="750" spans="1:9" s="5" customFormat="1" ht="15" customHeight="1" x14ac:dyDescent="0.25">
      <c r="A750" s="46" t="str">
        <f t="shared" si="46"/>
        <v>N09_Agraz</v>
      </c>
      <c r="B750" s="4" t="str">
        <f t="shared" si="46"/>
        <v>Salida Nacional / National exit</v>
      </c>
      <c r="C750" s="87">
        <f t="shared" si="47"/>
        <v>2.7347943324084069E-4</v>
      </c>
      <c r="D750" s="87">
        <f t="shared" si="47"/>
        <v>2.7476621041587338E-4</v>
      </c>
      <c r="E750" s="87">
        <f t="shared" si="47"/>
        <v>2.7445609769092812E-4</v>
      </c>
      <c r="F750" s="87">
        <f t="shared" si="47"/>
        <v>2.7192624236441361E-4</v>
      </c>
      <c r="G750" s="87">
        <f t="shared" si="47"/>
        <v>2.7173556309720298E-4</v>
      </c>
      <c r="H750" s="87">
        <f t="shared" si="47"/>
        <v>2.7202085023847456E-4</v>
      </c>
      <c r="I750" s="88">
        <f t="shared" si="47"/>
        <v>2.7536192971734446E-4</v>
      </c>
    </row>
    <row r="751" spans="1:9" s="5" customFormat="1" ht="15" customHeight="1" x14ac:dyDescent="0.25">
      <c r="A751" s="46" t="str">
        <f t="shared" ref="A751:B766" si="48">A486</f>
        <v>N10.1_Badajoz</v>
      </c>
      <c r="B751" s="4" t="str">
        <f t="shared" si="48"/>
        <v>Salida Nacional / National exit</v>
      </c>
      <c r="C751" s="87">
        <f t="shared" ref="C751:I766" si="49">(C486*C221)/SUMPRODUCT(C$12:C$270,C$277:C$535)</f>
        <v>8.8040035804869794E-4</v>
      </c>
      <c r="D751" s="87">
        <f t="shared" si="49"/>
        <v>8.845443825166488E-4</v>
      </c>
      <c r="E751" s="87">
        <f t="shared" si="49"/>
        <v>8.8354581279192221E-4</v>
      </c>
      <c r="F751" s="87">
        <f t="shared" si="49"/>
        <v>8.7540114508861283E-4</v>
      </c>
      <c r="G751" s="87">
        <f t="shared" si="49"/>
        <v>8.7478209171845114E-4</v>
      </c>
      <c r="H751" s="87">
        <f t="shared" si="49"/>
        <v>8.7569507914194312E-4</v>
      </c>
      <c r="I751" s="88">
        <f t="shared" si="49"/>
        <v>8.8644032581451475E-4</v>
      </c>
    </row>
    <row r="752" spans="1:9" s="5" customFormat="1" ht="15" customHeight="1" x14ac:dyDescent="0.25">
      <c r="A752" s="46" t="str">
        <f t="shared" si="48"/>
        <v>O01_Oviedo</v>
      </c>
      <c r="B752" s="4" t="str">
        <f t="shared" si="48"/>
        <v>Salida Nacional / National exit</v>
      </c>
      <c r="C752" s="87">
        <f t="shared" si="49"/>
        <v>1.4235017569938047E-2</v>
      </c>
      <c r="D752" s="87">
        <f t="shared" si="49"/>
        <v>1.4440614503234046E-2</v>
      </c>
      <c r="E752" s="87">
        <f t="shared" si="49"/>
        <v>1.4659413256833603E-2</v>
      </c>
      <c r="F752" s="87">
        <f t="shared" si="49"/>
        <v>1.4935967289798516E-2</v>
      </c>
      <c r="G752" s="87">
        <f t="shared" si="49"/>
        <v>1.5050223692022881E-2</v>
      </c>
      <c r="H752" s="87">
        <f t="shared" si="49"/>
        <v>1.5098692668635096E-2</v>
      </c>
      <c r="I752" s="88">
        <f t="shared" si="49"/>
        <v>1.5108967134472944E-2</v>
      </c>
    </row>
    <row r="753" spans="1:9" s="5" customFormat="1" ht="15" customHeight="1" x14ac:dyDescent="0.25">
      <c r="A753" s="46" t="str">
        <f t="shared" si="48"/>
        <v>O01A_Soto de Ribera</v>
      </c>
      <c r="B753" s="4" t="str">
        <f t="shared" si="48"/>
        <v>Salida Nacional / National exit</v>
      </c>
      <c r="C753" s="87">
        <f t="shared" si="49"/>
        <v>1.571596109520405E-2</v>
      </c>
      <c r="D753" s="87">
        <f t="shared" si="49"/>
        <v>1.5939456010981116E-2</v>
      </c>
      <c r="E753" s="87">
        <f t="shared" si="49"/>
        <v>1.6176782175911012E-2</v>
      </c>
      <c r="F753" s="87">
        <f t="shared" si="49"/>
        <v>1.6477799512314605E-2</v>
      </c>
      <c r="G753" s="87">
        <f t="shared" si="49"/>
        <v>1.6603873643353306E-2</v>
      </c>
      <c r="H753" s="87">
        <f t="shared" si="49"/>
        <v>1.6658318146872807E-2</v>
      </c>
      <c r="I753" s="88">
        <f t="shared" si="49"/>
        <v>1.667139181497776E-2</v>
      </c>
    </row>
    <row r="754" spans="1:9" s="5" customFormat="1" ht="15" customHeight="1" x14ac:dyDescent="0.25">
      <c r="A754" s="46" t="str">
        <f t="shared" si="48"/>
        <v>O02_Mieres</v>
      </c>
      <c r="B754" s="4" t="str">
        <f t="shared" si="48"/>
        <v>Salida Nacional / National exit</v>
      </c>
      <c r="C754" s="87">
        <f t="shared" si="49"/>
        <v>0</v>
      </c>
      <c r="D754" s="87">
        <f t="shared" si="49"/>
        <v>0</v>
      </c>
      <c r="E754" s="87">
        <f t="shared" si="49"/>
        <v>0</v>
      </c>
      <c r="F754" s="87">
        <f t="shared" si="49"/>
        <v>0</v>
      </c>
      <c r="G754" s="87">
        <f t="shared" si="49"/>
        <v>0</v>
      </c>
      <c r="H754" s="87">
        <f t="shared" si="49"/>
        <v>0</v>
      </c>
      <c r="I754" s="88">
        <f t="shared" si="49"/>
        <v>0</v>
      </c>
    </row>
    <row r="755" spans="1:9" s="5" customFormat="1" ht="15" customHeight="1" x14ac:dyDescent="0.25">
      <c r="A755" s="46" t="str">
        <f t="shared" si="48"/>
        <v>O03_Pola de Lena</v>
      </c>
      <c r="B755" s="4" t="str">
        <f t="shared" si="48"/>
        <v>Salida Nacional / National exit</v>
      </c>
      <c r="C755" s="87">
        <f t="shared" si="49"/>
        <v>7.2918298711992555E-5</v>
      </c>
      <c r="D755" s="87">
        <f t="shared" si="49"/>
        <v>7.2835825912292946E-5</v>
      </c>
      <c r="E755" s="87">
        <f t="shared" si="49"/>
        <v>7.2314911343526034E-5</v>
      </c>
      <c r="F755" s="87">
        <f t="shared" si="49"/>
        <v>7.1395568792775415E-5</v>
      </c>
      <c r="G755" s="87">
        <f t="shared" si="49"/>
        <v>7.07962328024444E-5</v>
      </c>
      <c r="H755" s="87">
        <f t="shared" si="49"/>
        <v>7.0399649477803774E-5</v>
      </c>
      <c r="I755" s="88">
        <f t="shared" si="49"/>
        <v>7.0957514283935931E-5</v>
      </c>
    </row>
    <row r="756" spans="1:9" s="5" customFormat="1" ht="15" customHeight="1" x14ac:dyDescent="0.25">
      <c r="A756" s="46" t="str">
        <f t="shared" si="48"/>
        <v>O04A_Pola de Gordon</v>
      </c>
      <c r="B756" s="4" t="str">
        <f t="shared" si="48"/>
        <v>Salida Nacional / National exit</v>
      </c>
      <c r="C756" s="87">
        <f t="shared" si="49"/>
        <v>1.262205929058758E-5</v>
      </c>
      <c r="D756" s="87">
        <f t="shared" si="49"/>
        <v>1.2602063566900811E-5</v>
      </c>
      <c r="E756" s="87">
        <f t="shared" si="49"/>
        <v>1.2505226953741768E-5</v>
      </c>
      <c r="F756" s="87">
        <f t="shared" si="49"/>
        <v>1.2339772198293159E-5</v>
      </c>
      <c r="G756" s="87">
        <f t="shared" si="49"/>
        <v>1.2236220343802407E-5</v>
      </c>
      <c r="H756" s="87">
        <f t="shared" si="49"/>
        <v>1.2169151582983527E-5</v>
      </c>
      <c r="I756" s="88">
        <f t="shared" si="49"/>
        <v>1.2268239488008451E-5</v>
      </c>
    </row>
    <row r="757" spans="1:9" s="5" customFormat="1" ht="15" customHeight="1" x14ac:dyDescent="0.25">
      <c r="A757" s="46" t="str">
        <f t="shared" si="48"/>
        <v>O05_La Robla</v>
      </c>
      <c r="B757" s="4" t="str">
        <f t="shared" si="48"/>
        <v>Salida Nacional / National exit</v>
      </c>
      <c r="C757" s="87">
        <f t="shared" si="49"/>
        <v>4.8444172642109125E-4</v>
      </c>
      <c r="D757" s="87">
        <f t="shared" si="49"/>
        <v>4.9204186868786104E-4</v>
      </c>
      <c r="E757" s="87">
        <f t="shared" si="49"/>
        <v>4.9795590841735481E-4</v>
      </c>
      <c r="F757" s="87">
        <f t="shared" si="49"/>
        <v>4.9929107454963764E-4</v>
      </c>
      <c r="G757" s="87">
        <f t="shared" si="49"/>
        <v>5.0119794118819833E-4</v>
      </c>
      <c r="H757" s="87">
        <f t="shared" si="49"/>
        <v>5.0258385093743805E-4</v>
      </c>
      <c r="I757" s="88">
        <f t="shared" si="49"/>
        <v>5.088295780862151E-4</v>
      </c>
    </row>
    <row r="758" spans="1:9" s="5" customFormat="1" ht="15" customHeight="1" x14ac:dyDescent="0.25">
      <c r="A758" s="46" t="str">
        <f t="shared" si="48"/>
        <v>O06_ Leon</v>
      </c>
      <c r="B758" s="4" t="str">
        <f t="shared" si="48"/>
        <v>Salida Nacional / National exit</v>
      </c>
      <c r="C758" s="87">
        <f t="shared" si="49"/>
        <v>4.0392974936007079E-3</v>
      </c>
      <c r="D758" s="87">
        <f t="shared" si="49"/>
        <v>4.0535165141941283E-3</v>
      </c>
      <c r="E758" s="87">
        <f t="shared" si="49"/>
        <v>4.0460117539133185E-3</v>
      </c>
      <c r="F758" s="87">
        <f t="shared" si="49"/>
        <v>4.0114865294759924E-3</v>
      </c>
      <c r="G758" s="87">
        <f t="shared" si="49"/>
        <v>3.9934794476441902E-3</v>
      </c>
      <c r="H758" s="87">
        <f t="shared" si="49"/>
        <v>3.9825207710238375E-3</v>
      </c>
      <c r="I758" s="88">
        <f t="shared" si="49"/>
        <v>4.0210197315407583E-3</v>
      </c>
    </row>
    <row r="759" spans="1:9" s="5" customFormat="1" ht="15" customHeight="1" x14ac:dyDescent="0.25">
      <c r="A759" s="46" t="str">
        <f t="shared" si="48"/>
        <v>O07_Villamañan</v>
      </c>
      <c r="B759" s="4" t="str">
        <f t="shared" si="48"/>
        <v>Salida Nacional / National exit</v>
      </c>
      <c r="C759" s="87">
        <f t="shared" si="49"/>
        <v>2.4155563025075413E-3</v>
      </c>
      <c r="D759" s="87">
        <f t="shared" si="49"/>
        <v>2.4391530363479545E-3</v>
      </c>
      <c r="E759" s="87">
        <f t="shared" si="49"/>
        <v>2.4521993834925025E-3</v>
      </c>
      <c r="F759" s="87">
        <f t="shared" si="49"/>
        <v>2.4456693388800748E-3</v>
      </c>
      <c r="G759" s="87">
        <f t="shared" si="49"/>
        <v>2.4453566919574741E-3</v>
      </c>
      <c r="H759" s="87">
        <f t="shared" si="49"/>
        <v>2.445759035063352E-3</v>
      </c>
      <c r="I759" s="88">
        <f t="shared" si="49"/>
        <v>2.4730949890054473E-3</v>
      </c>
    </row>
    <row r="760" spans="1:9" s="5" customFormat="1" ht="15" customHeight="1" x14ac:dyDescent="0.25">
      <c r="A760" s="46" t="str">
        <f t="shared" si="48"/>
        <v>O09_Benavente</v>
      </c>
      <c r="B760" s="4" t="str">
        <f t="shared" si="48"/>
        <v>Salida Nacional / National exit</v>
      </c>
      <c r="C760" s="87">
        <f t="shared" si="49"/>
        <v>3.9481311941362194E-4</v>
      </c>
      <c r="D760" s="87">
        <f t="shared" si="49"/>
        <v>3.9743877242210556E-4</v>
      </c>
      <c r="E760" s="87">
        <f t="shared" si="49"/>
        <v>3.9817523734539422E-4</v>
      </c>
      <c r="F760" s="87">
        <f t="shared" si="49"/>
        <v>3.9601754711039543E-4</v>
      </c>
      <c r="G760" s="87">
        <f t="shared" si="49"/>
        <v>3.9507772133816436E-4</v>
      </c>
      <c r="H760" s="87">
        <f t="shared" si="49"/>
        <v>3.945322917478731E-4</v>
      </c>
      <c r="I760" s="88">
        <f t="shared" si="49"/>
        <v>3.9865054631825318E-4</v>
      </c>
    </row>
    <row r="761" spans="1:9" s="5" customFormat="1" ht="15" customHeight="1" x14ac:dyDescent="0.25">
      <c r="A761" s="46" t="str">
        <f t="shared" si="48"/>
        <v>O11_Coreses</v>
      </c>
      <c r="B761" s="4" t="str">
        <f t="shared" si="48"/>
        <v>Salida Nacional / National exit</v>
      </c>
      <c r="C761" s="87">
        <f t="shared" si="49"/>
        <v>9.9321035879855685E-4</v>
      </c>
      <c r="D761" s="87">
        <f t="shared" si="49"/>
        <v>9.9210575959502866E-4</v>
      </c>
      <c r="E761" s="87">
        <f t="shared" si="49"/>
        <v>9.8515020923770893E-4</v>
      </c>
      <c r="F761" s="87">
        <f t="shared" si="49"/>
        <v>9.727650380934532E-4</v>
      </c>
      <c r="G761" s="87">
        <f t="shared" si="49"/>
        <v>9.6488969375921286E-4</v>
      </c>
      <c r="H761" s="87">
        <f t="shared" si="49"/>
        <v>9.5976413094189447E-4</v>
      </c>
      <c r="I761" s="88">
        <f t="shared" si="49"/>
        <v>9.6791243941616797E-4</v>
      </c>
    </row>
    <row r="762" spans="1:9" s="5" customFormat="1" ht="15" customHeight="1" x14ac:dyDescent="0.25">
      <c r="A762" s="46" t="str">
        <f t="shared" si="48"/>
        <v>O12_Santa Clara de Avedino</v>
      </c>
      <c r="B762" s="4" t="str">
        <f t="shared" si="48"/>
        <v>Salida Nacional / National exit</v>
      </c>
      <c r="C762" s="87">
        <f t="shared" si="49"/>
        <v>5.681365128254691E-6</v>
      </c>
      <c r="D762" s="87">
        <f t="shared" si="49"/>
        <v>5.6763899454001568E-6</v>
      </c>
      <c r="E762" s="87">
        <f t="shared" si="49"/>
        <v>5.6383428596946835E-6</v>
      </c>
      <c r="F762" s="87">
        <f t="shared" si="49"/>
        <v>5.5690670832874041E-6</v>
      </c>
      <c r="G762" s="87">
        <f t="shared" si="49"/>
        <v>5.525171076433817E-6</v>
      </c>
      <c r="H762" s="87">
        <f t="shared" si="49"/>
        <v>5.4965672567855848E-6</v>
      </c>
      <c r="I762" s="88">
        <f t="shared" si="49"/>
        <v>5.5438344658203423E-6</v>
      </c>
    </row>
    <row r="763" spans="1:9" s="5" customFormat="1" ht="15" customHeight="1" x14ac:dyDescent="0.25">
      <c r="A763" s="46" t="str">
        <f t="shared" si="48"/>
        <v>O14_Doñinos de Salamanca</v>
      </c>
      <c r="B763" s="4" t="str">
        <f t="shared" si="48"/>
        <v>Salida Nacional / National exit</v>
      </c>
      <c r="C763" s="87">
        <f t="shared" si="49"/>
        <v>4.9109998411741808E-3</v>
      </c>
      <c r="D763" s="87">
        <f t="shared" si="49"/>
        <v>4.9213371614166973E-3</v>
      </c>
      <c r="E763" s="87">
        <f t="shared" si="49"/>
        <v>4.9055301329454766E-3</v>
      </c>
      <c r="F763" s="87">
        <f t="shared" si="49"/>
        <v>4.8604424402150749E-3</v>
      </c>
      <c r="G763" s="87">
        <f t="shared" si="49"/>
        <v>4.8340554056568504E-3</v>
      </c>
      <c r="H763" s="87">
        <f t="shared" si="49"/>
        <v>4.8171462064038129E-3</v>
      </c>
      <c r="I763" s="88">
        <f t="shared" si="49"/>
        <v>4.8631644411817497E-3</v>
      </c>
    </row>
    <row r="764" spans="1:9" s="5" customFormat="1" ht="15" customHeight="1" x14ac:dyDescent="0.25">
      <c r="A764" s="46" t="str">
        <f t="shared" si="48"/>
        <v>O14A_Barbadillo</v>
      </c>
      <c r="B764" s="4" t="str">
        <f t="shared" si="48"/>
        <v>Salida Nacional / National exit</v>
      </c>
      <c r="C764" s="87">
        <f t="shared" si="49"/>
        <v>1.5889622352421981E-4</v>
      </c>
      <c r="D764" s="87">
        <f t="shared" si="49"/>
        <v>1.6179715625616069E-4</v>
      </c>
      <c r="E764" s="87">
        <f t="shared" si="49"/>
        <v>1.6425036024422226E-4</v>
      </c>
      <c r="F764" s="87">
        <f t="shared" si="49"/>
        <v>1.651404593232105E-4</v>
      </c>
      <c r="G764" s="87">
        <f t="shared" si="49"/>
        <v>1.6605672169542763E-4</v>
      </c>
      <c r="H764" s="87">
        <f t="shared" si="49"/>
        <v>1.6669178819164336E-4</v>
      </c>
      <c r="I764" s="88">
        <f t="shared" si="49"/>
        <v>1.6891079560999041E-4</v>
      </c>
    </row>
    <row r="765" spans="1:9" s="5" customFormat="1" ht="15" customHeight="1" x14ac:dyDescent="0.25">
      <c r="A765" s="46" t="str">
        <f t="shared" si="48"/>
        <v>O16_Monleon</v>
      </c>
      <c r="B765" s="4" t="str">
        <f t="shared" si="48"/>
        <v>Salida Nacional / National exit</v>
      </c>
      <c r="C765" s="87">
        <f t="shared" si="49"/>
        <v>2.531735765807515E-4</v>
      </c>
      <c r="D765" s="87">
        <f t="shared" si="49"/>
        <v>2.531174334417285E-4</v>
      </c>
      <c r="E765" s="87">
        <f t="shared" si="49"/>
        <v>2.5164100536283256E-4</v>
      </c>
      <c r="F765" s="87">
        <f t="shared" si="49"/>
        <v>2.4875535659528919E-4</v>
      </c>
      <c r="G765" s="87">
        <f t="shared" si="49"/>
        <v>2.4694648424073459E-4</v>
      </c>
      <c r="H765" s="87">
        <f t="shared" si="49"/>
        <v>2.4576214027146638E-4</v>
      </c>
      <c r="I765" s="88">
        <f t="shared" si="49"/>
        <v>2.479559575160299E-4</v>
      </c>
    </row>
    <row r="766" spans="1:9" s="5" customFormat="1" ht="15" customHeight="1" x14ac:dyDescent="0.25">
      <c r="A766" s="46" t="str">
        <f t="shared" si="48"/>
        <v>O17_Valdehijaderos</v>
      </c>
      <c r="B766" s="4" t="str">
        <f t="shared" si="48"/>
        <v>Salida Nacional / National exit</v>
      </c>
      <c r="C766" s="87">
        <f t="shared" si="49"/>
        <v>2.1762274336497778E-4</v>
      </c>
      <c r="D766" s="87">
        <f t="shared" si="49"/>
        <v>2.1888937624842917E-4</v>
      </c>
      <c r="E766" s="87">
        <f t="shared" si="49"/>
        <v>2.1914233894147354E-4</v>
      </c>
      <c r="F766" s="87">
        <f t="shared" si="49"/>
        <v>2.1788641666659511E-4</v>
      </c>
      <c r="G766" s="87">
        <f t="shared" si="49"/>
        <v>2.1726018184040652E-4</v>
      </c>
      <c r="H766" s="87">
        <f t="shared" si="49"/>
        <v>2.1686365276573822E-4</v>
      </c>
      <c r="I766" s="88">
        <f t="shared" si="49"/>
        <v>2.1913874968311017E-4</v>
      </c>
    </row>
    <row r="767" spans="1:9" s="5" customFormat="1" ht="15" customHeight="1" x14ac:dyDescent="0.25">
      <c r="A767" s="46" t="str">
        <f t="shared" ref="A767:B782" si="50">A502</f>
        <v>O19_Plasencia</v>
      </c>
      <c r="B767" s="4" t="str">
        <f t="shared" si="50"/>
        <v>Salida Nacional / National exit</v>
      </c>
      <c r="C767" s="87">
        <f t="shared" ref="C767:I782" si="51">(C502*C237)/SUMPRODUCT(C$12:C$270,C$277:C$535)</f>
        <v>1.646506338167449E-4</v>
      </c>
      <c r="D767" s="87">
        <f t="shared" si="51"/>
        <v>1.6435138235733855E-4</v>
      </c>
      <c r="E767" s="87">
        <f t="shared" si="51"/>
        <v>1.6307868168476074E-4</v>
      </c>
      <c r="F767" s="87">
        <f t="shared" si="51"/>
        <v>1.6092687295468251E-4</v>
      </c>
      <c r="G767" s="87">
        <f t="shared" si="51"/>
        <v>1.5965065433775597E-4</v>
      </c>
      <c r="H767" s="87">
        <f t="shared" si="51"/>
        <v>1.5884243739494816E-4</v>
      </c>
      <c r="I767" s="88">
        <f t="shared" si="51"/>
        <v>1.6025610231939878E-4</v>
      </c>
    </row>
    <row r="768" spans="1:9" s="5" customFormat="1" ht="15" customHeight="1" x14ac:dyDescent="0.25">
      <c r="A768" s="46" t="str">
        <f t="shared" si="50"/>
        <v>O22_Caceres</v>
      </c>
      <c r="B768" s="4" t="str">
        <f t="shared" si="50"/>
        <v>Salida Nacional / National exit</v>
      </c>
      <c r="C768" s="87">
        <f t="shared" si="51"/>
        <v>3.4503194660021459E-4</v>
      </c>
      <c r="D768" s="87">
        <f t="shared" si="51"/>
        <v>3.4352166535518952E-4</v>
      </c>
      <c r="E768" s="87">
        <f t="shared" si="51"/>
        <v>3.3972931502886241E-4</v>
      </c>
      <c r="F768" s="87">
        <f t="shared" si="51"/>
        <v>3.3412644114844326E-4</v>
      </c>
      <c r="G768" s="87">
        <f t="shared" si="51"/>
        <v>3.3126870802268937E-4</v>
      </c>
      <c r="H768" s="87">
        <f t="shared" si="51"/>
        <v>3.2963682781334967E-4</v>
      </c>
      <c r="I768" s="88">
        <f t="shared" si="51"/>
        <v>3.3263932745384624E-4</v>
      </c>
    </row>
    <row r="769" spans="1:9" s="5" customFormat="1" ht="15" customHeight="1" x14ac:dyDescent="0.25">
      <c r="A769" s="46" t="str">
        <f t="shared" si="50"/>
        <v>O24_Merida</v>
      </c>
      <c r="B769" s="4" t="str">
        <f t="shared" si="50"/>
        <v>Salida Nacional / National exit</v>
      </c>
      <c r="C769" s="87">
        <f t="shared" si="51"/>
        <v>2.0247335025497292E-3</v>
      </c>
      <c r="D769" s="87">
        <f t="shared" si="51"/>
        <v>2.0402523349195259E-3</v>
      </c>
      <c r="E769" s="87">
        <f t="shared" si="51"/>
        <v>2.0451372805071334E-3</v>
      </c>
      <c r="F769" s="87">
        <f t="shared" si="51"/>
        <v>2.0325672710543325E-3</v>
      </c>
      <c r="G769" s="87">
        <f t="shared" si="51"/>
        <v>2.0346067629852622E-3</v>
      </c>
      <c r="H769" s="87">
        <f t="shared" si="51"/>
        <v>2.0386930199568333E-3</v>
      </c>
      <c r="I769" s="88">
        <f t="shared" si="51"/>
        <v>2.0648050931404067E-3</v>
      </c>
    </row>
    <row r="770" spans="1:9" s="5" customFormat="1" ht="15" customHeight="1" x14ac:dyDescent="0.25">
      <c r="A770" s="46" t="str">
        <f t="shared" si="50"/>
        <v>P01_Toro</v>
      </c>
      <c r="B770" s="4" t="str">
        <f t="shared" si="50"/>
        <v>Salida Nacional / National exit</v>
      </c>
      <c r="C770" s="87">
        <f t="shared" si="51"/>
        <v>7.6617215570919973E-4</v>
      </c>
      <c r="D770" s="87">
        <f t="shared" si="51"/>
        <v>7.7880469972383608E-4</v>
      </c>
      <c r="E770" s="87">
        <f t="shared" si="51"/>
        <v>7.8895794566205242E-4</v>
      </c>
      <c r="F770" s="87">
        <f t="shared" si="51"/>
        <v>7.9179226410418919E-4</v>
      </c>
      <c r="G770" s="87">
        <f t="shared" si="51"/>
        <v>7.9514823099119912E-4</v>
      </c>
      <c r="H770" s="87">
        <f t="shared" si="51"/>
        <v>7.975392973488903E-4</v>
      </c>
      <c r="I770" s="88">
        <f t="shared" si="51"/>
        <v>8.0771675545881832E-4</v>
      </c>
    </row>
    <row r="771" spans="1:9" s="5" customFormat="1" ht="15" customHeight="1" x14ac:dyDescent="0.25">
      <c r="A771" s="46" t="str">
        <f t="shared" si="50"/>
        <v>P03_Tordesillas</v>
      </c>
      <c r="B771" s="4" t="str">
        <f t="shared" si="50"/>
        <v>Salida Nacional / National exit</v>
      </c>
      <c r="C771" s="87">
        <f t="shared" si="51"/>
        <v>1.1961581917263306E-2</v>
      </c>
      <c r="D771" s="87">
        <f t="shared" si="51"/>
        <v>1.1992932445512593E-2</v>
      </c>
      <c r="E771" s="87">
        <f t="shared" si="51"/>
        <v>1.1958523012508116E-2</v>
      </c>
      <c r="F771" s="87">
        <f t="shared" si="51"/>
        <v>1.1849151226095936E-2</v>
      </c>
      <c r="G771" s="87">
        <f t="shared" si="51"/>
        <v>1.1786028240380107E-2</v>
      </c>
      <c r="H771" s="87">
        <f t="shared" si="51"/>
        <v>1.1746398100690947E-2</v>
      </c>
      <c r="I771" s="88">
        <f t="shared" si="51"/>
        <v>1.1858891747483389E-2</v>
      </c>
    </row>
    <row r="772" spans="1:9" s="5" customFormat="1" ht="15" customHeight="1" x14ac:dyDescent="0.25">
      <c r="A772" s="46" t="str">
        <f t="shared" si="50"/>
        <v>P04_Boecillo</v>
      </c>
      <c r="B772" s="4" t="str">
        <f t="shared" si="50"/>
        <v>Salida Nacional / National exit</v>
      </c>
      <c r="C772" s="87">
        <f t="shared" si="51"/>
        <v>2.6401861880878427E-3</v>
      </c>
      <c r="D772" s="87">
        <f t="shared" si="51"/>
        <v>2.6634519661933149E-3</v>
      </c>
      <c r="E772" s="87">
        <f t="shared" si="51"/>
        <v>2.6741654746608749E-3</v>
      </c>
      <c r="F772" s="87">
        <f t="shared" si="51"/>
        <v>2.6643166752847725E-3</v>
      </c>
      <c r="G772" s="87">
        <f t="shared" si="51"/>
        <v>2.6609019390468288E-3</v>
      </c>
      <c r="H772" s="87">
        <f t="shared" si="51"/>
        <v>2.6591100268490131E-3</v>
      </c>
      <c r="I772" s="88">
        <f t="shared" si="51"/>
        <v>2.6887729226588611E-3</v>
      </c>
    </row>
    <row r="773" spans="1:9" s="5" customFormat="1" ht="15" customHeight="1" x14ac:dyDescent="0.25">
      <c r="A773" s="46" t="str">
        <f t="shared" si="50"/>
        <v>P04A_La Parrilla</v>
      </c>
      <c r="B773" s="4" t="str">
        <f t="shared" si="50"/>
        <v>Salida Nacional / National exit</v>
      </c>
      <c r="C773" s="87">
        <f t="shared" si="51"/>
        <v>1.005902841632535E-4</v>
      </c>
      <c r="D773" s="87">
        <f t="shared" si="51"/>
        <v>1.0096955958514724E-4</v>
      </c>
      <c r="E773" s="87">
        <f t="shared" si="51"/>
        <v>1.0082770805683398E-4</v>
      </c>
      <c r="F773" s="87">
        <f t="shared" si="51"/>
        <v>1.0001936521416901E-4</v>
      </c>
      <c r="G773" s="87">
        <f t="shared" si="51"/>
        <v>9.9553722035792674E-5</v>
      </c>
      <c r="H773" s="87">
        <f t="shared" si="51"/>
        <v>9.9259209142083093E-5</v>
      </c>
      <c r="I773" s="88">
        <f t="shared" si="51"/>
        <v>1.0022453026111974E-4</v>
      </c>
    </row>
    <row r="774" spans="1:9" s="5" customFormat="1" ht="15" customHeight="1" x14ac:dyDescent="0.25">
      <c r="A774" s="46" t="str">
        <f t="shared" si="50"/>
        <v>P06_Peñafiel</v>
      </c>
      <c r="B774" s="4" t="str">
        <f t="shared" si="50"/>
        <v>Salida Nacional / National exit</v>
      </c>
      <c r="C774" s="87">
        <f t="shared" si="51"/>
        <v>8.8044563733450328E-5</v>
      </c>
      <c r="D774" s="87">
        <f t="shared" si="51"/>
        <v>8.8590066091982897E-5</v>
      </c>
      <c r="E774" s="87">
        <f t="shared" si="51"/>
        <v>8.8716020834462365E-5</v>
      </c>
      <c r="F774" s="87">
        <f t="shared" si="51"/>
        <v>8.8213542298762988E-5</v>
      </c>
      <c r="G774" s="87">
        <f t="shared" si="51"/>
        <v>8.7946523879228221E-5</v>
      </c>
      <c r="H774" s="87">
        <f t="shared" si="51"/>
        <v>8.7779691180648144E-5</v>
      </c>
      <c r="I774" s="88">
        <f t="shared" si="51"/>
        <v>8.8685429727210788E-5</v>
      </c>
    </row>
    <row r="775" spans="1:9" s="5" customFormat="1" ht="15" customHeight="1" x14ac:dyDescent="0.25">
      <c r="A775" s="46" t="str">
        <f t="shared" si="50"/>
        <v>Q03B_Brihuega</v>
      </c>
      <c r="B775" s="4" t="str">
        <f t="shared" si="50"/>
        <v>Salida Nacional / National exit</v>
      </c>
      <c r="C775" s="87">
        <f t="shared" si="51"/>
        <v>8.2424821521233872E-6</v>
      </c>
      <c r="D775" s="87">
        <f t="shared" si="51"/>
        <v>8.1828139834765122E-6</v>
      </c>
      <c r="E775" s="87">
        <f t="shared" si="51"/>
        <v>8.0586618350848644E-6</v>
      </c>
      <c r="F775" s="87">
        <f t="shared" si="51"/>
        <v>7.8893377928227289E-6</v>
      </c>
      <c r="G775" s="87">
        <f t="shared" si="51"/>
        <v>7.8102137908934017E-6</v>
      </c>
      <c r="H775" s="87">
        <f t="shared" si="51"/>
        <v>7.7701344714342523E-6</v>
      </c>
      <c r="I775" s="88">
        <f t="shared" si="51"/>
        <v>7.8388864871939225E-6</v>
      </c>
    </row>
    <row r="776" spans="1:9" s="5" customFormat="1" ht="15" customHeight="1" x14ac:dyDescent="0.25">
      <c r="A776" s="46" t="str">
        <f t="shared" si="50"/>
        <v>Ribadeo</v>
      </c>
      <c r="B776" s="4" t="str">
        <f t="shared" si="50"/>
        <v>Salida Nacional / National exit</v>
      </c>
      <c r="C776" s="87">
        <f t="shared" si="51"/>
        <v>8.5144825528812688E-3</v>
      </c>
      <c r="D776" s="87">
        <f t="shared" si="51"/>
        <v>8.5592210202160429E-3</v>
      </c>
      <c r="E776" s="87">
        <f t="shared" si="51"/>
        <v>8.5526800574323922E-3</v>
      </c>
      <c r="F776" s="87">
        <f t="shared" si="51"/>
        <v>8.4863811862524157E-3</v>
      </c>
      <c r="G776" s="87">
        <f t="shared" si="51"/>
        <v>8.4498904946363577E-3</v>
      </c>
      <c r="H776" s="87">
        <f t="shared" si="51"/>
        <v>8.4264084430789952E-3</v>
      </c>
      <c r="I776" s="88">
        <f t="shared" si="51"/>
        <v>8.5086649175496742E-3</v>
      </c>
    </row>
    <row r="777" spans="1:9" s="5" customFormat="1" ht="15" customHeight="1" x14ac:dyDescent="0.25">
      <c r="A777" s="46" t="str">
        <f t="shared" si="50"/>
        <v>RibaRojaTuria</v>
      </c>
      <c r="B777" s="4" t="str">
        <f t="shared" si="50"/>
        <v>Salida Nacional / National exit</v>
      </c>
      <c r="C777" s="87">
        <f t="shared" si="51"/>
        <v>9.1357209790619755E-3</v>
      </c>
      <c r="D777" s="87">
        <f t="shared" si="51"/>
        <v>8.9929823297928303E-3</v>
      </c>
      <c r="E777" s="87">
        <f t="shared" si="51"/>
        <v>8.7313194817151187E-3</v>
      </c>
      <c r="F777" s="87">
        <f t="shared" si="51"/>
        <v>8.400306916917441E-3</v>
      </c>
      <c r="G777" s="87">
        <f t="shared" si="51"/>
        <v>8.2998529125575364E-3</v>
      </c>
      <c r="H777" s="87">
        <f t="shared" si="51"/>
        <v>8.2746169490551524E-3</v>
      </c>
      <c r="I777" s="88">
        <f t="shared" si="51"/>
        <v>8.3323754295646559E-3</v>
      </c>
    </row>
    <row r="778" spans="1:9" s="5" customFormat="1" ht="15" customHeight="1" x14ac:dyDescent="0.25">
      <c r="A778" s="46" t="str">
        <f t="shared" si="50"/>
        <v>Sant Adria del Besos</v>
      </c>
      <c r="B778" s="4" t="str">
        <f t="shared" si="50"/>
        <v>Salida Nacional / National exit</v>
      </c>
      <c r="C778" s="87">
        <f t="shared" si="51"/>
        <v>3.0116474229798535E-2</v>
      </c>
      <c r="D778" s="87">
        <f t="shared" si="51"/>
        <v>3.0388385950059427E-2</v>
      </c>
      <c r="E778" s="87">
        <f t="shared" si="51"/>
        <v>3.0836445522215365E-2</v>
      </c>
      <c r="F778" s="87">
        <f t="shared" si="51"/>
        <v>3.2114542540458854E-2</v>
      </c>
      <c r="G778" s="87">
        <f t="shared" si="51"/>
        <v>3.261650513290288E-2</v>
      </c>
      <c r="H778" s="87">
        <f t="shared" si="51"/>
        <v>3.2843399899167729E-2</v>
      </c>
      <c r="I778" s="88">
        <f t="shared" si="51"/>
        <v>3.2085581045650464E-2</v>
      </c>
    </row>
    <row r="779" spans="1:9" s="5" customFormat="1" ht="15" customHeight="1" x14ac:dyDescent="0.25">
      <c r="A779" s="46" t="str">
        <f t="shared" si="50"/>
        <v>Sto.Tome</v>
      </c>
      <c r="B779" s="4" t="str">
        <f t="shared" si="50"/>
        <v>Salida Nacional / National exit</v>
      </c>
      <c r="C779" s="87">
        <f t="shared" si="51"/>
        <v>2.4730382550612277E-3</v>
      </c>
      <c r="D779" s="87">
        <f t="shared" si="51"/>
        <v>2.4826181563206112E-3</v>
      </c>
      <c r="E779" s="87">
        <f t="shared" si="51"/>
        <v>2.4786310262041862E-3</v>
      </c>
      <c r="F779" s="87">
        <f t="shared" si="51"/>
        <v>2.4569846188675407E-3</v>
      </c>
      <c r="G779" s="87">
        <f t="shared" si="51"/>
        <v>2.448075047692678E-3</v>
      </c>
      <c r="H779" s="87">
        <f t="shared" si="51"/>
        <v>2.4437640866244027E-3</v>
      </c>
      <c r="I779" s="88">
        <f t="shared" si="51"/>
        <v>2.4695137434097006E-3</v>
      </c>
    </row>
    <row r="780" spans="1:9" s="5" customFormat="1" ht="15" customHeight="1" x14ac:dyDescent="0.25">
      <c r="A780" s="46" t="str">
        <f t="shared" si="50"/>
        <v>Torrejón de Velasco</v>
      </c>
      <c r="B780" s="4" t="str">
        <f t="shared" si="50"/>
        <v>Salida Nacional / National exit</v>
      </c>
      <c r="C780" s="87">
        <f t="shared" si="51"/>
        <v>8.4030222410016991E-3</v>
      </c>
      <c r="D780" s="87">
        <f t="shared" si="51"/>
        <v>8.3548528396930975E-3</v>
      </c>
      <c r="E780" s="87">
        <f t="shared" si="51"/>
        <v>8.242081385782191E-3</v>
      </c>
      <c r="F780" s="87">
        <f t="shared" si="51"/>
        <v>8.0789364851261026E-3</v>
      </c>
      <c r="G780" s="87">
        <f t="shared" si="51"/>
        <v>8.0127488821054114E-3</v>
      </c>
      <c r="H780" s="87">
        <f t="shared" si="51"/>
        <v>7.9833535187604759E-3</v>
      </c>
      <c r="I780" s="88">
        <f t="shared" si="51"/>
        <v>8.0617063387699011E-3</v>
      </c>
    </row>
    <row r="781" spans="1:9" s="5" customFormat="1" ht="15" customHeight="1" x14ac:dyDescent="0.25">
      <c r="A781" s="46" t="str">
        <f t="shared" si="50"/>
        <v>Totana15.31.3A</v>
      </c>
      <c r="B781" s="4" t="str">
        <f t="shared" si="50"/>
        <v>Salida Nacional / National exit</v>
      </c>
      <c r="C781" s="87">
        <f t="shared" si="51"/>
        <v>4.004891166646052E-3</v>
      </c>
      <c r="D781" s="87">
        <f t="shared" si="51"/>
        <v>3.9563692314204162E-3</v>
      </c>
      <c r="E781" s="87">
        <f t="shared" si="51"/>
        <v>3.8563716866765216E-3</v>
      </c>
      <c r="F781" s="87">
        <f t="shared" si="51"/>
        <v>3.7192198413154736E-3</v>
      </c>
      <c r="G781" s="87">
        <f t="shared" si="51"/>
        <v>3.6930914374107403E-3</v>
      </c>
      <c r="H781" s="87">
        <f t="shared" si="51"/>
        <v>3.6976772100038675E-3</v>
      </c>
      <c r="I781" s="88">
        <f t="shared" si="51"/>
        <v>3.7374660116877112E-3</v>
      </c>
    </row>
    <row r="782" spans="1:9" s="5" customFormat="1" ht="15" customHeight="1" x14ac:dyDescent="0.25">
      <c r="A782" s="46" t="str">
        <f t="shared" si="50"/>
        <v>ValvulaSansoain</v>
      </c>
      <c r="B782" s="4" t="str">
        <f t="shared" si="50"/>
        <v>Salida Nacional / National exit</v>
      </c>
      <c r="C782" s="87">
        <f t="shared" si="51"/>
        <v>1.6699428268089316E-4</v>
      </c>
      <c r="D782" s="87">
        <f t="shared" si="51"/>
        <v>1.6895917169523845E-4</v>
      </c>
      <c r="E782" s="87">
        <f t="shared" si="51"/>
        <v>1.7017552600747497E-4</v>
      </c>
      <c r="F782" s="87">
        <f t="shared" si="51"/>
        <v>1.6991996051935189E-4</v>
      </c>
      <c r="G782" s="87">
        <f t="shared" si="51"/>
        <v>1.6998326007113682E-4</v>
      </c>
      <c r="H782" s="87">
        <f t="shared" si="51"/>
        <v>1.7006926004795381E-4</v>
      </c>
      <c r="I782" s="88">
        <f t="shared" si="51"/>
        <v>1.718960130291485E-4</v>
      </c>
    </row>
    <row r="783" spans="1:9" s="5" customFormat="1" ht="15" customHeight="1" x14ac:dyDescent="0.25">
      <c r="A783" s="46" t="str">
        <f t="shared" ref="A783:B798" si="52">A518</f>
        <v>Villamayor</v>
      </c>
      <c r="B783" s="4" t="str">
        <f t="shared" si="52"/>
        <v>Salida Nacional / National exit</v>
      </c>
      <c r="C783" s="87">
        <f t="shared" ref="C783:I798" si="53">(C518*C253)/SUMPRODUCT(C$12:C$270,C$277:C$535)</f>
        <v>2.4721294732813243E-3</v>
      </c>
      <c r="D783" s="87">
        <f t="shared" si="53"/>
        <v>2.4951858359754915E-3</v>
      </c>
      <c r="E783" s="87">
        <f t="shared" si="53"/>
        <v>2.5080104827225739E-3</v>
      </c>
      <c r="F783" s="87">
        <f t="shared" si="53"/>
        <v>2.502141723112142E-3</v>
      </c>
      <c r="G783" s="87">
        <f t="shared" si="53"/>
        <v>2.4979584142041196E-3</v>
      </c>
      <c r="H783" s="87">
        <f t="shared" si="53"/>
        <v>2.4946527657813251E-3</v>
      </c>
      <c r="I783" s="88">
        <f t="shared" si="53"/>
        <v>2.5205364983446098E-3</v>
      </c>
    </row>
    <row r="784" spans="1:9" s="5" customFormat="1" ht="15" customHeight="1" x14ac:dyDescent="0.25">
      <c r="A784" s="46" t="str">
        <f t="shared" si="52"/>
        <v>Villareal Norte</v>
      </c>
      <c r="B784" s="4" t="str">
        <f t="shared" si="52"/>
        <v>Salida Nacional / National exit</v>
      </c>
      <c r="C784" s="87">
        <f t="shared" si="53"/>
        <v>0</v>
      </c>
      <c r="D784" s="87">
        <f t="shared" si="53"/>
        <v>0</v>
      </c>
      <c r="E784" s="87">
        <f t="shared" si="53"/>
        <v>0</v>
      </c>
      <c r="F784" s="87">
        <f t="shared" si="53"/>
        <v>0</v>
      </c>
      <c r="G784" s="87">
        <f t="shared" si="53"/>
        <v>0</v>
      </c>
      <c r="H784" s="87">
        <f t="shared" si="53"/>
        <v>0</v>
      </c>
      <c r="I784" s="88">
        <f t="shared" si="53"/>
        <v>0</v>
      </c>
    </row>
    <row r="785" spans="1:9" s="5" customFormat="1" ht="15" customHeight="1" x14ac:dyDescent="0.25">
      <c r="A785" s="46" t="str">
        <f t="shared" si="52"/>
        <v>Villareal2</v>
      </c>
      <c r="B785" s="4" t="str">
        <f t="shared" si="52"/>
        <v>Salida Nacional / National exit</v>
      </c>
      <c r="C785" s="87">
        <f t="shared" si="53"/>
        <v>1.3122878847299232E-2</v>
      </c>
      <c r="D785" s="87">
        <f t="shared" si="53"/>
        <v>1.3073059411311106E-2</v>
      </c>
      <c r="E785" s="87">
        <f t="shared" si="53"/>
        <v>1.2998909752054599E-2</v>
      </c>
      <c r="F785" s="87">
        <f t="shared" si="53"/>
        <v>1.3142241611533252E-2</v>
      </c>
      <c r="G785" s="87">
        <f t="shared" si="53"/>
        <v>1.3225464101522529E-2</v>
      </c>
      <c r="H785" s="87">
        <f t="shared" si="53"/>
        <v>1.3284604813608301E-2</v>
      </c>
      <c r="I785" s="88">
        <f t="shared" si="53"/>
        <v>1.3082918178947054E-2</v>
      </c>
    </row>
    <row r="786" spans="1:9" s="5" customFormat="1" ht="15" customHeight="1" x14ac:dyDescent="0.25">
      <c r="A786" s="46" t="str">
        <f t="shared" si="52"/>
        <v>Zarza del Tajo</v>
      </c>
      <c r="B786" s="4" t="str">
        <f t="shared" si="52"/>
        <v>Salida Nacional / National exit</v>
      </c>
      <c r="C786" s="87">
        <f t="shared" si="53"/>
        <v>1.4750638823335222E-3</v>
      </c>
      <c r="D786" s="87">
        <f t="shared" si="53"/>
        <v>1.4653879398474762E-3</v>
      </c>
      <c r="E786" s="87">
        <f t="shared" si="53"/>
        <v>1.4428272382013651E-3</v>
      </c>
      <c r="F786" s="87">
        <f t="shared" si="53"/>
        <v>1.4106362131411764E-3</v>
      </c>
      <c r="G786" s="87">
        <f t="shared" si="53"/>
        <v>1.3994987603088763E-3</v>
      </c>
      <c r="H786" s="87">
        <f t="shared" si="53"/>
        <v>1.3956374471731003E-3</v>
      </c>
      <c r="I786" s="88">
        <f t="shared" si="53"/>
        <v>1.4103214461497482E-3</v>
      </c>
    </row>
    <row r="787" spans="1:9" s="5" customFormat="1" ht="15" customHeight="1" x14ac:dyDescent="0.25">
      <c r="A787" s="46" t="str">
        <f t="shared" si="52"/>
        <v>PR Barcelona</v>
      </c>
      <c r="B787" s="4" t="str">
        <f t="shared" si="52"/>
        <v>Planta GNL / LNG Plant</v>
      </c>
      <c r="C787" s="87">
        <f t="shared" si="53"/>
        <v>6.2856803245868409E-7</v>
      </c>
      <c r="D787" s="87">
        <f t="shared" si="53"/>
        <v>6.1753315987481523E-7</v>
      </c>
      <c r="E787" s="87">
        <f t="shared" si="53"/>
        <v>5.9934999231941178E-7</v>
      </c>
      <c r="F787" s="87">
        <f t="shared" si="53"/>
        <v>5.7824721851816086E-7</v>
      </c>
      <c r="G787" s="87">
        <f t="shared" si="53"/>
        <v>5.6880648855282218E-7</v>
      </c>
      <c r="H787" s="87">
        <f t="shared" si="53"/>
        <v>5.6408354305408649E-7</v>
      </c>
      <c r="I787" s="88">
        <f t="shared" si="53"/>
        <v>5.6692982459745258E-7</v>
      </c>
    </row>
    <row r="788" spans="1:9" s="5" customFormat="1" ht="15" customHeight="1" x14ac:dyDescent="0.25">
      <c r="A788" s="46" t="str">
        <f t="shared" si="52"/>
        <v>PR Cartagena</v>
      </c>
      <c r="B788" s="4" t="str">
        <f t="shared" si="52"/>
        <v>Planta GNL / LNG Plant</v>
      </c>
      <c r="C788" s="87">
        <f t="shared" si="53"/>
        <v>5.2168841539017951E-7</v>
      </c>
      <c r="D788" s="87">
        <f t="shared" si="53"/>
        <v>5.1188874568134024E-7</v>
      </c>
      <c r="E788" s="87">
        <f t="shared" si="53"/>
        <v>4.9620349546429633E-7</v>
      </c>
      <c r="F788" s="87">
        <f t="shared" si="53"/>
        <v>4.7812787013936689E-7</v>
      </c>
      <c r="G788" s="87">
        <f t="shared" si="53"/>
        <v>4.7080442055523687E-7</v>
      </c>
      <c r="H788" s="87">
        <f t="shared" si="53"/>
        <v>4.6742621827492708E-7</v>
      </c>
      <c r="I788" s="88">
        <f t="shared" si="53"/>
        <v>4.7066654163641346E-7</v>
      </c>
    </row>
    <row r="789" spans="1:9" s="5" customFormat="1" ht="15" customHeight="1" x14ac:dyDescent="0.25">
      <c r="A789" s="46" t="str">
        <f t="shared" si="52"/>
        <v>PR Huelva</v>
      </c>
      <c r="B789" s="4" t="str">
        <f t="shared" si="52"/>
        <v>Planta GNL / LNG Plant</v>
      </c>
      <c r="C789" s="87">
        <f t="shared" si="53"/>
        <v>6.6510365530481594E-7</v>
      </c>
      <c r="D789" s="87">
        <f t="shared" si="53"/>
        <v>6.5673642041689011E-7</v>
      </c>
      <c r="E789" s="87">
        <f t="shared" si="53"/>
        <v>6.4242955327385574E-7</v>
      </c>
      <c r="F789" s="87">
        <f t="shared" si="53"/>
        <v>6.2518510740256018E-7</v>
      </c>
      <c r="G789" s="87">
        <f t="shared" si="53"/>
        <v>6.1741047593650207E-7</v>
      </c>
      <c r="H789" s="87">
        <f t="shared" si="53"/>
        <v>6.1332616019724332E-7</v>
      </c>
      <c r="I789" s="88">
        <f t="shared" si="53"/>
        <v>6.1831842445318359E-7</v>
      </c>
    </row>
    <row r="790" spans="1:9" s="5" customFormat="1" ht="15" customHeight="1" x14ac:dyDescent="0.25">
      <c r="A790" s="46" t="str">
        <f t="shared" si="52"/>
        <v>PR Bilbao</v>
      </c>
      <c r="B790" s="4" t="str">
        <f t="shared" si="52"/>
        <v>Planta GNL / LNG Plant</v>
      </c>
      <c r="C790" s="87">
        <f t="shared" si="53"/>
        <v>5.7718045319551986E-7</v>
      </c>
      <c r="D790" s="87">
        <f t="shared" si="53"/>
        <v>5.7146476298112401E-7</v>
      </c>
      <c r="E790" s="87">
        <f t="shared" si="53"/>
        <v>5.6056472458842418E-7</v>
      </c>
      <c r="F790" s="87">
        <f t="shared" si="53"/>
        <v>5.4678779067297008E-7</v>
      </c>
      <c r="G790" s="87">
        <f t="shared" si="53"/>
        <v>5.3955567814665511E-7</v>
      </c>
      <c r="H790" s="87">
        <f t="shared" si="53"/>
        <v>5.3541565045265304E-7</v>
      </c>
      <c r="I790" s="88">
        <f t="shared" si="53"/>
        <v>5.3884826771138284E-7</v>
      </c>
    </row>
    <row r="791" spans="1:9" s="5" customFormat="1" ht="15" customHeight="1" x14ac:dyDescent="0.25">
      <c r="A791" s="46" t="str">
        <f t="shared" si="52"/>
        <v>PR Sagunto</v>
      </c>
      <c r="B791" s="4" t="str">
        <f t="shared" si="52"/>
        <v>Planta GNL / LNG Plant</v>
      </c>
      <c r="C791" s="87">
        <f t="shared" si="53"/>
        <v>4.7151208252908542E-7</v>
      </c>
      <c r="D791" s="87">
        <f t="shared" si="53"/>
        <v>4.6372029642531657E-7</v>
      </c>
      <c r="E791" s="87">
        <f t="shared" si="53"/>
        <v>4.5065146758922159E-7</v>
      </c>
      <c r="F791" s="87">
        <f t="shared" si="53"/>
        <v>4.353490122802812E-7</v>
      </c>
      <c r="G791" s="87">
        <f t="shared" si="53"/>
        <v>4.2832696821187718E-7</v>
      </c>
      <c r="H791" s="87">
        <f t="shared" si="53"/>
        <v>4.2466490089594077E-7</v>
      </c>
      <c r="I791" s="88">
        <f t="shared" si="53"/>
        <v>4.2654751750878337E-7</v>
      </c>
    </row>
    <row r="792" spans="1:9" s="5" customFormat="1" ht="15" customHeight="1" x14ac:dyDescent="0.25">
      <c r="A792" s="46" t="str">
        <f t="shared" si="52"/>
        <v>PR Mugardos</v>
      </c>
      <c r="B792" s="4" t="str">
        <f t="shared" si="52"/>
        <v>Planta GNL / LNG Plant</v>
      </c>
      <c r="C792" s="87">
        <f t="shared" si="53"/>
        <v>8.5074624248557825E-7</v>
      </c>
      <c r="D792" s="87">
        <f t="shared" si="53"/>
        <v>8.4619023191273017E-7</v>
      </c>
      <c r="E792" s="87">
        <f t="shared" si="53"/>
        <v>8.3545050885352654E-7</v>
      </c>
      <c r="F792" s="87">
        <f t="shared" si="53"/>
        <v>8.2071320147049447E-7</v>
      </c>
      <c r="G792" s="87">
        <f t="shared" si="53"/>
        <v>8.1142881751338996E-7</v>
      </c>
      <c r="H792" s="87">
        <f t="shared" si="53"/>
        <v>8.0517743036040522E-7</v>
      </c>
      <c r="I792" s="88">
        <f t="shared" si="53"/>
        <v>8.101384440963196E-7</v>
      </c>
    </row>
    <row r="793" spans="1:9" s="5" customFormat="1" ht="15" customHeight="1" x14ac:dyDescent="0.25">
      <c r="A793" s="46" t="str">
        <f t="shared" si="52"/>
        <v>Irún</v>
      </c>
      <c r="B793" s="4" t="str">
        <f t="shared" si="52"/>
        <v>VIP Pirineos</v>
      </c>
      <c r="C793" s="87">
        <f t="shared" si="53"/>
        <v>2.0649865503058678E-2</v>
      </c>
      <c r="D793" s="87">
        <f t="shared" si="53"/>
        <v>2.0627596040322889E-2</v>
      </c>
      <c r="E793" s="87">
        <f t="shared" si="53"/>
        <v>2.0472613469834509E-2</v>
      </c>
      <c r="F793" s="87">
        <f t="shared" si="53"/>
        <v>2.0213727378907066E-2</v>
      </c>
      <c r="G793" s="87">
        <f t="shared" si="53"/>
        <v>1.9993841286046407E-2</v>
      </c>
      <c r="H793" s="87">
        <f t="shared" si="53"/>
        <v>1.9826934349225209E-2</v>
      </c>
      <c r="I793" s="88">
        <f t="shared" si="53"/>
        <v>1.9927556288822944E-2</v>
      </c>
    </row>
    <row r="794" spans="1:9" s="5" customFormat="1" ht="15" customHeight="1" x14ac:dyDescent="0.25">
      <c r="A794" s="46" t="str">
        <f t="shared" si="52"/>
        <v>Larrau</v>
      </c>
      <c r="B794" s="4" t="str">
        <f t="shared" si="52"/>
        <v>VIP Pirineos</v>
      </c>
      <c r="C794" s="87">
        <f t="shared" si="53"/>
        <v>5.6232711938777998E-2</v>
      </c>
      <c r="D794" s="87">
        <f t="shared" si="53"/>
        <v>5.5860751503509401E-2</v>
      </c>
      <c r="E794" s="87">
        <f t="shared" si="53"/>
        <v>5.5008576435790484E-2</v>
      </c>
      <c r="F794" s="87">
        <f t="shared" si="53"/>
        <v>5.3871599481144984E-2</v>
      </c>
      <c r="G794" s="87">
        <f t="shared" si="53"/>
        <v>5.3139886481441988E-2</v>
      </c>
      <c r="H794" s="87">
        <f t="shared" si="53"/>
        <v>5.2657141006306474E-2</v>
      </c>
      <c r="I794" s="88">
        <f t="shared" si="53"/>
        <v>5.2851487109913158E-2</v>
      </c>
    </row>
    <row r="795" spans="1:9" s="5" customFormat="1" ht="15" customHeight="1" x14ac:dyDescent="0.25">
      <c r="A795" s="46" t="str">
        <f t="shared" si="52"/>
        <v>Badajoz</v>
      </c>
      <c r="B795" s="4" t="str">
        <f t="shared" si="52"/>
        <v>VIP Ibérico</v>
      </c>
      <c r="C795" s="87">
        <f t="shared" si="53"/>
        <v>5.0195338847929772E-3</v>
      </c>
      <c r="D795" s="87">
        <f t="shared" si="53"/>
        <v>4.967356642243877E-3</v>
      </c>
      <c r="E795" s="87">
        <f t="shared" si="53"/>
        <v>4.8729044439223398E-3</v>
      </c>
      <c r="F795" s="87">
        <f t="shared" si="53"/>
        <v>4.7563621870981643E-3</v>
      </c>
      <c r="G795" s="87">
        <f t="shared" si="53"/>
        <v>4.6984321004396928E-3</v>
      </c>
      <c r="H795" s="87">
        <f t="shared" si="53"/>
        <v>4.6648123708261892E-3</v>
      </c>
      <c r="I795" s="88">
        <f t="shared" si="53"/>
        <v>4.697787040630271E-3</v>
      </c>
    </row>
    <row r="796" spans="1:9" s="5" customFormat="1" ht="15" customHeight="1" x14ac:dyDescent="0.25">
      <c r="A796" s="46" t="str">
        <f t="shared" si="52"/>
        <v>Tuy</v>
      </c>
      <c r="B796" s="4" t="str">
        <f t="shared" si="52"/>
        <v>VIP Ibérico</v>
      </c>
      <c r="C796" s="87">
        <f t="shared" si="53"/>
        <v>5.8006813153029294E-4</v>
      </c>
      <c r="D796" s="87">
        <f t="shared" si="53"/>
        <v>5.7679669249415249E-4</v>
      </c>
      <c r="E796" s="87">
        <f t="shared" si="53"/>
        <v>5.6922454866977531E-4</v>
      </c>
      <c r="F796" s="87">
        <f t="shared" si="53"/>
        <v>5.5895495265547096E-4</v>
      </c>
      <c r="G796" s="87">
        <f t="shared" si="53"/>
        <v>5.5246973740067469E-4</v>
      </c>
      <c r="H796" s="87">
        <f t="shared" si="53"/>
        <v>5.4808066841702436E-4</v>
      </c>
      <c r="I796" s="88">
        <f t="shared" si="53"/>
        <v>5.5118752880458657E-4</v>
      </c>
    </row>
    <row r="797" spans="1:9" s="5" customFormat="1" ht="15" customHeight="1" x14ac:dyDescent="0.25">
      <c r="A797" s="46" t="str">
        <f t="shared" si="52"/>
        <v>AASS Serrablo</v>
      </c>
      <c r="B797" s="4" t="str">
        <f t="shared" si="52"/>
        <v>AA.SS / Storage facilities</v>
      </c>
      <c r="C797" s="87">
        <f t="shared" si="53"/>
        <v>6.192140810784316E-3</v>
      </c>
      <c r="D797" s="87">
        <f t="shared" si="53"/>
        <v>6.1032873732503141E-3</v>
      </c>
      <c r="E797" s="87">
        <f t="shared" si="53"/>
        <v>7.1296944027647181E-3</v>
      </c>
      <c r="F797" s="87">
        <f t="shared" si="53"/>
        <v>7.4176102342701803E-3</v>
      </c>
      <c r="G797" s="87">
        <f t="shared" si="53"/>
        <v>7.4706064685058768E-3</v>
      </c>
      <c r="H797" s="87">
        <f t="shared" si="53"/>
        <v>7.4471198071473519E-3</v>
      </c>
      <c r="I797" s="88">
        <f t="shared" si="53"/>
        <v>7.476787444620046E-3</v>
      </c>
    </row>
    <row r="798" spans="1:9" s="5" customFormat="1" ht="15" customHeight="1" x14ac:dyDescent="0.25">
      <c r="A798" s="46" t="str">
        <f t="shared" si="52"/>
        <v>AASS Gaviota</v>
      </c>
      <c r="B798" s="4" t="str">
        <f t="shared" si="52"/>
        <v>AA.SS / Storage facilities</v>
      </c>
      <c r="C798" s="87">
        <f t="shared" si="53"/>
        <v>1.2447064225209426E-2</v>
      </c>
      <c r="D798" s="87">
        <f t="shared" si="53"/>
        <v>1.2407588125810812E-2</v>
      </c>
      <c r="E798" s="87">
        <f t="shared" si="53"/>
        <v>1.4719158976737125E-2</v>
      </c>
      <c r="F798" s="87">
        <f t="shared" si="53"/>
        <v>1.5558742452966732E-2</v>
      </c>
      <c r="G798" s="87">
        <f t="shared" si="53"/>
        <v>1.5740551246233653E-2</v>
      </c>
      <c r="H798" s="87">
        <f t="shared" si="53"/>
        <v>1.5701845579049266E-2</v>
      </c>
      <c r="I798" s="88">
        <f t="shared" si="53"/>
        <v>1.5785618095383463E-2</v>
      </c>
    </row>
    <row r="799" spans="1:9" s="5" customFormat="1" ht="15" customHeight="1" x14ac:dyDescent="0.25">
      <c r="A799" s="46" t="str">
        <f t="shared" ref="A799:B800" si="54">A534</f>
        <v>AASS Yela</v>
      </c>
      <c r="B799" s="4" t="str">
        <f t="shared" si="54"/>
        <v>AA.SS / Storage facilities</v>
      </c>
      <c r="C799" s="87">
        <f t="shared" ref="C799:I800" si="55">(C534*C269)/SUMPRODUCT(C$12:C$270,C$277:C$535)</f>
        <v>1.3229763076086783E-3</v>
      </c>
      <c r="D799" s="87">
        <f t="shared" si="55"/>
        <v>1.3046057921054423E-3</v>
      </c>
      <c r="E799" s="87">
        <f t="shared" si="55"/>
        <v>1.5259398685180674E-3</v>
      </c>
      <c r="F799" s="87">
        <f t="shared" si="55"/>
        <v>1.5897140960198603E-3</v>
      </c>
      <c r="G799" s="87">
        <f t="shared" si="55"/>
        <v>1.6038610042601331E-3</v>
      </c>
      <c r="H799" s="87">
        <f t="shared" si="55"/>
        <v>1.6012277623728048E-3</v>
      </c>
      <c r="I799" s="88">
        <f t="shared" si="55"/>
        <v>1.6122392106975216E-3</v>
      </c>
    </row>
    <row r="800" spans="1:9" s="5" customFormat="1" ht="15" customHeight="1" thickBot="1" x14ac:dyDescent="0.3">
      <c r="A800" s="46" t="str">
        <f t="shared" si="54"/>
        <v>Marismas</v>
      </c>
      <c r="B800" s="4" t="str">
        <f t="shared" si="54"/>
        <v>AA.SS / Storage facilities</v>
      </c>
      <c r="C800" s="87">
        <f t="shared" si="55"/>
        <v>1.8472251109709586E-3</v>
      </c>
      <c r="D800" s="87">
        <f t="shared" si="55"/>
        <v>1.8140502058381365E-3</v>
      </c>
      <c r="E800" s="87">
        <f t="shared" si="55"/>
        <v>2.1100909971311661E-3</v>
      </c>
      <c r="F800" s="87">
        <f t="shared" si="55"/>
        <v>2.1862851721541634E-3</v>
      </c>
      <c r="G800" s="87">
        <f t="shared" si="55"/>
        <v>2.2024186965456808E-3</v>
      </c>
      <c r="H800" s="87">
        <f t="shared" si="55"/>
        <v>2.1978485190749797E-3</v>
      </c>
      <c r="I800" s="88">
        <f t="shared" si="55"/>
        <v>2.2106595893998196E-3</v>
      </c>
    </row>
    <row r="801" spans="1:9" ht="18.75" customHeight="1" thickBot="1" x14ac:dyDescent="0.3">
      <c r="A801" s="33" t="s">
        <v>7</v>
      </c>
      <c r="B801" s="34"/>
      <c r="C801" s="136">
        <f t="shared" ref="C801:I801" si="56">SUM(C542:C800)</f>
        <v>0.99999999999999978</v>
      </c>
      <c r="D801" s="136">
        <f t="shared" si="56"/>
        <v>0.99999999999999922</v>
      </c>
      <c r="E801" s="136">
        <f t="shared" si="56"/>
        <v>1.0000000000000007</v>
      </c>
      <c r="F801" s="136">
        <f t="shared" si="56"/>
        <v>1.0000000000000004</v>
      </c>
      <c r="G801" s="136">
        <f t="shared" si="56"/>
        <v>1</v>
      </c>
      <c r="H801" s="136">
        <f t="shared" si="56"/>
        <v>0.99999999999999989</v>
      </c>
      <c r="I801" s="137">
        <f t="shared" si="56"/>
        <v>1.0000000000000009</v>
      </c>
    </row>
    <row r="803" spans="1:9" ht="27.75" customHeight="1" x14ac:dyDescent="0.25">
      <c r="A803" s="96" t="s">
        <v>345</v>
      </c>
      <c r="B803" s="23"/>
      <c r="C803" s="24"/>
      <c r="D803" s="24"/>
      <c r="E803" s="24"/>
      <c r="F803" s="24"/>
      <c r="G803" s="24"/>
      <c r="H803" s="24"/>
      <c r="I803" s="24"/>
    </row>
    <row r="804" spans="1:9" ht="5.0999999999999996" customHeight="1" thickBot="1" x14ac:dyDescent="0.3"/>
    <row r="805" spans="1:9" ht="15" customHeight="1" x14ac:dyDescent="0.25">
      <c r="A805" s="173" t="s">
        <v>40</v>
      </c>
      <c r="B805" s="171" t="s">
        <v>14</v>
      </c>
      <c r="C805" s="27" t="s">
        <v>13</v>
      </c>
      <c r="D805" s="28"/>
      <c r="E805" s="28"/>
      <c r="F805" s="28"/>
      <c r="G805" s="28"/>
      <c r="H805" s="28"/>
      <c r="I805" s="29"/>
    </row>
    <row r="806" spans="1:9" ht="33" customHeight="1" x14ac:dyDescent="0.25">
      <c r="A806" s="174"/>
      <c r="B806" s="172"/>
      <c r="C806" s="25">
        <v>2020</v>
      </c>
      <c r="D806" s="26" t="s">
        <v>64</v>
      </c>
      <c r="E806" s="26" t="s">
        <v>65</v>
      </c>
      <c r="F806" s="26" t="s">
        <v>66</v>
      </c>
      <c r="G806" s="26" t="s">
        <v>67</v>
      </c>
      <c r="H806" s="26" t="s">
        <v>68</v>
      </c>
      <c r="I806" s="30" t="s">
        <v>69</v>
      </c>
    </row>
    <row r="807" spans="1:9" s="5" customFormat="1" ht="15" customHeight="1" x14ac:dyDescent="0.25">
      <c r="A807" s="54" t="str">
        <f>A542</f>
        <v>01.1A</v>
      </c>
      <c r="B807" s="4" t="str">
        <f t="shared" ref="B807:B870" si="57">B542</f>
        <v>Salida Nacional / National exit</v>
      </c>
      <c r="C807" s="52">
        <f>(Input!C$12*Input!C$139)*C542</f>
        <v>2734426.7718752152</v>
      </c>
      <c r="D807" s="52">
        <f>(Input!D$12*Input!D$139)*D542</f>
        <v>2370656.9509647782</v>
      </c>
      <c r="E807" s="52">
        <f>(Input!E$12*Input!E$139)*E542</f>
        <v>2038176.8980852205</v>
      </c>
      <c r="F807" s="52">
        <f>(Input!F$12*Input!F$139)*F542</f>
        <v>1824406.0728586894</v>
      </c>
      <c r="G807" s="52">
        <f>(Input!G$12*Input!G$139)*G542</f>
        <v>1620452.4874711062</v>
      </c>
      <c r="H807" s="52">
        <f>(Input!H$12*Input!H$139)*H542</f>
        <v>1402265.3796163006</v>
      </c>
      <c r="I807" s="57">
        <f>(Input!I$12*Input!I$139)*I542</f>
        <v>1367427.7471204912</v>
      </c>
    </row>
    <row r="808" spans="1:9" s="5" customFormat="1" ht="15" customHeight="1" x14ac:dyDescent="0.25">
      <c r="A808" s="46" t="str">
        <f t="shared" ref="A808:A823" si="58">A543</f>
        <v>03A_As pontes</v>
      </c>
      <c r="B808" s="4" t="str">
        <f t="shared" si="57"/>
        <v>Salida Nacional / National exit</v>
      </c>
      <c r="C808" s="52">
        <f>(Input!C$12*Input!C$139)*C543</f>
        <v>3791598.2915885602</v>
      </c>
      <c r="D808" s="52">
        <f>(Input!D$12*Input!D$139)*D543</f>
        <v>3382127.4827913358</v>
      </c>
      <c r="E808" s="52">
        <f>(Input!E$12*Input!E$139)*E543</f>
        <v>3040935.7034091586</v>
      </c>
      <c r="F808" s="52">
        <f>(Input!F$12*Input!F$139)*F543</f>
        <v>2919708.2994180298</v>
      </c>
      <c r="G808" s="52">
        <f>(Input!G$12*Input!G$139)*G543</f>
        <v>2678057.6596218315</v>
      </c>
      <c r="H808" s="52">
        <f>(Input!H$12*Input!H$139)*H543</f>
        <v>2356326.5794707537</v>
      </c>
      <c r="I808" s="57">
        <f>(Input!I$12*Input!I$139)*I543</f>
        <v>2248642.4290513839</v>
      </c>
    </row>
    <row r="809" spans="1:9" s="5" customFormat="1" ht="15" customHeight="1" x14ac:dyDescent="0.25">
      <c r="A809" s="46" t="str">
        <f t="shared" si="58"/>
        <v>1.01_Foret</v>
      </c>
      <c r="B809" s="4" t="str">
        <f t="shared" si="57"/>
        <v>Salida Nacional / National exit</v>
      </c>
      <c r="C809" s="52">
        <f>(Input!C$12*Input!C$139)*C544</f>
        <v>2915643.5360798533</v>
      </c>
      <c r="D809" s="52">
        <f>(Input!D$12*Input!D$139)*D544</f>
        <v>2519373.5244985656</v>
      </c>
      <c r="E809" s="52">
        <f>(Input!E$12*Input!E$139)*E544</f>
        <v>2148409.947307033</v>
      </c>
      <c r="F809" s="52">
        <f>(Input!F$12*Input!F$139)*F544</f>
        <v>1892754.3668058158</v>
      </c>
      <c r="G809" s="52">
        <f>(Input!G$12*Input!G$139)*G544</f>
        <v>1675482.0062690268</v>
      </c>
      <c r="H809" s="52">
        <f>(Input!H$12*Input!H$139)*H544</f>
        <v>1450175.6327273587</v>
      </c>
      <c r="I809" s="57">
        <f>(Input!I$12*Input!I$139)*I544</f>
        <v>1416853.8616272304</v>
      </c>
    </row>
    <row r="810" spans="1:9" s="5" customFormat="1" ht="15" customHeight="1" x14ac:dyDescent="0.25">
      <c r="A810" s="46" t="str">
        <f t="shared" si="58"/>
        <v>10_Bonastre</v>
      </c>
      <c r="B810" s="4" t="str">
        <f t="shared" si="57"/>
        <v>Salida Nacional / National exit</v>
      </c>
      <c r="C810" s="52">
        <f>(Input!C$12*Input!C$139)*C545</f>
        <v>49410.599911960249</v>
      </c>
      <c r="D810" s="52">
        <f>(Input!D$12*Input!D$139)*D545</f>
        <v>42741.782436874892</v>
      </c>
      <c r="E810" s="52">
        <f>(Input!E$12*Input!E$139)*E545</f>
        <v>36489.938136307414</v>
      </c>
      <c r="F810" s="52">
        <f>(Input!F$12*Input!F$139)*F545</f>
        <v>32168.419121510306</v>
      </c>
      <c r="G810" s="52">
        <f>(Input!G$12*Input!G$139)*G545</f>
        <v>28510.317170395618</v>
      </c>
      <c r="H810" s="52">
        <f>(Input!H$12*Input!H$139)*H545</f>
        <v>24703.498093183003</v>
      </c>
      <c r="I810" s="57">
        <f>(Input!I$12*Input!I$139)*I545</f>
        <v>24153.624599983603</v>
      </c>
    </row>
    <row r="811" spans="1:9" s="5" customFormat="1" ht="15" customHeight="1" x14ac:dyDescent="0.25">
      <c r="A811" s="46" t="str">
        <f t="shared" si="58"/>
        <v>11_Constanti</v>
      </c>
      <c r="B811" s="4" t="str">
        <f t="shared" si="57"/>
        <v>Salida Nacional / National exit</v>
      </c>
      <c r="C811" s="52">
        <f>(Input!C$12*Input!C$139)*C546</f>
        <v>3615814.1038384466</v>
      </c>
      <c r="D811" s="52">
        <f>(Input!D$12*Input!D$139)*D546</f>
        <v>3122284.8941802648</v>
      </c>
      <c r="E811" s="52">
        <f>(Input!E$12*Input!E$139)*E546</f>
        <v>2670788.0879857149</v>
      </c>
      <c r="F811" s="52">
        <f>(Input!F$12*Input!F$139)*F546</f>
        <v>2389309.4306119615</v>
      </c>
      <c r="G811" s="52">
        <f>(Input!G$12*Input!G$139)*G546</f>
        <v>2127481.0850402187</v>
      </c>
      <c r="H811" s="52">
        <f>(Input!H$12*Input!H$139)*H546</f>
        <v>1846303.814497977</v>
      </c>
      <c r="I811" s="57">
        <f>(Input!I$12*Input!I$139)*I546</f>
        <v>1786391.5414947188</v>
      </c>
    </row>
    <row r="812" spans="1:9" s="5" customFormat="1" ht="15" customHeight="1" x14ac:dyDescent="0.25">
      <c r="A812" s="46" t="str">
        <f t="shared" si="58"/>
        <v>12_Reus</v>
      </c>
      <c r="B812" s="4" t="str">
        <f t="shared" si="57"/>
        <v>Salida Nacional / National exit</v>
      </c>
      <c r="C812" s="52">
        <f>(Input!C$12*Input!C$139)*C547</f>
        <v>3810505.2064829511</v>
      </c>
      <c r="D812" s="52">
        <f>(Input!D$12*Input!D$139)*D547</f>
        <v>3290113.3214450148</v>
      </c>
      <c r="E812" s="52">
        <f>(Input!E$12*Input!E$139)*E547</f>
        <v>2814011.7142206645</v>
      </c>
      <c r="F812" s="52">
        <f>(Input!F$12*Input!F$139)*F547</f>
        <v>2517106.5502339276</v>
      </c>
      <c r="G812" s="52">
        <f>(Input!G$12*Input!G$139)*G547</f>
        <v>2241220.5930407797</v>
      </c>
      <c r="H812" s="52">
        <f>(Input!H$12*Input!H$139)*H547</f>
        <v>1945036.8815706882</v>
      </c>
      <c r="I812" s="57">
        <f>(Input!I$12*Input!I$139)*I547</f>
        <v>1881973.7563414255</v>
      </c>
    </row>
    <row r="813" spans="1:9" s="5" customFormat="1" ht="15" customHeight="1" x14ac:dyDescent="0.25">
      <c r="A813" s="46" t="str">
        <f t="shared" si="58"/>
        <v>13_Montroig</v>
      </c>
      <c r="B813" s="4" t="str">
        <f t="shared" si="57"/>
        <v>Salida Nacional / National exit</v>
      </c>
      <c r="C813" s="52">
        <f>(Input!C$12*Input!C$139)*C548</f>
        <v>3092783.1172817079</v>
      </c>
      <c r="D813" s="52">
        <f>(Input!D$12*Input!D$139)*D548</f>
        <v>2669796.0779337785</v>
      </c>
      <c r="E813" s="52">
        <f>(Input!E$12*Input!E$139)*E548</f>
        <v>2282745.7764837234</v>
      </c>
      <c r="F813" s="52">
        <f>(Input!F$12*Input!F$139)*F548</f>
        <v>2041190.074137477</v>
      </c>
      <c r="G813" s="52">
        <f>(Input!G$12*Input!G$139)*G548</f>
        <v>1817353.8149478699</v>
      </c>
      <c r="H813" s="52">
        <f>(Input!H$12*Input!H$139)*H548</f>
        <v>1577240.2073047792</v>
      </c>
      <c r="I813" s="57">
        <f>(Input!I$12*Input!I$139)*I548</f>
        <v>1526214.495900277</v>
      </c>
    </row>
    <row r="814" spans="1:9" s="5" customFormat="1" ht="15" customHeight="1" x14ac:dyDescent="0.25">
      <c r="A814" s="46" t="str">
        <f t="shared" si="58"/>
        <v>14 Vandellos</v>
      </c>
      <c r="B814" s="4" t="str">
        <f t="shared" si="57"/>
        <v>Salida Nacional / National exit</v>
      </c>
      <c r="C814" s="52">
        <f>(Input!C$12*Input!C$139)*C549</f>
        <v>570.46526217455585</v>
      </c>
      <c r="D814" s="52">
        <f>(Input!D$12*Input!D$139)*D549</f>
        <v>492.37073058912546</v>
      </c>
      <c r="E814" s="52">
        <f>(Input!E$12*Input!E$139)*E549</f>
        <v>420.90337402247798</v>
      </c>
      <c r="F814" s="52">
        <f>(Input!F$12*Input!F$139)*F549</f>
        <v>376.27868474392619</v>
      </c>
      <c r="G814" s="52">
        <f>(Input!G$12*Input!G$139)*G549</f>
        <v>335.0023745687688</v>
      </c>
      <c r="H814" s="52">
        <f>(Input!H$12*Input!H$139)*H549</f>
        <v>290.74764145695292</v>
      </c>
      <c r="I814" s="57">
        <f>(Input!I$12*Input!I$139)*I549</f>
        <v>281.35525477630659</v>
      </c>
    </row>
    <row r="815" spans="1:9" s="5" customFormat="1" ht="15" customHeight="1" x14ac:dyDescent="0.25">
      <c r="A815" s="46" t="str">
        <f t="shared" si="58"/>
        <v>15.02_Tortosa</v>
      </c>
      <c r="B815" s="4" t="str">
        <f t="shared" si="57"/>
        <v>Salida Nacional / National exit</v>
      </c>
      <c r="C815" s="52">
        <f>(Input!C$12*Input!C$139)*C550</f>
        <v>681295.9735288407</v>
      </c>
      <c r="D815" s="52">
        <f>(Input!D$12*Input!D$139)*D550</f>
        <v>596627.43243890326</v>
      </c>
      <c r="E815" s="52">
        <f>(Input!E$12*Input!E$139)*E550</f>
        <v>516251.93789708626</v>
      </c>
      <c r="F815" s="52">
        <f>(Input!F$12*Input!F$139)*F550</f>
        <v>459650.84916077444</v>
      </c>
      <c r="G815" s="52">
        <f>(Input!G$12*Input!G$139)*G550</f>
        <v>411402.20945036801</v>
      </c>
      <c r="H815" s="52">
        <f>(Input!H$12*Input!H$139)*H550</f>
        <v>359104.41882322234</v>
      </c>
      <c r="I815" s="57">
        <f>(Input!I$12*Input!I$139)*I550</f>
        <v>352518.36683999083</v>
      </c>
    </row>
    <row r="816" spans="1:9" s="5" customFormat="1" ht="15" customHeight="1" x14ac:dyDescent="0.25">
      <c r="A816" s="46" t="str">
        <f t="shared" si="58"/>
        <v>15.04_La Jana</v>
      </c>
      <c r="B816" s="4" t="str">
        <f t="shared" si="57"/>
        <v>Salida Nacional / National exit</v>
      </c>
      <c r="C816" s="52">
        <f>(Input!C$12*Input!C$139)*C551</f>
        <v>64985.112669413902</v>
      </c>
      <c r="D816" s="52">
        <f>(Input!D$12*Input!D$139)*D551</f>
        <v>56331.192016562083</v>
      </c>
      <c r="E816" s="52">
        <f>(Input!E$12*Input!E$139)*E551</f>
        <v>48159.645447550458</v>
      </c>
      <c r="F816" s="52">
        <f>(Input!F$12*Input!F$139)*F551</f>
        <v>42436.859638559275</v>
      </c>
      <c r="G816" s="52">
        <f>(Input!G$12*Input!G$139)*G551</f>
        <v>37744.173493451919</v>
      </c>
      <c r="H816" s="52">
        <f>(Input!H$12*Input!H$139)*H551</f>
        <v>32823.209618609435</v>
      </c>
      <c r="I816" s="57">
        <f>(Input!I$12*Input!I$139)*I551</f>
        <v>32161.031194574331</v>
      </c>
    </row>
    <row r="817" spans="1:9" s="5" customFormat="1" ht="15" customHeight="1" x14ac:dyDescent="0.25">
      <c r="A817" s="46" t="str">
        <f t="shared" si="58"/>
        <v>15.06A_Cabanes</v>
      </c>
      <c r="B817" s="4" t="str">
        <f t="shared" si="57"/>
        <v>Salida Nacional / National exit</v>
      </c>
      <c r="C817" s="52">
        <f>(Input!C$12*Input!C$139)*C552</f>
        <v>0</v>
      </c>
      <c r="D817" s="52">
        <f>(Input!D$12*Input!D$139)*D552</f>
        <v>0</v>
      </c>
      <c r="E817" s="52">
        <f>(Input!E$12*Input!E$139)*E552</f>
        <v>0</v>
      </c>
      <c r="F817" s="52">
        <f>(Input!F$12*Input!F$139)*F552</f>
        <v>0</v>
      </c>
      <c r="G817" s="52">
        <f>(Input!G$12*Input!G$139)*G552</f>
        <v>0</v>
      </c>
      <c r="H817" s="52">
        <f>(Input!H$12*Input!H$139)*H552</f>
        <v>0</v>
      </c>
      <c r="I817" s="57">
        <f>(Input!I$12*Input!I$139)*I552</f>
        <v>0</v>
      </c>
    </row>
    <row r="818" spans="1:9" s="5" customFormat="1" ht="15" customHeight="1" x14ac:dyDescent="0.25">
      <c r="A818" s="46" t="str">
        <f t="shared" si="58"/>
        <v>15.07_Villafames</v>
      </c>
      <c r="B818" s="4" t="str">
        <f t="shared" si="57"/>
        <v>Salida Nacional / National exit</v>
      </c>
      <c r="C818" s="52">
        <f>(Input!C$12*Input!C$139)*C553</f>
        <v>1163887.894311521</v>
      </c>
      <c r="D818" s="52">
        <f>(Input!D$12*Input!D$139)*D553</f>
        <v>1017438.6737367542</v>
      </c>
      <c r="E818" s="52">
        <f>(Input!E$12*Input!E$139)*E553</f>
        <v>877887.69592122477</v>
      </c>
      <c r="F818" s="52">
        <f>(Input!F$12*Input!F$139)*F553</f>
        <v>778905.99436730705</v>
      </c>
      <c r="G818" s="52">
        <f>(Input!G$12*Input!G$139)*G553</f>
        <v>697177.11930297548</v>
      </c>
      <c r="H818" s="52">
        <f>(Input!H$12*Input!H$139)*H553</f>
        <v>609073.67200848192</v>
      </c>
      <c r="I818" s="57">
        <f>(Input!I$12*Input!I$139)*I553</f>
        <v>598190.75693010224</v>
      </c>
    </row>
    <row r="819" spans="1:9" s="5" customFormat="1" ht="15" customHeight="1" x14ac:dyDescent="0.25">
      <c r="A819" s="46" t="str">
        <f t="shared" si="58"/>
        <v>15.08_Borriol</v>
      </c>
      <c r="B819" s="4" t="str">
        <f t="shared" si="57"/>
        <v>Salida Nacional / National exit</v>
      </c>
      <c r="C819" s="52">
        <f>(Input!C$12*Input!C$139)*C554</f>
        <v>0</v>
      </c>
      <c r="D819" s="52">
        <f>(Input!D$12*Input!D$139)*D554</f>
        <v>0</v>
      </c>
      <c r="E819" s="52">
        <f>(Input!E$12*Input!E$139)*E554</f>
        <v>0</v>
      </c>
      <c r="F819" s="52">
        <f>(Input!F$12*Input!F$139)*F554</f>
        <v>0</v>
      </c>
      <c r="G819" s="52">
        <f>(Input!G$12*Input!G$139)*G554</f>
        <v>0</v>
      </c>
      <c r="H819" s="52">
        <f>(Input!H$12*Input!H$139)*H554</f>
        <v>0</v>
      </c>
      <c r="I819" s="57">
        <f>(Input!I$12*Input!I$139)*I554</f>
        <v>0</v>
      </c>
    </row>
    <row r="820" spans="1:9" s="5" customFormat="1" ht="15" customHeight="1" x14ac:dyDescent="0.25">
      <c r="A820" s="46" t="str">
        <f t="shared" si="58"/>
        <v>15.09_Villarreal</v>
      </c>
      <c r="B820" s="4" t="str">
        <f t="shared" si="57"/>
        <v>Salida Nacional / National exit</v>
      </c>
      <c r="C820" s="52">
        <f>(Input!C$12*Input!C$139)*C555</f>
        <v>6446473.4031700836</v>
      </c>
      <c r="D820" s="52">
        <f>(Input!D$12*Input!D$139)*D555</f>
        <v>5627702.8552681124</v>
      </c>
      <c r="E820" s="52">
        <f>(Input!E$12*Input!E$139)*E555</f>
        <v>4846865.3116882453</v>
      </c>
      <c r="F820" s="52">
        <f>(Input!F$12*Input!F$139)*F555</f>
        <v>4291986.3513808521</v>
      </c>
      <c r="G820" s="52">
        <f>(Input!G$12*Input!G$139)*G555</f>
        <v>3839806.4567039767</v>
      </c>
      <c r="H820" s="52">
        <f>(Input!H$12*Input!H$139)*H555</f>
        <v>3354557.2568523861</v>
      </c>
      <c r="I820" s="57">
        <f>(Input!I$12*Input!I$139)*I555</f>
        <v>3294688.3912466737</v>
      </c>
    </row>
    <row r="821" spans="1:9" s="5" customFormat="1" ht="15" customHeight="1" x14ac:dyDescent="0.25">
      <c r="A821" s="46" t="str">
        <f t="shared" si="58"/>
        <v>15.09X.3_Moncofar</v>
      </c>
      <c r="B821" s="4" t="str">
        <f t="shared" si="57"/>
        <v>Salida Nacional / National exit</v>
      </c>
      <c r="C821" s="52">
        <f>(Input!C$12*Input!C$139)*C556</f>
        <v>464253.58161256189</v>
      </c>
      <c r="D821" s="52">
        <f>(Input!D$12*Input!D$139)*D556</f>
        <v>401546.03339571459</v>
      </c>
      <c r="E821" s="52">
        <f>(Input!E$12*Input!E$139)*E556</f>
        <v>341958.33952884935</v>
      </c>
      <c r="F821" s="52">
        <f>(Input!F$12*Input!F$139)*F556</f>
        <v>299967.35797491093</v>
      </c>
      <c r="G821" s="52">
        <f>(Input!G$12*Input!G$139)*G556</f>
        <v>266629.83066356066</v>
      </c>
      <c r="H821" s="52">
        <f>(Input!H$12*Input!H$139)*H556</f>
        <v>231971.58671344741</v>
      </c>
      <c r="I821" s="57">
        <f>(Input!I$12*Input!I$139)*I556</f>
        <v>227465.21880976082</v>
      </c>
    </row>
    <row r="822" spans="1:9" s="5" customFormat="1" ht="15" customHeight="1" x14ac:dyDescent="0.25">
      <c r="A822" s="46" t="str">
        <f t="shared" si="58"/>
        <v>15.09X_Nules I</v>
      </c>
      <c r="B822" s="4" t="str">
        <f t="shared" si="57"/>
        <v>Salida Nacional / National exit</v>
      </c>
      <c r="C822" s="52">
        <f>(Input!C$12*Input!C$139)*C557</f>
        <v>217179.8279605243</v>
      </c>
      <c r="D822" s="52">
        <f>(Input!D$12*Input!D$139)*D557</f>
        <v>188928.85987187817</v>
      </c>
      <c r="E822" s="52">
        <f>(Input!E$12*Input!E$139)*E557</f>
        <v>162008.38647886264</v>
      </c>
      <c r="F822" s="52">
        <f>(Input!F$12*Input!F$139)*F557</f>
        <v>142920.45431583776</v>
      </c>
      <c r="G822" s="52">
        <f>(Input!G$12*Input!G$139)*G557</f>
        <v>127571.69584582081</v>
      </c>
      <c r="H822" s="52">
        <f>(Input!H$12*Input!H$139)*H557</f>
        <v>111300.02470765811</v>
      </c>
      <c r="I822" s="57">
        <f>(Input!I$12*Input!I$139)*I557</f>
        <v>109259.52185828297</v>
      </c>
    </row>
    <row r="823" spans="1:9" s="5" customFormat="1" ht="15" customHeight="1" x14ac:dyDescent="0.25">
      <c r="A823" s="46" t="str">
        <f t="shared" si="58"/>
        <v>15.10_Chilches</v>
      </c>
      <c r="B823" s="4" t="str">
        <f t="shared" si="57"/>
        <v>Salida Nacional / National exit</v>
      </c>
      <c r="C823" s="52">
        <f>(Input!C$12*Input!C$139)*C558</f>
        <v>641175.8120689044</v>
      </c>
      <c r="D823" s="52">
        <f>(Input!D$12*Input!D$139)*D558</f>
        <v>557656.26641033799</v>
      </c>
      <c r="E823" s="52">
        <f>(Input!E$12*Input!E$139)*E558</f>
        <v>478052.11010992405</v>
      </c>
      <c r="F823" s="52">
        <f>(Input!F$12*Input!F$139)*F558</f>
        <v>421565.26998366113</v>
      </c>
      <c r="G823" s="52">
        <f>(Input!G$12*Input!G$139)*G558</f>
        <v>376297.48150505981</v>
      </c>
      <c r="H823" s="52">
        <f>(Input!H$12*Input!H$139)*H558</f>
        <v>328336.48367934173</v>
      </c>
      <c r="I823" s="57">
        <f>(Input!I$12*Input!I$139)*I558</f>
        <v>322328.76086564729</v>
      </c>
    </row>
    <row r="824" spans="1:9" s="5" customFormat="1" ht="15" customHeight="1" x14ac:dyDescent="0.25">
      <c r="A824" s="46" t="str">
        <f t="shared" ref="A824:A839" si="59">A559</f>
        <v>15.11_Sagunto</v>
      </c>
      <c r="B824" s="4" t="str">
        <f t="shared" si="57"/>
        <v>Salida Nacional / National exit</v>
      </c>
      <c r="C824" s="52">
        <f>(Input!C$12*Input!C$139)*C559</f>
        <v>546965.70708036737</v>
      </c>
      <c r="D824" s="52">
        <f>(Input!D$12*Input!D$139)*D559</f>
        <v>463058.31071666174</v>
      </c>
      <c r="E824" s="52">
        <f>(Input!E$12*Input!E$139)*E559</f>
        <v>384696.88476581761</v>
      </c>
      <c r="F824" s="52">
        <f>(Input!F$12*Input!F$139)*F559</f>
        <v>330785.63250854751</v>
      </c>
      <c r="G824" s="52">
        <f>(Input!G$12*Input!G$139)*G559</f>
        <v>289955.12680273445</v>
      </c>
      <c r="H824" s="52">
        <f>(Input!H$12*Input!H$139)*H559</f>
        <v>250011.53650123632</v>
      </c>
      <c r="I824" s="57">
        <f>(Input!I$12*Input!I$139)*I559</f>
        <v>243947.87389843393</v>
      </c>
    </row>
    <row r="825" spans="1:9" s="5" customFormat="1" ht="15" customHeight="1" x14ac:dyDescent="0.25">
      <c r="A825" s="46" t="str">
        <f t="shared" si="59"/>
        <v>15.12_Puzol</v>
      </c>
      <c r="B825" s="4" t="str">
        <f t="shared" si="57"/>
        <v>Salida Nacional / National exit</v>
      </c>
      <c r="C825" s="52">
        <f>(Input!C$12*Input!C$139)*C560</f>
        <v>0</v>
      </c>
      <c r="D825" s="52">
        <f>(Input!D$12*Input!D$139)*D560</f>
        <v>0</v>
      </c>
      <c r="E825" s="52">
        <f>(Input!E$12*Input!E$139)*E560</f>
        <v>0</v>
      </c>
      <c r="F825" s="52">
        <f>(Input!F$12*Input!F$139)*F560</f>
        <v>0</v>
      </c>
      <c r="G825" s="52">
        <f>(Input!G$12*Input!G$139)*G560</f>
        <v>0</v>
      </c>
      <c r="H825" s="52">
        <f>(Input!H$12*Input!H$139)*H560</f>
        <v>0</v>
      </c>
      <c r="I825" s="57">
        <f>(Input!I$12*Input!I$139)*I560</f>
        <v>0</v>
      </c>
    </row>
    <row r="826" spans="1:9" s="5" customFormat="1" ht="15" customHeight="1" x14ac:dyDescent="0.25">
      <c r="A826" s="46" t="str">
        <f t="shared" si="59"/>
        <v>15.14_Paterna</v>
      </c>
      <c r="B826" s="4" t="str">
        <f t="shared" si="57"/>
        <v>Salida Nacional / National exit</v>
      </c>
      <c r="C826" s="52">
        <f>(Input!C$12*Input!C$139)*C561</f>
        <v>0</v>
      </c>
      <c r="D826" s="52">
        <f>(Input!D$12*Input!D$139)*D561</f>
        <v>0</v>
      </c>
      <c r="E826" s="52">
        <f>(Input!E$12*Input!E$139)*E561</f>
        <v>0</v>
      </c>
      <c r="F826" s="52">
        <f>(Input!F$12*Input!F$139)*F561</f>
        <v>0</v>
      </c>
      <c r="G826" s="52">
        <f>(Input!G$12*Input!G$139)*G561</f>
        <v>0</v>
      </c>
      <c r="H826" s="52">
        <f>(Input!H$12*Input!H$139)*H561</f>
        <v>0</v>
      </c>
      <c r="I826" s="57">
        <f>(Input!I$12*Input!I$139)*I561</f>
        <v>0</v>
      </c>
    </row>
    <row r="827" spans="1:9" s="5" customFormat="1" ht="15" customHeight="1" x14ac:dyDescent="0.25">
      <c r="A827" s="46" t="str">
        <f t="shared" si="59"/>
        <v>15.16_Llombay</v>
      </c>
      <c r="B827" s="4" t="str">
        <f t="shared" si="57"/>
        <v>Salida Nacional / National exit</v>
      </c>
      <c r="C827" s="52">
        <f>(Input!C$12*Input!C$139)*C562</f>
        <v>378793.84708064556</v>
      </c>
      <c r="D827" s="52">
        <f>(Input!D$12*Input!D$139)*D562</f>
        <v>325586.35841722472</v>
      </c>
      <c r="E827" s="52">
        <f>(Input!E$12*Input!E$139)*E562</f>
        <v>275082.73515871062</v>
      </c>
      <c r="F827" s="52">
        <f>(Input!F$12*Input!F$139)*F562</f>
        <v>239514.48969635658</v>
      </c>
      <c r="G827" s="52">
        <f>(Input!G$12*Input!G$139)*G562</f>
        <v>212226.30258853367</v>
      </c>
      <c r="H827" s="52">
        <f>(Input!H$12*Input!H$139)*H562</f>
        <v>184393.8201858493</v>
      </c>
      <c r="I827" s="57">
        <f>(Input!I$12*Input!I$139)*I562</f>
        <v>180815.87119236076</v>
      </c>
    </row>
    <row r="828" spans="1:9" s="5" customFormat="1" ht="15" customHeight="1" x14ac:dyDescent="0.25">
      <c r="A828" s="46" t="str">
        <f t="shared" si="59"/>
        <v>15.17_Carlet</v>
      </c>
      <c r="B828" s="4" t="str">
        <f t="shared" si="57"/>
        <v>Salida Nacional / National exit</v>
      </c>
      <c r="C828" s="52">
        <f>(Input!C$12*Input!C$139)*C563</f>
        <v>338315.96547840233</v>
      </c>
      <c r="D828" s="52">
        <f>(Input!D$12*Input!D$139)*D563</f>
        <v>286300.16211096436</v>
      </c>
      <c r="E828" s="52">
        <f>(Input!E$12*Input!E$139)*E563</f>
        <v>237700.20605228361</v>
      </c>
      <c r="F828" s="52">
        <f>(Input!F$12*Input!F$139)*F563</f>
        <v>204155.41234866923</v>
      </c>
      <c r="G828" s="52">
        <f>(Input!G$12*Input!G$139)*G563</f>
        <v>179089.99274412496</v>
      </c>
      <c r="H828" s="52">
        <f>(Input!H$12*Input!H$139)*H563</f>
        <v>154575.25766043455</v>
      </c>
      <c r="I828" s="57">
        <f>(Input!I$12*Input!I$139)*I563</f>
        <v>150979.58414509066</v>
      </c>
    </row>
    <row r="829" spans="1:9" s="5" customFormat="1" ht="15" customHeight="1" x14ac:dyDescent="0.25">
      <c r="A829" s="46" t="str">
        <f t="shared" si="59"/>
        <v>15.19_Alcudia de Crespins</v>
      </c>
      <c r="B829" s="4" t="str">
        <f t="shared" si="57"/>
        <v>Salida Nacional / National exit</v>
      </c>
      <c r="C829" s="52">
        <f>(Input!C$12*Input!C$139)*C564</f>
        <v>188629.01195389737</v>
      </c>
      <c r="D829" s="52">
        <f>(Input!D$12*Input!D$139)*D564</f>
        <v>163215.56406902894</v>
      </c>
      <c r="E829" s="52">
        <f>(Input!E$12*Input!E$139)*E564</f>
        <v>139042.84745869</v>
      </c>
      <c r="F829" s="52">
        <f>(Input!F$12*Input!F$139)*F564</f>
        <v>121858.10225696406</v>
      </c>
      <c r="G829" s="52">
        <f>(Input!G$12*Input!G$139)*G564</f>
        <v>108597.20067848139</v>
      </c>
      <c r="H829" s="52">
        <f>(Input!H$12*Input!H$139)*H564</f>
        <v>94744.426855787053</v>
      </c>
      <c r="I829" s="57">
        <f>(Input!I$12*Input!I$139)*I564</f>
        <v>93055.935336487426</v>
      </c>
    </row>
    <row r="830" spans="1:9" s="5" customFormat="1" ht="15" customHeight="1" x14ac:dyDescent="0.25">
      <c r="A830" s="46" t="str">
        <f t="shared" si="59"/>
        <v>15.20.04_Denia</v>
      </c>
      <c r="B830" s="4" t="str">
        <f t="shared" si="57"/>
        <v>Salida Nacional / National exit</v>
      </c>
      <c r="C830" s="52">
        <f>(Input!C$12*Input!C$139)*C565</f>
        <v>17640.79309054582</v>
      </c>
      <c r="D830" s="52">
        <f>(Input!D$12*Input!D$139)*D565</f>
        <v>15290.879988800132</v>
      </c>
      <c r="E830" s="52">
        <f>(Input!E$12*Input!E$139)*E565</f>
        <v>13058.863346016919</v>
      </c>
      <c r="F830" s="52">
        <f>(Input!F$12*Input!F$139)*F565</f>
        <v>11475.994138704484</v>
      </c>
      <c r="G830" s="52">
        <f>(Input!G$12*Input!G$139)*G565</f>
        <v>10235.75793669252</v>
      </c>
      <c r="H830" s="52">
        <f>(Input!H$12*Input!H$139)*H565</f>
        <v>8931.5447088763831</v>
      </c>
      <c r="I830" s="57">
        <f>(Input!I$12*Input!I$139)*I565</f>
        <v>8774.6486233281757</v>
      </c>
    </row>
    <row r="831" spans="1:9" s="5" customFormat="1" ht="15" customHeight="1" x14ac:dyDescent="0.25">
      <c r="A831" s="46" t="str">
        <f t="shared" si="59"/>
        <v>15.20.05_Ibiza</v>
      </c>
      <c r="B831" s="4" t="str">
        <f t="shared" si="57"/>
        <v>Salida Nacional / National exit</v>
      </c>
      <c r="C831" s="52">
        <f>(Input!C$12*Input!C$139)*C566</f>
        <v>37451.001084354466</v>
      </c>
      <c r="D831" s="52">
        <f>(Input!D$12*Input!D$139)*D566</f>
        <v>32095.784898232178</v>
      </c>
      <c r="E831" s="52">
        <f>(Input!E$12*Input!E$139)*E566</f>
        <v>27074.988405630913</v>
      </c>
      <c r="F831" s="52">
        <f>(Input!F$12*Input!F$139)*F566</f>
        <v>23578.308656275389</v>
      </c>
      <c r="G831" s="52">
        <f>(Input!G$12*Input!G$139)*G566</f>
        <v>20848.03115695568</v>
      </c>
      <c r="H831" s="52">
        <f>(Input!H$12*Input!H$139)*H566</f>
        <v>18074.835735748664</v>
      </c>
      <c r="I831" s="57">
        <f>(Input!I$12*Input!I$139)*I566</f>
        <v>17703.760949460837</v>
      </c>
    </row>
    <row r="832" spans="1:9" s="5" customFormat="1" ht="15" customHeight="1" x14ac:dyDescent="0.25">
      <c r="A832" s="46" t="str">
        <f t="shared" si="59"/>
        <v>15.20.06_Mallorca-S. Juan Dios</v>
      </c>
      <c r="B832" s="4" t="str">
        <f t="shared" si="57"/>
        <v>Salida Nacional / National exit</v>
      </c>
      <c r="C832" s="52">
        <f>(Input!C$12*Input!C$139)*C567</f>
        <v>904590.86117340135</v>
      </c>
      <c r="D832" s="52">
        <f>(Input!D$12*Input!D$139)*D567</f>
        <v>775541.04607577238</v>
      </c>
      <c r="E832" s="52">
        <f>(Input!E$12*Input!E$139)*E567</f>
        <v>654559.21620760974</v>
      </c>
      <c r="F832" s="52">
        <f>(Input!F$12*Input!F$139)*F567</f>
        <v>570326.05861967034</v>
      </c>
      <c r="G832" s="52">
        <f>(Input!G$12*Input!G$139)*G567</f>
        <v>504400.38636754465</v>
      </c>
      <c r="H832" s="52">
        <f>(Input!H$12*Input!H$139)*H567</f>
        <v>437348.5913209361</v>
      </c>
      <c r="I832" s="57">
        <f>(Input!I$12*Input!I$139)*I567</f>
        <v>428402.97037031711</v>
      </c>
    </row>
    <row r="833" spans="1:9" s="5" customFormat="1" ht="15" customHeight="1" x14ac:dyDescent="0.25">
      <c r="A833" s="46" t="str">
        <f t="shared" si="59"/>
        <v>15.20A.1_Onteniente</v>
      </c>
      <c r="B833" s="4" t="str">
        <f t="shared" si="57"/>
        <v>Salida Nacional / National exit</v>
      </c>
      <c r="C833" s="52">
        <f>(Input!C$12*Input!C$139)*C568</f>
        <v>689956.0802266571</v>
      </c>
      <c r="D833" s="52">
        <f>(Input!D$12*Input!D$139)*D568</f>
        <v>598080.87713740452</v>
      </c>
      <c r="E833" s="52">
        <f>(Input!E$12*Input!E$139)*E568</f>
        <v>510528.52535302192</v>
      </c>
      <c r="F833" s="52">
        <f>(Input!F$12*Input!F$139)*F568</f>
        <v>448129.27132623573</v>
      </c>
      <c r="G833" s="52">
        <f>(Input!G$12*Input!G$139)*G568</f>
        <v>399908.11156225018</v>
      </c>
      <c r="H833" s="52">
        <f>(Input!H$12*Input!H$139)*H568</f>
        <v>349233.69830354769</v>
      </c>
      <c r="I833" s="57">
        <f>(Input!I$12*Input!I$139)*I568</f>
        <v>343215.96021433326</v>
      </c>
    </row>
    <row r="834" spans="1:9" s="5" customFormat="1" ht="15" customHeight="1" x14ac:dyDescent="0.25">
      <c r="A834" s="46" t="str">
        <f t="shared" si="59"/>
        <v>15.21_Bañeres</v>
      </c>
      <c r="B834" s="4" t="str">
        <f t="shared" si="57"/>
        <v>Salida Nacional / National exit</v>
      </c>
      <c r="C834" s="52">
        <f>(Input!C$12*Input!C$139)*C569</f>
        <v>264446.32291350642</v>
      </c>
      <c r="D834" s="52">
        <f>(Input!D$12*Input!D$139)*D569</f>
        <v>229097.43314593687</v>
      </c>
      <c r="E834" s="52">
        <f>(Input!E$12*Input!E$139)*E569</f>
        <v>195431.3966238446</v>
      </c>
      <c r="F834" s="52">
        <f>(Input!F$12*Input!F$139)*F569</f>
        <v>171445.20542024681</v>
      </c>
      <c r="G834" s="52">
        <f>(Input!G$12*Input!G$139)*G569</f>
        <v>152962.86977792479</v>
      </c>
      <c r="H834" s="52">
        <f>(Input!H$12*Input!H$139)*H569</f>
        <v>133569.24972567079</v>
      </c>
      <c r="I834" s="57">
        <f>(Input!I$12*Input!I$139)*I569</f>
        <v>131273.72692302731</v>
      </c>
    </row>
    <row r="835" spans="1:9" s="5" customFormat="1" ht="15" customHeight="1" x14ac:dyDescent="0.25">
      <c r="A835" s="46" t="str">
        <f t="shared" si="59"/>
        <v>15.22_Ibi</v>
      </c>
      <c r="B835" s="4" t="str">
        <f t="shared" si="57"/>
        <v>Salida Nacional / National exit</v>
      </c>
      <c r="C835" s="52">
        <f>(Input!C$12*Input!C$139)*C570</f>
        <v>71657.641034022599</v>
      </c>
      <c r="D835" s="52">
        <f>(Input!D$12*Input!D$139)*D570</f>
        <v>61316.342707860975</v>
      </c>
      <c r="E835" s="52">
        <f>(Input!E$12*Input!E$139)*E570</f>
        <v>51571.66008338915</v>
      </c>
      <c r="F835" s="52">
        <f>(Input!F$12*Input!F$139)*F570</f>
        <v>44723.708764667768</v>
      </c>
      <c r="G835" s="52">
        <f>(Input!G$12*Input!G$139)*G570</f>
        <v>39563.478624702206</v>
      </c>
      <c r="H835" s="52">
        <f>(Input!H$12*Input!H$139)*H570</f>
        <v>34352.24162554014</v>
      </c>
      <c r="I835" s="57">
        <f>(Input!I$12*Input!I$139)*I570</f>
        <v>33667.877581648849</v>
      </c>
    </row>
    <row r="836" spans="1:9" s="5" customFormat="1" ht="15" customHeight="1" x14ac:dyDescent="0.25">
      <c r="A836" s="46" t="str">
        <f t="shared" si="59"/>
        <v>15.23_Tibi</v>
      </c>
      <c r="B836" s="4" t="str">
        <f t="shared" si="57"/>
        <v>Salida Nacional / National exit</v>
      </c>
      <c r="C836" s="52">
        <f>(Input!C$12*Input!C$139)*C571</f>
        <v>7936.1486609286649</v>
      </c>
      <c r="D836" s="52">
        <f>(Input!D$12*Input!D$139)*D571</f>
        <v>6799.5454472780502</v>
      </c>
      <c r="E836" s="52">
        <f>(Input!E$12*Input!E$139)*E571</f>
        <v>5727.3796535330384</v>
      </c>
      <c r="F836" s="52">
        <f>(Input!F$12*Input!F$139)*F571</f>
        <v>4972.760447683132</v>
      </c>
      <c r="G836" s="52">
        <f>(Input!G$12*Input!G$139)*G571</f>
        <v>4403.4789264395722</v>
      </c>
      <c r="H836" s="52">
        <f>(Input!H$12*Input!H$139)*H571</f>
        <v>3826.2154358624425</v>
      </c>
      <c r="I836" s="57">
        <f>(Input!I$12*Input!I$139)*I571</f>
        <v>3751.5678831011346</v>
      </c>
    </row>
    <row r="837" spans="1:9" s="5" customFormat="1" ht="15" customHeight="1" x14ac:dyDescent="0.25">
      <c r="A837" s="46" t="str">
        <f t="shared" si="59"/>
        <v>15.24_Alicante</v>
      </c>
      <c r="B837" s="4" t="str">
        <f t="shared" si="57"/>
        <v>Salida Nacional / National exit</v>
      </c>
      <c r="C837" s="52">
        <f>(Input!C$12*Input!C$139)*C572</f>
        <v>249144.81843218094</v>
      </c>
      <c r="D837" s="52">
        <f>(Input!D$12*Input!D$139)*D572</f>
        <v>214339.5920574053</v>
      </c>
      <c r="E837" s="52">
        <f>(Input!E$12*Input!E$139)*E572</f>
        <v>181393.33613299899</v>
      </c>
      <c r="F837" s="52">
        <f>(Input!F$12*Input!F$139)*F572</f>
        <v>158093.78864950268</v>
      </c>
      <c r="G837" s="52">
        <f>(Input!G$12*Input!G$139)*G572</f>
        <v>140420.60631834879</v>
      </c>
      <c r="H837" s="52">
        <f>(Input!H$12*Input!H$139)*H572</f>
        <v>122267.16914429404</v>
      </c>
      <c r="I837" s="57">
        <f>(Input!I$12*Input!I$139)*I572</f>
        <v>120017.36866965838</v>
      </c>
    </row>
    <row r="838" spans="1:9" s="5" customFormat="1" ht="15" customHeight="1" x14ac:dyDescent="0.25">
      <c r="A838" s="46" t="str">
        <f t="shared" si="59"/>
        <v>15.26_Elche</v>
      </c>
      <c r="B838" s="4" t="str">
        <f t="shared" si="57"/>
        <v>Salida Nacional / National exit</v>
      </c>
      <c r="C838" s="52">
        <f>(Input!C$12*Input!C$139)*C573</f>
        <v>445291.84006734536</v>
      </c>
      <c r="D838" s="52">
        <f>(Input!D$12*Input!D$139)*D573</f>
        <v>382984.37158473162</v>
      </c>
      <c r="E838" s="52">
        <f>(Input!E$12*Input!E$139)*E573</f>
        <v>324013.55556077074</v>
      </c>
      <c r="F838" s="52">
        <f>(Input!F$12*Input!F$139)*F573</f>
        <v>282303.26201431052</v>
      </c>
      <c r="G838" s="52">
        <f>(Input!G$12*Input!G$139)*G573</f>
        <v>250752.10991213756</v>
      </c>
      <c r="H838" s="52">
        <f>(Input!H$12*Input!H$139)*H573</f>
        <v>218357.60963397619</v>
      </c>
      <c r="I838" s="57">
        <f>(Input!I$12*Input!I$139)*I573</f>
        <v>214379.04691779159</v>
      </c>
    </row>
    <row r="839" spans="1:9" s="5" customFormat="1" ht="15" customHeight="1" x14ac:dyDescent="0.25">
      <c r="A839" s="46" t="str">
        <f t="shared" si="59"/>
        <v>15.28_16_Callosa Segura</v>
      </c>
      <c r="B839" s="4" t="str">
        <f t="shared" si="57"/>
        <v>Salida Nacional / National exit</v>
      </c>
      <c r="C839" s="52">
        <f>(Input!C$12*Input!C$139)*C574</f>
        <v>137849.61564777346</v>
      </c>
      <c r="D839" s="52">
        <f>(Input!D$12*Input!D$139)*D574</f>
        <v>118797.36667597982</v>
      </c>
      <c r="E839" s="52">
        <f>(Input!E$12*Input!E$139)*E574</f>
        <v>100732.86242092092</v>
      </c>
      <c r="F839" s="52">
        <f>(Input!F$12*Input!F$139)*F574</f>
        <v>87922.162034296125</v>
      </c>
      <c r="G839" s="52">
        <f>(Input!G$12*Input!G$139)*G574</f>
        <v>78216.617678087438</v>
      </c>
      <c r="H839" s="52">
        <f>(Input!H$12*Input!H$139)*H574</f>
        <v>68186.682650889008</v>
      </c>
      <c r="I839" s="57">
        <f>(Input!I$12*Input!I$139)*I574</f>
        <v>66988.039880260301</v>
      </c>
    </row>
    <row r="840" spans="1:9" s="5" customFormat="1" ht="15" customHeight="1" x14ac:dyDescent="0.25">
      <c r="A840" s="46" t="str">
        <f t="shared" ref="A840:A855" si="60">A575</f>
        <v>15.30_San Javier</v>
      </c>
      <c r="B840" s="4" t="str">
        <f t="shared" si="57"/>
        <v>Salida Nacional / National exit</v>
      </c>
      <c r="C840" s="52">
        <f>(Input!C$12*Input!C$139)*C575</f>
        <v>51581.048541767195</v>
      </c>
      <c r="D840" s="52">
        <f>(Input!D$12*Input!D$139)*D575</f>
        <v>44504.58175792711</v>
      </c>
      <c r="E840" s="52">
        <f>(Input!E$12*Input!E$139)*E575</f>
        <v>37786.970119923797</v>
      </c>
      <c r="F840" s="52">
        <f>(Input!F$12*Input!F$139)*F575</f>
        <v>33013.772930428291</v>
      </c>
      <c r="G840" s="52">
        <f>(Input!G$12*Input!G$139)*G575</f>
        <v>29400.363364177552</v>
      </c>
      <c r="H840" s="52">
        <f>(Input!H$12*Input!H$139)*H575</f>
        <v>25650.768712643625</v>
      </c>
      <c r="I840" s="57">
        <f>(Input!I$12*Input!I$139)*I575</f>
        <v>25213.624716651149</v>
      </c>
    </row>
    <row r="841" spans="1:9" s="5" customFormat="1" ht="15" customHeight="1" x14ac:dyDescent="0.25">
      <c r="A841" s="46" t="str">
        <f t="shared" si="60"/>
        <v>15.31.1A_EnergyWorks Cartagena</v>
      </c>
      <c r="B841" s="4" t="str">
        <f t="shared" si="57"/>
        <v>Salida Nacional / National exit</v>
      </c>
      <c r="C841" s="52">
        <f>(Input!C$12*Input!C$139)*C576</f>
        <v>1426816.466483705</v>
      </c>
      <c r="D841" s="52">
        <f>(Input!D$12*Input!D$139)*D576</f>
        <v>1232562.8042299619</v>
      </c>
      <c r="E841" s="52">
        <f>(Input!E$12*Input!E$139)*E576</f>
        <v>1055247.3876518891</v>
      </c>
      <c r="F841" s="52">
        <f>(Input!F$12*Input!F$139)*F576</f>
        <v>948522.48029609979</v>
      </c>
      <c r="G841" s="52">
        <f>(Input!G$12*Input!G$139)*G576</f>
        <v>852620.53625132423</v>
      </c>
      <c r="H841" s="52">
        <f>(Input!H$12*Input!H$139)*H576</f>
        <v>746329.5582917881</v>
      </c>
      <c r="I841" s="57">
        <f>(Input!I$12*Input!I$139)*I576</f>
        <v>721199.87198832934</v>
      </c>
    </row>
    <row r="842" spans="1:9" s="5" customFormat="1" ht="15" customHeight="1" x14ac:dyDescent="0.25">
      <c r="A842" s="46" t="str">
        <f t="shared" si="60"/>
        <v>15.31_General Electric</v>
      </c>
      <c r="B842" s="4" t="str">
        <f t="shared" si="57"/>
        <v>Salida Nacional / National exit</v>
      </c>
      <c r="C842" s="52">
        <f>(Input!C$12*Input!C$139)*C577</f>
        <v>279420.734002868</v>
      </c>
      <c r="D842" s="52">
        <f>(Input!D$12*Input!D$139)*D577</f>
        <v>241284.35347551937</v>
      </c>
      <c r="E842" s="52">
        <f>(Input!E$12*Input!E$139)*E577</f>
        <v>206447.61676943625</v>
      </c>
      <c r="F842" s="52">
        <f>(Input!F$12*Input!F$139)*F577</f>
        <v>185440.5646856059</v>
      </c>
      <c r="G842" s="52">
        <f>(Input!G$12*Input!G$139)*G577</f>
        <v>166645.12951443077</v>
      </c>
      <c r="H842" s="52">
        <f>(Input!H$12*Input!H$139)*H577</f>
        <v>145855.73758118018</v>
      </c>
      <c r="I842" s="57">
        <f>(Input!I$12*Input!I$139)*I577</f>
        <v>140918.05902557724</v>
      </c>
    </row>
    <row r="843" spans="1:9" s="5" customFormat="1" ht="15" customHeight="1" x14ac:dyDescent="0.25">
      <c r="A843" s="46" t="str">
        <f t="shared" si="60"/>
        <v>15.31A.2_Fuente Alamo</v>
      </c>
      <c r="B843" s="4" t="str">
        <f t="shared" si="57"/>
        <v>Salida Nacional / National exit</v>
      </c>
      <c r="C843" s="52">
        <f>(Input!C$12*Input!C$139)*C578</f>
        <v>567.52558316852003</v>
      </c>
      <c r="D843" s="52">
        <f>(Input!D$12*Input!D$139)*D578</f>
        <v>483.26774719515964</v>
      </c>
      <c r="E843" s="52">
        <f>(Input!E$12*Input!E$139)*E578</f>
        <v>404.23665851648713</v>
      </c>
      <c r="F843" s="52">
        <f>(Input!F$12*Input!F$139)*F578</f>
        <v>348.94973146807217</v>
      </c>
      <c r="G843" s="52">
        <f>(Input!G$12*Input!G$139)*G578</f>
        <v>307.91234157865676</v>
      </c>
      <c r="H843" s="52">
        <f>(Input!H$12*Input!H$139)*H578</f>
        <v>266.97606640178054</v>
      </c>
      <c r="I843" s="57">
        <f>(Input!I$12*Input!I$139)*I578</f>
        <v>261.67975497704032</v>
      </c>
    </row>
    <row r="844" spans="1:9" s="5" customFormat="1" ht="15" customHeight="1" x14ac:dyDescent="0.25">
      <c r="A844" s="46" t="str">
        <f t="shared" si="60"/>
        <v>15.31A.4_Lorca</v>
      </c>
      <c r="B844" s="4" t="str">
        <f t="shared" si="57"/>
        <v>Salida Nacional / National exit</v>
      </c>
      <c r="C844" s="52">
        <f>(Input!C$12*Input!C$139)*C579</f>
        <v>176774.60488006004</v>
      </c>
      <c r="D844" s="52">
        <f>(Input!D$12*Input!D$139)*D579</f>
        <v>153042.4350776714</v>
      </c>
      <c r="E844" s="52">
        <f>(Input!E$12*Input!E$139)*E579</f>
        <v>130495.57031611486</v>
      </c>
      <c r="F844" s="52">
        <f>(Input!F$12*Input!F$139)*F579</f>
        <v>114452.64037357153</v>
      </c>
      <c r="G844" s="52">
        <f>(Input!G$12*Input!G$139)*G579</f>
        <v>102181.61530244736</v>
      </c>
      <c r="H844" s="52">
        <f>(Input!H$12*Input!H$139)*H579</f>
        <v>89286.032153288354</v>
      </c>
      <c r="I844" s="57">
        <f>(Input!I$12*Input!I$139)*I579</f>
        <v>87871.389908509227</v>
      </c>
    </row>
    <row r="845" spans="1:9" s="5" customFormat="1" ht="15" customHeight="1" x14ac:dyDescent="0.25">
      <c r="A845" s="46" t="str">
        <f t="shared" si="60"/>
        <v>15.34_Escombreras</v>
      </c>
      <c r="B845" s="4" t="str">
        <f t="shared" si="57"/>
        <v>Salida Nacional / National exit</v>
      </c>
      <c r="C845" s="52">
        <f>(Input!C$12*Input!C$139)*C580</f>
        <v>7435864.4833097504</v>
      </c>
      <c r="D845" s="52">
        <f>(Input!D$12*Input!D$139)*D580</f>
        <v>6420789.9932283051</v>
      </c>
      <c r="E845" s="52">
        <f>(Input!E$12*Input!E$139)*E580</f>
        <v>5493478.2897087298</v>
      </c>
      <c r="F845" s="52">
        <f>(Input!F$12*Input!F$139)*F580</f>
        <v>4934210.8144587912</v>
      </c>
      <c r="G845" s="52">
        <f>(Input!G$12*Input!G$139)*G580</f>
        <v>4433983.1875910405</v>
      </c>
      <c r="H845" s="52">
        <f>(Input!H$12*Input!H$139)*H580</f>
        <v>3880784.6080410834</v>
      </c>
      <c r="I845" s="57">
        <f>(Input!I$12*Input!I$139)*I580</f>
        <v>3749320.0638995483</v>
      </c>
    </row>
    <row r="846" spans="1:9" s="5" customFormat="1" ht="15" customHeight="1" x14ac:dyDescent="0.25">
      <c r="A846" s="46" t="str">
        <f t="shared" si="60"/>
        <v>15_Tivissa</v>
      </c>
      <c r="B846" s="4" t="str">
        <f t="shared" si="57"/>
        <v>Salida Nacional / National exit</v>
      </c>
      <c r="C846" s="52">
        <f>(Input!C$12*Input!C$139)*C581</f>
        <v>1494.538022886567</v>
      </c>
      <c r="D846" s="52">
        <f>(Input!D$12*Input!D$139)*D581</f>
        <v>1288.8352281967454</v>
      </c>
      <c r="E846" s="52">
        <f>(Input!E$12*Input!E$139)*E581</f>
        <v>1096.1583424130793</v>
      </c>
      <c r="F846" s="52">
        <f>(Input!F$12*Input!F$139)*F581</f>
        <v>962.97062325359309</v>
      </c>
      <c r="G846" s="52">
        <f>(Input!G$12*Input!G$139)*G581</f>
        <v>851.89435112042293</v>
      </c>
      <c r="H846" s="52">
        <f>(Input!H$12*Input!H$139)*H581</f>
        <v>737.45992169895078</v>
      </c>
      <c r="I846" s="57">
        <f>(Input!I$12*Input!I$139)*I581</f>
        <v>720.8692036364896</v>
      </c>
    </row>
    <row r="847" spans="1:9" s="5" customFormat="1" ht="15" customHeight="1" x14ac:dyDescent="0.25">
      <c r="A847" s="46" t="str">
        <f t="shared" si="60"/>
        <v>16A_Benisanet</v>
      </c>
      <c r="B847" s="4" t="str">
        <f t="shared" si="57"/>
        <v>Salida Nacional / National exit</v>
      </c>
      <c r="C847" s="52">
        <f>(Input!C$12*Input!C$139)*C582</f>
        <v>35302.503218843936</v>
      </c>
      <c r="D847" s="52">
        <f>(Input!D$12*Input!D$139)*D582</f>
        <v>30445.815260096115</v>
      </c>
      <c r="E847" s="52">
        <f>(Input!E$12*Input!E$139)*E582</f>
        <v>25896.882943566648</v>
      </c>
      <c r="F847" s="52">
        <f>(Input!F$12*Input!F$139)*F582</f>
        <v>22752.707006193421</v>
      </c>
      <c r="G847" s="52">
        <f>(Input!G$12*Input!G$139)*G582</f>
        <v>20128.859754651607</v>
      </c>
      <c r="H847" s="52">
        <f>(Input!H$12*Input!H$139)*H582</f>
        <v>17425.084764123985</v>
      </c>
      <c r="I847" s="57">
        <f>(Input!I$12*Input!I$139)*I582</f>
        <v>17033.330180927205</v>
      </c>
    </row>
    <row r="848" spans="1:9" s="5" customFormat="1" ht="15" customHeight="1" x14ac:dyDescent="0.25">
      <c r="A848" s="46" t="str">
        <f t="shared" si="60"/>
        <v>19_Caspe</v>
      </c>
      <c r="B848" s="4" t="str">
        <f t="shared" si="57"/>
        <v>Salida Nacional / National exit</v>
      </c>
      <c r="C848" s="52">
        <f>(Input!C$12*Input!C$139)*C583</f>
        <v>881482.93825888284</v>
      </c>
      <c r="D848" s="52">
        <f>(Input!D$12*Input!D$139)*D583</f>
        <v>766483.38523884991</v>
      </c>
      <c r="E848" s="52">
        <f>(Input!E$12*Input!E$139)*E583</f>
        <v>658634.83986373164</v>
      </c>
      <c r="F848" s="52">
        <f>(Input!F$12*Input!F$139)*F583</f>
        <v>584237.55570587248</v>
      </c>
      <c r="G848" s="52">
        <f>(Input!G$12*Input!G$139)*G583</f>
        <v>519676.26370181923</v>
      </c>
      <c r="H848" s="52">
        <f>(Input!H$12*Input!H$139)*H583</f>
        <v>451294.79952400899</v>
      </c>
      <c r="I848" s="57">
        <f>(Input!I$12*Input!I$139)*I583</f>
        <v>442085.00220841734</v>
      </c>
    </row>
    <row r="849" spans="1:9" s="5" customFormat="1" ht="15" customHeight="1" x14ac:dyDescent="0.25">
      <c r="A849" s="46" t="str">
        <f t="shared" si="60"/>
        <v>20_Andorra</v>
      </c>
      <c r="B849" s="4" t="str">
        <f t="shared" si="57"/>
        <v>Salida Nacional / National exit</v>
      </c>
      <c r="C849" s="52">
        <f>(Input!C$12*Input!C$139)*C584</f>
        <v>775860.04799988412</v>
      </c>
      <c r="D849" s="52">
        <f>(Input!D$12*Input!D$139)*D584</f>
        <v>662878.72609125264</v>
      </c>
      <c r="E849" s="52">
        <f>(Input!E$12*Input!E$139)*E584</f>
        <v>565081.87306033843</v>
      </c>
      <c r="F849" s="52">
        <f>(Input!F$12*Input!F$139)*F584</f>
        <v>513254.11399276968</v>
      </c>
      <c r="G849" s="52">
        <f>(Input!G$12*Input!G$139)*G584</f>
        <v>462226.48370893445</v>
      </c>
      <c r="H849" s="52">
        <f>(Input!H$12*Input!H$139)*H584</f>
        <v>403560.90494992107</v>
      </c>
      <c r="I849" s="57">
        <f>(Input!I$12*Input!I$139)*I584</f>
        <v>398588.66412011936</v>
      </c>
    </row>
    <row r="850" spans="1:9" s="5" customFormat="1" ht="15" customHeight="1" x14ac:dyDescent="0.25">
      <c r="A850" s="46" t="str">
        <f t="shared" si="60"/>
        <v>21.1_Azaila</v>
      </c>
      <c r="B850" s="4" t="str">
        <f t="shared" si="57"/>
        <v>Salida Nacional / National exit</v>
      </c>
      <c r="C850" s="52">
        <f>(Input!C$12*Input!C$139)*C585</f>
        <v>41137.034190476494</v>
      </c>
      <c r="D850" s="52">
        <f>(Input!D$12*Input!D$139)*D585</f>
        <v>34833.978479557962</v>
      </c>
      <c r="E850" s="52">
        <f>(Input!E$12*Input!E$139)*E585</f>
        <v>29585.93441863979</v>
      </c>
      <c r="F850" s="52">
        <f>(Input!F$12*Input!F$139)*F585</f>
        <v>27207.688749129244</v>
      </c>
      <c r="G850" s="52">
        <f>(Input!G$12*Input!G$139)*G585</f>
        <v>24695.452564704552</v>
      </c>
      <c r="H850" s="52">
        <f>(Input!H$12*Input!H$139)*H585</f>
        <v>21643.826308083615</v>
      </c>
      <c r="I850" s="57">
        <f>(Input!I$12*Input!I$139)*I585</f>
        <v>21582.154180200236</v>
      </c>
    </row>
    <row r="851" spans="1:9" s="5" customFormat="1" ht="15" customHeight="1" x14ac:dyDescent="0.25">
      <c r="A851" s="46" t="str">
        <f t="shared" si="60"/>
        <v>22_Epysa</v>
      </c>
      <c r="B851" s="4" t="str">
        <f t="shared" si="57"/>
        <v>Salida Nacional / National exit</v>
      </c>
      <c r="C851" s="52">
        <f>(Input!C$12*Input!C$139)*C586</f>
        <v>126599.84696409706</v>
      </c>
      <c r="D851" s="52">
        <f>(Input!D$12*Input!D$139)*D586</f>
        <v>111847.02383445032</v>
      </c>
      <c r="E851" s="52">
        <f>(Input!E$12*Input!E$139)*E586</f>
        <v>97916.609084773212</v>
      </c>
      <c r="F851" s="52">
        <f>(Input!F$12*Input!F$139)*F586</f>
        <v>88207.555548116317</v>
      </c>
      <c r="G851" s="52">
        <f>(Input!G$12*Input!G$139)*G586</f>
        <v>79254.734838700315</v>
      </c>
      <c r="H851" s="52">
        <f>(Input!H$12*Input!H$139)*H586</f>
        <v>69260.085021890322</v>
      </c>
      <c r="I851" s="57">
        <f>(Input!I$12*Input!I$139)*I586</f>
        <v>68082.278226993993</v>
      </c>
    </row>
    <row r="852" spans="1:9" s="5" customFormat="1" ht="15" customHeight="1" x14ac:dyDescent="0.25">
      <c r="A852" s="46" t="str">
        <f t="shared" si="60"/>
        <v>23_Mediana Zaragoza</v>
      </c>
      <c r="B852" s="4" t="str">
        <f t="shared" si="57"/>
        <v>Salida Nacional / National exit</v>
      </c>
      <c r="C852" s="52">
        <f>(Input!C$12*Input!C$139)*C587</f>
        <v>1642651.8869842615</v>
      </c>
      <c r="D852" s="52">
        <f>(Input!D$12*Input!D$139)*D587</f>
        <v>1435969.4061738898</v>
      </c>
      <c r="E852" s="52">
        <f>(Input!E$12*Input!E$139)*E587</f>
        <v>1241340.9776083827</v>
      </c>
      <c r="F852" s="52">
        <f>(Input!F$12*Input!F$139)*F587</f>
        <v>1106973.5830395345</v>
      </c>
      <c r="G852" s="52">
        <f>(Input!G$12*Input!G$139)*G587</f>
        <v>986711.72467695607</v>
      </c>
      <c r="H852" s="52">
        <f>(Input!H$12*Input!H$139)*H587</f>
        <v>857596.40592419368</v>
      </c>
      <c r="I852" s="57">
        <f>(Input!I$12*Input!I$139)*I587</f>
        <v>841283.5319142394</v>
      </c>
    </row>
    <row r="853" spans="1:9" s="5" customFormat="1" ht="15" customHeight="1" x14ac:dyDescent="0.25">
      <c r="A853" s="46" t="str">
        <f t="shared" si="60"/>
        <v>23A_La Cartuja</v>
      </c>
      <c r="B853" s="4" t="str">
        <f t="shared" si="57"/>
        <v>Salida Nacional / National exit</v>
      </c>
      <c r="C853" s="52">
        <f>(Input!C$12*Input!C$139)*C588</f>
        <v>41404.867449243247</v>
      </c>
      <c r="D853" s="52">
        <f>(Input!D$12*Input!D$139)*D588</f>
        <v>35978.161586372131</v>
      </c>
      <c r="E853" s="52">
        <f>(Input!E$12*Input!E$139)*E588</f>
        <v>30913.362667477526</v>
      </c>
      <c r="F853" s="52">
        <f>(Input!F$12*Input!F$139)*F588</f>
        <v>27445.623096580726</v>
      </c>
      <c r="G853" s="52">
        <f>(Input!G$12*Input!G$139)*G588</f>
        <v>24373.549767404566</v>
      </c>
      <c r="H853" s="52">
        <f>(Input!H$12*Input!H$139)*H588</f>
        <v>21129.827291553724</v>
      </c>
      <c r="I853" s="57">
        <f>(Input!I$12*Input!I$139)*I588</f>
        <v>20690.211957693169</v>
      </c>
    </row>
    <row r="854" spans="1:9" s="5" customFormat="1" ht="15" customHeight="1" x14ac:dyDescent="0.25">
      <c r="A854" s="46" t="str">
        <f t="shared" si="60"/>
        <v>24_Santa Fe</v>
      </c>
      <c r="B854" s="4" t="str">
        <f t="shared" si="57"/>
        <v>Salida Nacional / National exit</v>
      </c>
      <c r="C854" s="52">
        <f>(Input!C$12*Input!C$139)*C589</f>
        <v>19111.902522353204</v>
      </c>
      <c r="D854" s="52">
        <f>(Input!D$12*Input!D$139)*D589</f>
        <v>16594.380968672227</v>
      </c>
      <c r="E854" s="52">
        <f>(Input!E$12*Input!E$139)*E589</f>
        <v>14247.134813686536</v>
      </c>
      <c r="F854" s="52">
        <f>(Input!F$12*Input!F$139)*F589</f>
        <v>12638.586940253592</v>
      </c>
      <c r="G854" s="52">
        <f>(Input!G$12*Input!G$139)*G589</f>
        <v>11212.368791531766</v>
      </c>
      <c r="H854" s="52">
        <f>(Input!H$12*Input!H$139)*H589</f>
        <v>9712.2069766912409</v>
      </c>
      <c r="I854" s="57">
        <f>(Input!I$12*Input!I$139)*I589</f>
        <v>9506.3818819324479</v>
      </c>
    </row>
    <row r="855" spans="1:9" s="5" customFormat="1" ht="15" customHeight="1" x14ac:dyDescent="0.25">
      <c r="A855" s="46" t="str">
        <f t="shared" si="60"/>
        <v>24A_Zaragoza I+D</v>
      </c>
      <c r="B855" s="4" t="str">
        <f t="shared" si="57"/>
        <v>Salida Nacional / National exit</v>
      </c>
      <c r="C855" s="52">
        <f>(Input!C$12*Input!C$139)*C590</f>
        <v>165888.44331830673</v>
      </c>
      <c r="D855" s="52">
        <f>(Input!D$12*Input!D$139)*D590</f>
        <v>145280.30775216426</v>
      </c>
      <c r="E855" s="52">
        <f>(Input!E$12*Input!E$139)*E590</f>
        <v>125988.92299783928</v>
      </c>
      <c r="F855" s="52">
        <f>(Input!F$12*Input!F$139)*F590</f>
        <v>112703.33381982731</v>
      </c>
      <c r="G855" s="52">
        <f>(Input!G$12*Input!G$139)*G590</f>
        <v>100601.55343945193</v>
      </c>
      <c r="H855" s="52">
        <f>(Input!H$12*Input!H$139)*H590</f>
        <v>87497.429815786803</v>
      </c>
      <c r="I855" s="57">
        <f>(Input!I$12*Input!I$139)*I590</f>
        <v>85825.189894904732</v>
      </c>
    </row>
    <row r="856" spans="1:9" s="5" customFormat="1" ht="15" customHeight="1" x14ac:dyDescent="0.25">
      <c r="A856" s="46" t="str">
        <f t="shared" ref="A856:B871" si="61">A591</f>
        <v>25A_Barboles</v>
      </c>
      <c r="B856" s="4" t="str">
        <f t="shared" si="57"/>
        <v>Salida Nacional / National exit</v>
      </c>
      <c r="C856" s="52">
        <f>(Input!C$12*Input!C$139)*C591</f>
        <v>0</v>
      </c>
      <c r="D856" s="52">
        <f>(Input!D$12*Input!D$139)*D591</f>
        <v>0</v>
      </c>
      <c r="E856" s="52">
        <f>(Input!E$12*Input!E$139)*E591</f>
        <v>0</v>
      </c>
      <c r="F856" s="52">
        <f>(Input!F$12*Input!F$139)*F591</f>
        <v>0</v>
      </c>
      <c r="G856" s="52">
        <f>(Input!G$12*Input!G$139)*G591</f>
        <v>0</v>
      </c>
      <c r="H856" s="52">
        <f>(Input!H$12*Input!H$139)*H591</f>
        <v>0</v>
      </c>
      <c r="I856" s="57">
        <f>(Input!I$12*Input!I$139)*I591</f>
        <v>0</v>
      </c>
    </row>
    <row r="857" spans="1:9" s="5" customFormat="1" ht="15" customHeight="1" x14ac:dyDescent="0.25">
      <c r="A857" s="46" t="str">
        <f t="shared" si="61"/>
        <v>25X_General Motors</v>
      </c>
      <c r="B857" s="4" t="str">
        <f t="shared" si="57"/>
        <v>Salida Nacional / National exit</v>
      </c>
      <c r="C857" s="52">
        <f>(Input!C$12*Input!C$139)*C592</f>
        <v>283122.3738504714</v>
      </c>
      <c r="D857" s="52">
        <f>(Input!D$12*Input!D$139)*D592</f>
        <v>243547.69615196943</v>
      </c>
      <c r="E857" s="52">
        <f>(Input!E$12*Input!E$139)*E592</f>
        <v>206844.47603117992</v>
      </c>
      <c r="F857" s="52">
        <f>(Input!F$12*Input!F$139)*F592</f>
        <v>182074.07751950665</v>
      </c>
      <c r="G857" s="52">
        <f>(Input!G$12*Input!G$139)*G592</f>
        <v>160498.93798649355</v>
      </c>
      <c r="H857" s="52">
        <f>(Input!H$12*Input!H$139)*H592</f>
        <v>138407.82438463086</v>
      </c>
      <c r="I857" s="57">
        <f>(Input!I$12*Input!I$139)*I592</f>
        <v>135199.61113244187</v>
      </c>
    </row>
    <row r="858" spans="1:9" s="5" customFormat="1" ht="15" customHeight="1" x14ac:dyDescent="0.25">
      <c r="A858" s="46" t="str">
        <f t="shared" si="61"/>
        <v>26A_Magallon</v>
      </c>
      <c r="B858" s="4" t="str">
        <f t="shared" si="57"/>
        <v>Salida Nacional / National exit</v>
      </c>
      <c r="C858" s="52">
        <f>(Input!C$12*Input!C$139)*C593</f>
        <v>183250.02630888054</v>
      </c>
      <c r="D858" s="52">
        <f>(Input!D$12*Input!D$139)*D593</f>
        <v>161740.55269481748</v>
      </c>
      <c r="E858" s="52">
        <f>(Input!E$12*Input!E$139)*E593</f>
        <v>141575.76370305038</v>
      </c>
      <c r="F858" s="52">
        <f>(Input!F$12*Input!F$139)*F593</f>
        <v>127677.35445094098</v>
      </c>
      <c r="G858" s="52">
        <f>(Input!G$12*Input!G$139)*G593</f>
        <v>114535.7158657012</v>
      </c>
      <c r="H858" s="52">
        <f>(Input!H$12*Input!H$139)*H593</f>
        <v>99913.009876106778</v>
      </c>
      <c r="I858" s="57">
        <f>(Input!I$12*Input!I$139)*I593</f>
        <v>98171.367080699842</v>
      </c>
    </row>
    <row r="859" spans="1:9" s="5" customFormat="1" ht="15" customHeight="1" x14ac:dyDescent="0.25">
      <c r="A859" s="46" t="str">
        <f t="shared" si="61"/>
        <v>27X_Ribaforada</v>
      </c>
      <c r="B859" s="4" t="str">
        <f t="shared" si="57"/>
        <v>Salida Nacional / National exit</v>
      </c>
      <c r="C859" s="52">
        <f>(Input!C$12*Input!C$139)*C594</f>
        <v>162759.39569069713</v>
      </c>
      <c r="D859" s="52">
        <f>(Input!D$12*Input!D$139)*D594</f>
        <v>143690.60899747579</v>
      </c>
      <c r="E859" s="52">
        <f>(Input!E$12*Input!E$139)*E594</f>
        <v>125841.76003999432</v>
      </c>
      <c r="F859" s="52">
        <f>(Input!F$12*Input!F$139)*F594</f>
        <v>113571.24857319768</v>
      </c>
      <c r="G859" s="52">
        <f>(Input!G$12*Input!G$139)*G594</f>
        <v>101873.22731465152</v>
      </c>
      <c r="H859" s="52">
        <f>(Input!H$12*Input!H$139)*H594</f>
        <v>88844.747199441787</v>
      </c>
      <c r="I859" s="57">
        <f>(Input!I$12*Input!I$139)*I594</f>
        <v>87294.65382948819</v>
      </c>
    </row>
    <row r="860" spans="1:9" s="5" customFormat="1" ht="15" customHeight="1" x14ac:dyDescent="0.25">
      <c r="A860" s="46" t="str">
        <f t="shared" si="61"/>
        <v>28_Tudela</v>
      </c>
      <c r="B860" s="4" t="str">
        <f t="shared" si="57"/>
        <v>Salida Nacional / National exit</v>
      </c>
      <c r="C860" s="52">
        <f>(Input!C$12*Input!C$139)*C595</f>
        <v>304235.35339888121</v>
      </c>
      <c r="D860" s="52">
        <f>(Input!D$12*Input!D$139)*D595</f>
        <v>268695.64114634856</v>
      </c>
      <c r="E860" s="52">
        <f>(Input!E$12*Input!E$139)*E595</f>
        <v>235446.38595850873</v>
      </c>
      <c r="F860" s="52">
        <f>(Input!F$12*Input!F$139)*F595</f>
        <v>212609.18534712811</v>
      </c>
      <c r="G860" s="52">
        <f>(Input!G$12*Input!G$139)*G595</f>
        <v>190740.48664336279</v>
      </c>
      <c r="H860" s="52">
        <f>(Input!H$12*Input!H$139)*H595</f>
        <v>166350.71116771756</v>
      </c>
      <c r="I860" s="57">
        <f>(Input!I$12*Input!I$139)*I595</f>
        <v>163457.96947998856</v>
      </c>
    </row>
    <row r="861" spans="1:9" s="5" customFormat="1" ht="15" customHeight="1" x14ac:dyDescent="0.25">
      <c r="A861" s="46" t="str">
        <f t="shared" si="61"/>
        <v>28A_Tudela Norte</v>
      </c>
      <c r="B861" s="4" t="str">
        <f t="shared" si="57"/>
        <v>Salida Nacional / National exit</v>
      </c>
      <c r="C861" s="52">
        <f>(Input!C$12*Input!C$139)*C596</f>
        <v>2635861.5311065651</v>
      </c>
      <c r="D861" s="52">
        <f>(Input!D$12*Input!D$139)*D596</f>
        <v>2346062.3521776702</v>
      </c>
      <c r="E861" s="52">
        <f>(Input!E$12*Input!E$139)*E596</f>
        <v>2099417.2123094178</v>
      </c>
      <c r="F861" s="52">
        <f>(Input!F$12*Input!F$139)*F596</f>
        <v>1998286.4399379788</v>
      </c>
      <c r="G861" s="52">
        <f>(Input!G$12*Input!G$139)*G596</f>
        <v>1826455.1302743601</v>
      </c>
      <c r="H861" s="52">
        <f>(Input!H$12*Input!H$139)*H596</f>
        <v>1604739.5185053842</v>
      </c>
      <c r="I861" s="57">
        <f>(Input!I$12*Input!I$139)*I596</f>
        <v>1534409.0924723155</v>
      </c>
    </row>
    <row r="862" spans="1:9" s="5" customFormat="1" ht="15" customHeight="1" x14ac:dyDescent="0.25">
      <c r="A862" s="46" t="str">
        <f t="shared" si="61"/>
        <v>29_Alfaro</v>
      </c>
      <c r="B862" s="4" t="str">
        <f t="shared" si="57"/>
        <v>Salida Nacional / National exit</v>
      </c>
      <c r="C862" s="52">
        <f>(Input!C$12*Input!C$139)*C597</f>
        <v>82804.35261619337</v>
      </c>
      <c r="D862" s="52">
        <f>(Input!D$12*Input!D$139)*D597</f>
        <v>72429.295490046759</v>
      </c>
      <c r="E862" s="52">
        <f>(Input!E$12*Input!E$139)*E597</f>
        <v>62786.378036322494</v>
      </c>
      <c r="F862" s="52">
        <f>(Input!F$12*Input!F$139)*F597</f>
        <v>56220.678739709023</v>
      </c>
      <c r="G862" s="52">
        <f>(Input!G$12*Input!G$139)*G597</f>
        <v>50081.26725496797</v>
      </c>
      <c r="H862" s="52">
        <f>(Input!H$12*Input!H$139)*H597</f>
        <v>43460.186661026557</v>
      </c>
      <c r="I862" s="57">
        <f>(Input!I$12*Input!I$139)*I597</f>
        <v>42605.770318243449</v>
      </c>
    </row>
    <row r="863" spans="1:9" s="5" customFormat="1" ht="15" customHeight="1" x14ac:dyDescent="0.25">
      <c r="A863" s="46" t="str">
        <f t="shared" si="61"/>
        <v>30_Rioja Baja</v>
      </c>
      <c r="B863" s="4" t="str">
        <f t="shared" si="57"/>
        <v>Salida Nacional / National exit</v>
      </c>
      <c r="C863" s="52">
        <f>(Input!C$12*Input!C$139)*C598</f>
        <v>129308.95153184116</v>
      </c>
      <c r="D863" s="52">
        <f>(Input!D$12*Input!D$139)*D598</f>
        <v>114238.11210878924</v>
      </c>
      <c r="E863" s="52">
        <f>(Input!E$12*Input!E$139)*E598</f>
        <v>100191.08401019491</v>
      </c>
      <c r="F863" s="52">
        <f>(Input!F$12*Input!F$139)*F598</f>
        <v>90597.587094141054</v>
      </c>
      <c r="G863" s="52">
        <f>(Input!G$12*Input!G$139)*G598</f>
        <v>81263.738424302079</v>
      </c>
      <c r="H863" s="52">
        <f>(Input!H$12*Input!H$139)*H598</f>
        <v>70837.171994791861</v>
      </c>
      <c r="I863" s="57">
        <f>(Input!I$12*Input!I$139)*I598</f>
        <v>69615.721225129833</v>
      </c>
    </row>
    <row r="864" spans="1:9" s="5" customFormat="1" ht="15" customHeight="1" x14ac:dyDescent="0.25">
      <c r="A864" s="46" t="str">
        <f t="shared" si="61"/>
        <v>32_Sequero</v>
      </c>
      <c r="B864" s="4" t="str">
        <f t="shared" si="57"/>
        <v>Salida Nacional / National exit</v>
      </c>
      <c r="C864" s="52">
        <f>(Input!C$12*Input!C$139)*C599</f>
        <v>0</v>
      </c>
      <c r="D864" s="52">
        <f>(Input!D$12*Input!D$139)*D599</f>
        <v>0</v>
      </c>
      <c r="E864" s="52">
        <f>(Input!E$12*Input!E$139)*E599</f>
        <v>0</v>
      </c>
      <c r="F864" s="52">
        <f>(Input!F$12*Input!F$139)*F599</f>
        <v>0</v>
      </c>
      <c r="G864" s="52">
        <f>(Input!G$12*Input!G$139)*G599</f>
        <v>0</v>
      </c>
      <c r="H864" s="52">
        <f>(Input!H$12*Input!H$139)*H599</f>
        <v>0</v>
      </c>
      <c r="I864" s="57">
        <f>(Input!I$12*Input!I$139)*I599</f>
        <v>0</v>
      </c>
    </row>
    <row r="865" spans="1:9" s="5" customFormat="1" ht="15" customHeight="1" x14ac:dyDescent="0.25">
      <c r="A865" s="46" t="str">
        <f t="shared" si="61"/>
        <v>33_Logroño</v>
      </c>
      <c r="B865" s="4" t="str">
        <f t="shared" si="57"/>
        <v>Salida Nacional / National exit</v>
      </c>
      <c r="C865" s="52">
        <f>(Input!C$12*Input!C$139)*C600</f>
        <v>3482771.8613086031</v>
      </c>
      <c r="D865" s="52">
        <f>(Input!D$12*Input!D$139)*D600</f>
        <v>3100916.2049153759</v>
      </c>
      <c r="E865" s="52">
        <f>(Input!E$12*Input!E$139)*E600</f>
        <v>2773309.0461768275</v>
      </c>
      <c r="F865" s="52">
        <f>(Input!F$12*Input!F$139)*F600</f>
        <v>2627548.0761834462</v>
      </c>
      <c r="G865" s="52">
        <f>(Input!G$12*Input!G$139)*G600</f>
        <v>2395605.0802160455</v>
      </c>
      <c r="H865" s="52">
        <f>(Input!H$12*Input!H$139)*H600</f>
        <v>2101334.9156767898</v>
      </c>
      <c r="I865" s="57">
        <f>(Input!I$12*Input!I$139)*I600</f>
        <v>2017754.1328143445</v>
      </c>
    </row>
    <row r="866" spans="1:9" s="5" customFormat="1" ht="15" customHeight="1" x14ac:dyDescent="0.25">
      <c r="A866" s="46" t="str">
        <f t="shared" si="61"/>
        <v>33X_Navarrete</v>
      </c>
      <c r="B866" s="4" t="str">
        <f t="shared" si="57"/>
        <v>Salida Nacional / National exit</v>
      </c>
      <c r="C866" s="52">
        <f>(Input!C$12*Input!C$139)*C601</f>
        <v>21173.055271002308</v>
      </c>
      <c r="D866" s="52">
        <f>(Input!D$12*Input!D$139)*D601</f>
        <v>18561.594459197528</v>
      </c>
      <c r="E866" s="52">
        <f>(Input!E$12*Input!E$139)*E601</f>
        <v>16144.841346426807</v>
      </c>
      <c r="F866" s="52">
        <f>(Input!F$12*Input!F$139)*F601</f>
        <v>14512.067886625437</v>
      </c>
      <c r="G866" s="52">
        <f>(Input!G$12*Input!G$139)*G601</f>
        <v>12933.799864693337</v>
      </c>
      <c r="H866" s="52">
        <f>(Input!H$12*Input!H$139)*H601</f>
        <v>11219.200567277221</v>
      </c>
      <c r="I866" s="57">
        <f>(Input!I$12*Input!I$139)*I601</f>
        <v>11000.842727671254</v>
      </c>
    </row>
    <row r="867" spans="1:9" s="5" customFormat="1" ht="15" customHeight="1" x14ac:dyDescent="0.25">
      <c r="A867" s="46" t="str">
        <f t="shared" si="61"/>
        <v>34_Cenicero</v>
      </c>
      <c r="B867" s="4" t="str">
        <f t="shared" si="57"/>
        <v>Salida Nacional / National exit</v>
      </c>
      <c r="C867" s="52">
        <f>(Input!C$12*Input!C$139)*C602</f>
        <v>127012.38438903294</v>
      </c>
      <c r="D867" s="52">
        <f>(Input!D$12*Input!D$139)*D602</f>
        <v>112073.00078282763</v>
      </c>
      <c r="E867" s="52">
        <f>(Input!E$12*Input!E$139)*E602</f>
        <v>98222.117085512116</v>
      </c>
      <c r="F867" s="52">
        <f>(Input!F$12*Input!F$139)*F602</f>
        <v>88850.39286884309</v>
      </c>
      <c r="G867" s="52">
        <f>(Input!G$12*Input!G$139)*G602</f>
        <v>79556.05265840741</v>
      </c>
      <c r="H867" s="52">
        <f>(Input!H$12*Input!H$139)*H602</f>
        <v>69222.026998123765</v>
      </c>
      <c r="I867" s="57">
        <f>(Input!I$12*Input!I$139)*I602</f>
        <v>67982.143105775423</v>
      </c>
    </row>
    <row r="868" spans="1:9" s="5" customFormat="1" ht="15" customHeight="1" x14ac:dyDescent="0.25">
      <c r="A868" s="46" t="str">
        <f t="shared" si="61"/>
        <v>35_Haro</v>
      </c>
      <c r="B868" s="4" t="str">
        <f t="shared" si="57"/>
        <v>Salida Nacional / National exit</v>
      </c>
      <c r="C868" s="52">
        <f>(Input!C$12*Input!C$139)*C603</f>
        <v>58670.990892604692</v>
      </c>
      <c r="D868" s="52">
        <f>(Input!D$12*Input!D$139)*D603</f>
        <v>51446.890521368754</v>
      </c>
      <c r="E868" s="52">
        <f>(Input!E$12*Input!E$139)*E603</f>
        <v>44775.53822167249</v>
      </c>
      <c r="F868" s="52">
        <f>(Input!F$12*Input!F$139)*F603</f>
        <v>40285.025978620244</v>
      </c>
      <c r="G868" s="52">
        <f>(Input!G$12*Input!G$139)*G603</f>
        <v>35892.054994966675</v>
      </c>
      <c r="H868" s="52">
        <f>(Input!H$12*Input!H$139)*H603</f>
        <v>31116.899278893121</v>
      </c>
      <c r="I868" s="57">
        <f>(Input!I$12*Input!I$139)*I603</f>
        <v>30508.238308654873</v>
      </c>
    </row>
    <row r="869" spans="1:9" s="5" customFormat="1" ht="15" customHeight="1" x14ac:dyDescent="0.25">
      <c r="A869" s="46" t="str">
        <f t="shared" si="61"/>
        <v>35X_Genfibre</v>
      </c>
      <c r="B869" s="4" t="str">
        <f t="shared" si="57"/>
        <v>Salida Nacional / National exit</v>
      </c>
      <c r="C869" s="52">
        <f>(Input!C$12*Input!C$139)*C604</f>
        <v>416364.62946336664</v>
      </c>
      <c r="D869" s="52">
        <f>(Input!D$12*Input!D$139)*D604</f>
        <v>367646.09642980521</v>
      </c>
      <c r="E869" s="52">
        <f>(Input!E$12*Input!E$139)*E604</f>
        <v>322295.33938503615</v>
      </c>
      <c r="F869" s="52">
        <f>(Input!F$12*Input!F$139)*F604</f>
        <v>291664.4253515061</v>
      </c>
      <c r="G869" s="52">
        <f>(Input!G$12*Input!G$139)*G604</f>
        <v>261052.71223950616</v>
      </c>
      <c r="H869" s="52">
        <f>(Input!H$12*Input!H$139)*H604</f>
        <v>227029.46289333867</v>
      </c>
      <c r="I869" s="57">
        <f>(Input!I$12*Input!I$139)*I604</f>
        <v>223102.11511328156</v>
      </c>
    </row>
    <row r="870" spans="1:9" s="5" customFormat="1" ht="15" customHeight="1" x14ac:dyDescent="0.25">
      <c r="A870" s="46" t="str">
        <f t="shared" si="61"/>
        <v>36_Miranda</v>
      </c>
      <c r="B870" s="4" t="str">
        <f t="shared" si="57"/>
        <v>Salida Nacional / National exit</v>
      </c>
      <c r="C870" s="52">
        <f>(Input!C$12*Input!C$139)*C605</f>
        <v>420493.9299917983</v>
      </c>
      <c r="D870" s="52">
        <f>(Input!D$12*Input!D$139)*D605</f>
        <v>374268.06942899374</v>
      </c>
      <c r="E870" s="52">
        <f>(Input!E$12*Input!E$139)*E605</f>
        <v>331389.71369664359</v>
      </c>
      <c r="F870" s="52">
        <f>(Input!F$12*Input!F$139)*F605</f>
        <v>302387.3394822611</v>
      </c>
      <c r="G870" s="52">
        <f>(Input!G$12*Input!G$139)*G605</f>
        <v>272302.67213072616</v>
      </c>
      <c r="H870" s="52">
        <f>(Input!H$12*Input!H$139)*H605</f>
        <v>237771.55040198533</v>
      </c>
      <c r="I870" s="57">
        <f>(Input!I$12*Input!I$139)*I605</f>
        <v>233980.60458884304</v>
      </c>
    </row>
    <row r="871" spans="1:9" s="5" customFormat="1" ht="15" customHeight="1" x14ac:dyDescent="0.25">
      <c r="A871" s="46" t="str">
        <f t="shared" si="61"/>
        <v>38_Vitoria</v>
      </c>
      <c r="B871" s="4" t="str">
        <f t="shared" si="61"/>
        <v>Salida Nacional / National exit</v>
      </c>
      <c r="C871" s="52">
        <f>(Input!C$12*Input!C$139)*C606</f>
        <v>1687735.0632997002</v>
      </c>
      <c r="D871" s="52">
        <f>(Input!D$12*Input!D$139)*D606</f>
        <v>1493881.2931104545</v>
      </c>
      <c r="E871" s="52">
        <f>(Input!E$12*Input!E$139)*E606</f>
        <v>1314474.9805037174</v>
      </c>
      <c r="F871" s="52">
        <f>(Input!F$12*Input!F$139)*F606</f>
        <v>1193474.1192041645</v>
      </c>
      <c r="G871" s="52">
        <f>(Input!G$12*Input!G$139)*G606</f>
        <v>1070482.3637031461</v>
      </c>
      <c r="H871" s="52">
        <f>(Input!H$12*Input!H$139)*H606</f>
        <v>932195.35518899851</v>
      </c>
      <c r="I871" s="57">
        <f>(Input!I$12*Input!I$139)*I606</f>
        <v>916072.58583683986</v>
      </c>
    </row>
    <row r="872" spans="1:9" s="5" customFormat="1" ht="15" customHeight="1" x14ac:dyDescent="0.25">
      <c r="A872" s="46" t="str">
        <f t="shared" ref="A872:B887" si="62">A607</f>
        <v>38X.02_Parque Tecnologico</v>
      </c>
      <c r="B872" s="4" t="str">
        <f t="shared" si="62"/>
        <v>Salida Nacional / National exit</v>
      </c>
      <c r="C872" s="52">
        <f>(Input!C$12*Input!C$139)*C607</f>
        <v>27684.002954188556</v>
      </c>
      <c r="D872" s="52">
        <f>(Input!D$12*Input!D$139)*D607</f>
        <v>24509.977891790073</v>
      </c>
      <c r="E872" s="52">
        <f>(Input!E$12*Input!E$139)*E607</f>
        <v>21573.224472155263</v>
      </c>
      <c r="F872" s="52">
        <f>(Input!F$12*Input!F$139)*F607</f>
        <v>19593.586529011383</v>
      </c>
      <c r="G872" s="52">
        <f>(Input!G$12*Input!G$139)*G607</f>
        <v>17575.783366453499</v>
      </c>
      <c r="H872" s="52">
        <f>(Input!H$12*Input!H$139)*H607</f>
        <v>15305.345728719532</v>
      </c>
      <c r="I872" s="57">
        <f>(Input!I$12*Input!I$139)*I607</f>
        <v>15040.710196100337</v>
      </c>
    </row>
    <row r="873" spans="1:9" s="5" customFormat="1" ht="15" customHeight="1" x14ac:dyDescent="0.25">
      <c r="A873" s="46" t="str">
        <f t="shared" si="62"/>
        <v>39.01_Legutiano</v>
      </c>
      <c r="B873" s="4" t="str">
        <f t="shared" si="62"/>
        <v>Salida Nacional / National exit</v>
      </c>
      <c r="C873" s="52">
        <f>(Input!C$12*Input!C$139)*C608</f>
        <v>118461.58040058927</v>
      </c>
      <c r="D873" s="52">
        <f>(Input!D$12*Input!D$139)*D608</f>
        <v>105141.09370200681</v>
      </c>
      <c r="E873" s="52">
        <f>(Input!E$12*Input!E$139)*E608</f>
        <v>92809.783260901866</v>
      </c>
      <c r="F873" s="52">
        <f>(Input!F$12*Input!F$139)*F608</f>
        <v>84494.207954039186</v>
      </c>
      <c r="G873" s="52">
        <f>(Input!G$12*Input!G$139)*G608</f>
        <v>75920.472056189246</v>
      </c>
      <c r="H873" s="52">
        <f>(Input!H$12*Input!H$139)*H608</f>
        <v>66185.347494538306</v>
      </c>
      <c r="I873" s="57">
        <f>(Input!I$12*Input!I$139)*I608</f>
        <v>65077.287573003698</v>
      </c>
    </row>
    <row r="874" spans="1:9" s="5" customFormat="1" ht="15" customHeight="1" x14ac:dyDescent="0.25">
      <c r="A874" s="46" t="str">
        <f t="shared" si="62"/>
        <v>4_Papiol</v>
      </c>
      <c r="B874" s="4" t="str">
        <f t="shared" si="62"/>
        <v>Salida Nacional / National exit</v>
      </c>
      <c r="C874" s="52">
        <f>(Input!C$12*Input!C$139)*C609</f>
        <v>5808791.8851127923</v>
      </c>
      <c r="D874" s="52">
        <f>(Input!D$12*Input!D$139)*D609</f>
        <v>5041246.0304226559</v>
      </c>
      <c r="E874" s="52">
        <f>(Input!E$12*Input!E$139)*E609</f>
        <v>4320730.3459033538</v>
      </c>
      <c r="F874" s="52">
        <f>(Input!F$12*Input!F$139)*F609</f>
        <v>3822792.0052262377</v>
      </c>
      <c r="G874" s="52">
        <f>(Input!G$12*Input!G$139)*G609</f>
        <v>3395664.661351013</v>
      </c>
      <c r="H874" s="52">
        <f>(Input!H$12*Input!H$139)*H609</f>
        <v>2946129.9804645893</v>
      </c>
      <c r="I874" s="57">
        <f>(Input!I$12*Input!I$139)*I609</f>
        <v>2882065.246614683</v>
      </c>
    </row>
    <row r="875" spans="1:9" s="5" customFormat="1" ht="15" customHeight="1" x14ac:dyDescent="0.25">
      <c r="A875" s="46" t="str">
        <f t="shared" si="62"/>
        <v>40_Mondragon</v>
      </c>
      <c r="B875" s="4" t="str">
        <f t="shared" si="62"/>
        <v>Salida Nacional / National exit</v>
      </c>
      <c r="C875" s="52">
        <f>(Input!C$12*Input!C$139)*C610</f>
        <v>467429.35651393252</v>
      </c>
      <c r="D875" s="52">
        <f>(Input!D$12*Input!D$139)*D610</f>
        <v>416801.95281727641</v>
      </c>
      <c r="E875" s="52">
        <f>(Input!E$12*Input!E$139)*E610</f>
        <v>369895.93488763977</v>
      </c>
      <c r="F875" s="52">
        <f>(Input!F$12*Input!F$139)*F610</f>
        <v>338255.16312840086</v>
      </c>
      <c r="G875" s="52">
        <f>(Input!G$12*Input!G$139)*G610</f>
        <v>304857.9993814542</v>
      </c>
      <c r="H875" s="52">
        <f>(Input!H$12*Input!H$139)*H610</f>
        <v>266282.12313382857</v>
      </c>
      <c r="I875" s="57">
        <f>(Input!I$12*Input!I$139)*I610</f>
        <v>262083.40161283582</v>
      </c>
    </row>
    <row r="876" spans="1:9" s="5" customFormat="1" ht="15" customHeight="1" x14ac:dyDescent="0.25">
      <c r="A876" s="46" t="str">
        <f t="shared" si="62"/>
        <v>41.01_ERM_Legazpia</v>
      </c>
      <c r="B876" s="4" t="str">
        <f t="shared" si="62"/>
        <v>Salida Nacional / National exit</v>
      </c>
      <c r="C876" s="52">
        <f>(Input!C$12*Input!C$139)*C611</f>
        <v>3495382.8456554222</v>
      </c>
      <c r="D876" s="52">
        <f>(Input!D$12*Input!D$139)*D611</f>
        <v>3102129.6298749927</v>
      </c>
      <c r="E876" s="52">
        <f>(Input!E$12*Input!E$139)*E611</f>
        <v>2738333.8519223942</v>
      </c>
      <c r="F876" s="52">
        <f>(Input!F$12*Input!F$139)*F611</f>
        <v>2493310.8313202532</v>
      </c>
      <c r="G876" s="52">
        <f>(Input!G$12*Input!G$139)*G611</f>
        <v>2239939.4339009761</v>
      </c>
      <c r="H876" s="52">
        <f>(Input!H$12*Input!H$139)*H611</f>
        <v>1952330.2488901191</v>
      </c>
      <c r="I876" s="57">
        <f>(Input!I$12*Input!I$139)*I611</f>
        <v>1919505.5123732884</v>
      </c>
    </row>
    <row r="877" spans="1:9" s="5" customFormat="1" ht="15" customHeight="1" x14ac:dyDescent="0.25">
      <c r="A877" s="46" t="str">
        <f t="shared" si="62"/>
        <v>41.03_ERM_Zaldibia</v>
      </c>
      <c r="B877" s="4" t="str">
        <f t="shared" si="62"/>
        <v>Salida Nacional / National exit</v>
      </c>
      <c r="C877" s="52">
        <f>(Input!C$12*Input!C$139)*C612</f>
        <v>201167.02987950487</v>
      </c>
      <c r="D877" s="52">
        <f>(Input!D$12*Input!D$139)*D612</f>
        <v>180043.97715056146</v>
      </c>
      <c r="E877" s="52">
        <f>(Input!E$12*Input!E$139)*E612</f>
        <v>160446.50767831504</v>
      </c>
      <c r="F877" s="52">
        <f>(Input!F$12*Input!F$139)*F612</f>
        <v>147202.74936222789</v>
      </c>
      <c r="G877" s="52">
        <f>(Input!G$12*Input!G$139)*G612</f>
        <v>133021.51305369003</v>
      </c>
      <c r="H877" s="52">
        <f>(Input!H$12*Input!H$139)*H612</f>
        <v>116401.10823207381</v>
      </c>
      <c r="I877" s="57">
        <f>(Input!I$12*Input!I$139)*I612</f>
        <v>114676.9959367844</v>
      </c>
    </row>
    <row r="878" spans="1:9" s="5" customFormat="1" ht="15" customHeight="1" x14ac:dyDescent="0.25">
      <c r="A878" s="46" t="str">
        <f t="shared" si="62"/>
        <v>41.03X01_ERM_Legorreta</v>
      </c>
      <c r="B878" s="4" t="str">
        <f t="shared" si="62"/>
        <v>Salida Nacional / National exit</v>
      </c>
      <c r="C878" s="52">
        <f>(Input!C$12*Input!C$139)*C613</f>
        <v>8855.416936038624</v>
      </c>
      <c r="D878" s="52">
        <f>(Input!D$12*Input!D$139)*D613</f>
        <v>7927.675635373459</v>
      </c>
      <c r="E878" s="52">
        <f>(Input!E$12*Input!E$139)*E613</f>
        <v>7066.8278494286487</v>
      </c>
      <c r="F878" s="52">
        <f>(Input!F$12*Input!F$139)*F613</f>
        <v>6484.9627291889256</v>
      </c>
      <c r="G878" s="52">
        <f>(Input!G$12*Input!G$139)*G613</f>
        <v>5861.3764015083043</v>
      </c>
      <c r="H878" s="52">
        <f>(Input!H$12*Input!H$139)*H613</f>
        <v>5129.7453672276406</v>
      </c>
      <c r="I878" s="57">
        <f>(Input!I$12*Input!I$139)*I613</f>
        <v>5054.1512835718731</v>
      </c>
    </row>
    <row r="879" spans="1:9" s="5" customFormat="1" ht="15" customHeight="1" x14ac:dyDescent="0.25">
      <c r="A879" s="46" t="str">
        <f t="shared" si="62"/>
        <v>41.04_ERM_Altzo</v>
      </c>
      <c r="B879" s="4" t="str">
        <f t="shared" si="62"/>
        <v>Salida Nacional / National exit</v>
      </c>
      <c r="C879" s="52">
        <f>(Input!C$12*Input!C$139)*C614</f>
        <v>43507.970043099354</v>
      </c>
      <c r="D879" s="52">
        <f>(Input!D$12*Input!D$139)*D614</f>
        <v>38936.820781428047</v>
      </c>
      <c r="E879" s="52">
        <f>(Input!E$12*Input!E$139)*E614</f>
        <v>34695.415678238642</v>
      </c>
      <c r="F879" s="52">
        <f>(Input!F$12*Input!F$139)*F614</f>
        <v>31828.28227301659</v>
      </c>
      <c r="G879" s="52">
        <f>(Input!G$12*Input!G$139)*G614</f>
        <v>28762.833078853961</v>
      </c>
      <c r="H879" s="52">
        <f>(Input!H$12*Input!H$139)*H614</f>
        <v>25170.269739411935</v>
      </c>
      <c r="I879" s="57">
        <f>(Input!I$12*Input!I$139)*I614</f>
        <v>24798.526931191209</v>
      </c>
    </row>
    <row r="880" spans="1:9" s="5" customFormat="1" ht="15" customHeight="1" x14ac:dyDescent="0.25">
      <c r="A880" s="46" t="str">
        <f t="shared" si="62"/>
        <v>41.05_ERM_Belanuntza_Tolosa</v>
      </c>
      <c r="B880" s="4" t="str">
        <f t="shared" si="62"/>
        <v>Salida Nacional / National exit</v>
      </c>
      <c r="C880" s="52">
        <f>(Input!C$12*Input!C$139)*C615</f>
        <v>116220.4446277758</v>
      </c>
      <c r="D880" s="52">
        <f>(Input!D$12*Input!D$139)*D615</f>
        <v>102707.64093397833</v>
      </c>
      <c r="E880" s="52">
        <f>(Input!E$12*Input!E$139)*E615</f>
        <v>90219.49230602094</v>
      </c>
      <c r="F880" s="52">
        <f>(Input!F$12*Input!F$139)*F615</f>
        <v>81812.956092030785</v>
      </c>
      <c r="G880" s="52">
        <f>(Input!G$12*Input!G$139)*G615</f>
        <v>73297.42732382979</v>
      </c>
      <c r="H880" s="52">
        <f>(Input!H$12*Input!H$139)*H615</f>
        <v>63774.117131239465</v>
      </c>
      <c r="I880" s="57">
        <f>(Input!I$12*Input!I$139)*I615</f>
        <v>62649.736092682862</v>
      </c>
    </row>
    <row r="881" spans="1:9" s="5" customFormat="1" ht="15" customHeight="1" x14ac:dyDescent="0.25">
      <c r="A881" s="46" t="str">
        <f t="shared" si="62"/>
        <v>41.06_ERM_Billabona</v>
      </c>
      <c r="B881" s="4" t="str">
        <f t="shared" si="62"/>
        <v>Salida Nacional / National exit</v>
      </c>
      <c r="C881" s="52">
        <f>(Input!C$12*Input!C$139)*C616</f>
        <v>110838.13394674893</v>
      </c>
      <c r="D881" s="52">
        <f>(Input!D$12*Input!D$139)*D616</f>
        <v>99198.641721901091</v>
      </c>
      <c r="E881" s="52">
        <f>(Input!E$12*Input!E$139)*E616</f>
        <v>88396.900614682439</v>
      </c>
      <c r="F881" s="52">
        <f>(Input!F$12*Input!F$139)*F616</f>
        <v>81091.930048654569</v>
      </c>
      <c r="G881" s="52">
        <f>(Input!G$12*Input!G$139)*G616</f>
        <v>73291.577518801671</v>
      </c>
      <c r="H881" s="52">
        <f>(Input!H$12*Input!H$139)*H616</f>
        <v>64145.315704456836</v>
      </c>
      <c r="I881" s="57">
        <f>(Input!I$12*Input!I$139)*I616</f>
        <v>63203.492103221484</v>
      </c>
    </row>
    <row r="882" spans="1:9" s="5" customFormat="1" ht="15" customHeight="1" x14ac:dyDescent="0.25">
      <c r="A882" s="46" t="str">
        <f t="shared" si="62"/>
        <v>41.07X_Hernani_Osiñaga</v>
      </c>
      <c r="B882" s="4" t="str">
        <f t="shared" si="62"/>
        <v>Salida Nacional / National exit</v>
      </c>
      <c r="C882" s="52">
        <f>(Input!C$12*Input!C$139)*C617</f>
        <v>573872.23426908522</v>
      </c>
      <c r="D882" s="52">
        <f>(Input!D$12*Input!D$139)*D617</f>
        <v>513593.73300482461</v>
      </c>
      <c r="E882" s="52">
        <f>(Input!E$12*Input!E$139)*E617</f>
        <v>457652.99711242458</v>
      </c>
      <c r="F882" s="52">
        <f>(Input!F$12*Input!F$139)*F617</f>
        <v>419819.57274814369</v>
      </c>
      <c r="G882" s="52">
        <f>(Input!G$12*Input!G$139)*G617</f>
        <v>379435.13738998171</v>
      </c>
      <c r="H882" s="52">
        <f>(Input!H$12*Input!H$139)*H617</f>
        <v>332085.4829148085</v>
      </c>
      <c r="I882" s="57">
        <f>(Input!I$12*Input!I$139)*I617</f>
        <v>327211.37056641642</v>
      </c>
    </row>
    <row r="883" spans="1:9" s="5" customFormat="1" ht="15" customHeight="1" x14ac:dyDescent="0.25">
      <c r="A883" s="46" t="str">
        <f t="shared" si="62"/>
        <v>41.10_ERM_Irun</v>
      </c>
      <c r="B883" s="4" t="str">
        <f t="shared" si="62"/>
        <v>Salida Nacional / National exit</v>
      </c>
      <c r="C883" s="52">
        <f>(Input!C$12*Input!C$139)*C618</f>
        <v>366803.72380974959</v>
      </c>
      <c r="D883" s="52">
        <f>(Input!D$12*Input!D$139)*D618</f>
        <v>325200.32190736284</v>
      </c>
      <c r="E883" s="52">
        <f>(Input!E$12*Input!E$139)*E618</f>
        <v>286700.76732447534</v>
      </c>
      <c r="F883" s="52">
        <f>(Input!F$12*Input!F$139)*F618</f>
        <v>260728.56615380564</v>
      </c>
      <c r="G883" s="52">
        <f>(Input!G$12*Input!G$139)*G618</f>
        <v>234201.67937525964</v>
      </c>
      <c r="H883" s="52">
        <f>(Input!H$12*Input!H$139)*H618</f>
        <v>204155.78938247572</v>
      </c>
      <c r="I883" s="57">
        <f>(Input!I$12*Input!I$139)*I618</f>
        <v>200764.09894807253</v>
      </c>
    </row>
    <row r="884" spans="1:9" s="5" customFormat="1" ht="15" customHeight="1" x14ac:dyDescent="0.25">
      <c r="A884" s="46" t="str">
        <f t="shared" si="62"/>
        <v>41-16_Vergara</v>
      </c>
      <c r="B884" s="4" t="str">
        <f t="shared" si="62"/>
        <v>Salida Nacional / National exit</v>
      </c>
      <c r="C884" s="52">
        <f>(Input!C$12*Input!C$139)*C619</f>
        <v>69282.541846198365</v>
      </c>
      <c r="D884" s="52">
        <f>(Input!D$12*Input!D$139)*D619</f>
        <v>60833.323447532035</v>
      </c>
      <c r="E884" s="52">
        <f>(Input!E$12*Input!E$139)*E619</f>
        <v>53040.414240157203</v>
      </c>
      <c r="F884" s="52">
        <f>(Input!F$12*Input!F$139)*F619</f>
        <v>47809.275674431272</v>
      </c>
      <c r="G884" s="52">
        <f>(Input!G$12*Input!G$139)*G619</f>
        <v>42616.851727581008</v>
      </c>
      <c r="H884" s="52">
        <f>(Input!H$12*Input!H$139)*H619</f>
        <v>36948.605185803855</v>
      </c>
      <c r="I884" s="57">
        <f>(Input!I$12*Input!I$139)*I619</f>
        <v>36228.709845210513</v>
      </c>
    </row>
    <row r="885" spans="1:9" s="5" customFormat="1" ht="15" customHeight="1" x14ac:dyDescent="0.25">
      <c r="A885" s="46" t="str">
        <f t="shared" si="62"/>
        <v>43X.00_Dima</v>
      </c>
      <c r="B885" s="4" t="str">
        <f t="shared" si="62"/>
        <v>Salida Nacional / National exit</v>
      </c>
      <c r="C885" s="52">
        <f>(Input!C$12*Input!C$139)*C620</f>
        <v>4701070.4781106217</v>
      </c>
      <c r="D885" s="52">
        <f>(Input!D$12*Input!D$139)*D620</f>
        <v>4183543.8764121523</v>
      </c>
      <c r="E885" s="52">
        <f>(Input!E$12*Input!E$139)*E620</f>
        <v>3715380.4045029329</v>
      </c>
      <c r="F885" s="52">
        <f>(Input!F$12*Input!F$139)*F620</f>
        <v>3430086.3890947574</v>
      </c>
      <c r="G885" s="52">
        <f>(Input!G$12*Input!G$139)*G620</f>
        <v>3097104.0895712506</v>
      </c>
      <c r="H885" s="52">
        <f>(Input!H$12*Input!H$139)*H620</f>
        <v>2704882.1344862953</v>
      </c>
      <c r="I885" s="57">
        <f>(Input!I$12*Input!I$139)*I620</f>
        <v>2641090.9565263917</v>
      </c>
    </row>
    <row r="886" spans="1:9" s="5" customFormat="1" ht="15" customHeight="1" x14ac:dyDescent="0.25">
      <c r="A886" s="46" t="str">
        <f t="shared" si="62"/>
        <v>45.01DXC_Zabalgarbi</v>
      </c>
      <c r="B886" s="4" t="str">
        <f t="shared" si="62"/>
        <v>Salida Nacional / National exit</v>
      </c>
      <c r="C886" s="52">
        <f>(Input!C$12*Input!C$139)*C621</f>
        <v>530479.80491202604</v>
      </c>
      <c r="D886" s="52">
        <f>(Input!D$12*Input!D$139)*D621</f>
        <v>469455.75734189479</v>
      </c>
      <c r="E886" s="52">
        <f>(Input!E$12*Input!E$139)*E621</f>
        <v>412762.67003129132</v>
      </c>
      <c r="F886" s="52">
        <f>(Input!F$12*Input!F$139)*F621</f>
        <v>374657.17823260406</v>
      </c>
      <c r="G886" s="52">
        <f>(Input!G$12*Input!G$139)*G621</f>
        <v>335565.00337636773</v>
      </c>
      <c r="H886" s="52">
        <f>(Input!H$12*Input!H$139)*H621</f>
        <v>291818.92051988613</v>
      </c>
      <c r="I886" s="57">
        <f>(Input!I$12*Input!I$139)*I621</f>
        <v>286753.76155509189</v>
      </c>
    </row>
    <row r="887" spans="1:9" s="5" customFormat="1" ht="15" customHeight="1" x14ac:dyDescent="0.25">
      <c r="A887" s="46" t="str">
        <f t="shared" si="62"/>
        <v>45.01X_ESC Rezola</v>
      </c>
      <c r="B887" s="4" t="str">
        <f t="shared" si="62"/>
        <v>Salida Nacional / National exit</v>
      </c>
      <c r="C887" s="52">
        <f>(Input!C$12*Input!C$139)*C622</f>
        <v>7329.4011499354656</v>
      </c>
      <c r="D887" s="52">
        <f>(Input!D$12*Input!D$139)*D622</f>
        <v>6486.3057379756729</v>
      </c>
      <c r="E887" s="52">
        <f>(Input!E$12*Input!E$139)*E622</f>
        <v>5703.0167649349423</v>
      </c>
      <c r="F887" s="52">
        <f>(Input!F$12*Input!F$139)*F622</f>
        <v>5176.5183601301778</v>
      </c>
      <c r="G887" s="52">
        <f>(Input!G$12*Input!G$139)*G622</f>
        <v>4636.4426777557628</v>
      </c>
      <c r="H887" s="52">
        <f>(Input!H$12*Input!H$139)*H622</f>
        <v>4032.05260951031</v>
      </c>
      <c r="I887" s="57">
        <f>(Input!I$12*Input!I$139)*I622</f>
        <v>3962.0995250066408</v>
      </c>
    </row>
    <row r="888" spans="1:9" s="5" customFormat="1" ht="15" customHeight="1" x14ac:dyDescent="0.25">
      <c r="A888" s="46" t="str">
        <f t="shared" ref="A888:B903" si="63">A623</f>
        <v>45.02_Barakaldo</v>
      </c>
      <c r="B888" s="4" t="str">
        <f t="shared" si="63"/>
        <v>Salida Nacional / National exit</v>
      </c>
      <c r="C888" s="52">
        <f>(Input!C$12*Input!C$139)*C623</f>
        <v>589201.98740416102</v>
      </c>
      <c r="D888" s="52">
        <f>(Input!D$12*Input!D$139)*D623</f>
        <v>524608.35888535529</v>
      </c>
      <c r="E888" s="52">
        <f>(Input!E$12*Input!E$139)*E623</f>
        <v>466225.22121420671</v>
      </c>
      <c r="F888" s="52">
        <f>(Input!F$12*Input!F$139)*F623</f>
        <v>430742.3633191525</v>
      </c>
      <c r="G888" s="52">
        <f>(Input!G$12*Input!G$139)*G623</f>
        <v>388995.89961353177</v>
      </c>
      <c r="H888" s="52">
        <f>(Input!H$12*Input!H$139)*H623</f>
        <v>339726.15952548466</v>
      </c>
      <c r="I888" s="57">
        <f>(Input!I$12*Input!I$139)*I623</f>
        <v>331693.36407410895</v>
      </c>
    </row>
    <row r="889" spans="1:9" s="5" customFormat="1" ht="15" customHeight="1" x14ac:dyDescent="0.25">
      <c r="A889" s="46" t="str">
        <f t="shared" si="63"/>
        <v>45.05.0 BBC Zierbana-Superpuerto</v>
      </c>
      <c r="B889" s="4" t="str">
        <f t="shared" si="63"/>
        <v>Salida Nacional / National exit</v>
      </c>
      <c r="C889" s="52">
        <f>(Input!C$12*Input!C$139)*C624</f>
        <v>2831445.1283625653</v>
      </c>
      <c r="D889" s="52">
        <f>(Input!D$12*Input!D$139)*D624</f>
        <v>2510633.4207077795</v>
      </c>
      <c r="E889" s="52">
        <f>(Input!E$12*Input!E$139)*E624</f>
        <v>2212832.210633426</v>
      </c>
      <c r="F889" s="52">
        <f>(Input!F$12*Input!F$139)*F624</f>
        <v>2012913.7442349955</v>
      </c>
      <c r="G889" s="52">
        <f>(Input!G$12*Input!G$139)*G624</f>
        <v>1805155.4448190618</v>
      </c>
      <c r="H889" s="52">
        <f>(Input!H$12*Input!H$139)*H624</f>
        <v>1570935.7418623681</v>
      </c>
      <c r="I889" s="57">
        <f>(Input!I$12*Input!I$139)*I624</f>
        <v>1544034.5055733526</v>
      </c>
    </row>
    <row r="890" spans="1:9" s="5" customFormat="1" ht="15" customHeight="1" x14ac:dyDescent="0.25">
      <c r="A890" s="46" t="str">
        <f t="shared" si="63"/>
        <v>45_16_Arrigorriaga_16</v>
      </c>
      <c r="B890" s="4" t="str">
        <f t="shared" si="63"/>
        <v>Salida Nacional / National exit</v>
      </c>
      <c r="C890" s="52">
        <f>(Input!C$12*Input!C$139)*C625</f>
        <v>0</v>
      </c>
      <c r="D890" s="52">
        <f>(Input!D$12*Input!D$139)*D625</f>
        <v>0</v>
      </c>
      <c r="E890" s="52">
        <f>(Input!E$12*Input!E$139)*E625</f>
        <v>0</v>
      </c>
      <c r="F890" s="52">
        <f>(Input!F$12*Input!F$139)*F625</f>
        <v>0</v>
      </c>
      <c r="G890" s="52">
        <f>(Input!G$12*Input!G$139)*G625</f>
        <v>0</v>
      </c>
      <c r="H890" s="52">
        <f>(Input!H$12*Input!H$139)*H625</f>
        <v>0</v>
      </c>
      <c r="I890" s="57">
        <f>(Input!I$12*Input!I$139)*I625</f>
        <v>0</v>
      </c>
    </row>
    <row r="891" spans="1:9" s="5" customFormat="1" ht="15" customHeight="1" x14ac:dyDescent="0.25">
      <c r="A891" s="46" t="str">
        <f t="shared" si="63"/>
        <v>6_Subirats</v>
      </c>
      <c r="B891" s="4" t="str">
        <f t="shared" si="63"/>
        <v>Salida Nacional / National exit</v>
      </c>
      <c r="C891" s="52">
        <f>(Input!C$12*Input!C$139)*C626</f>
        <v>5120805.900800718</v>
      </c>
      <c r="D891" s="52">
        <f>(Input!D$12*Input!D$139)*D626</f>
        <v>4449214.5232277988</v>
      </c>
      <c r="E891" s="52">
        <f>(Input!E$12*Input!E$139)*E626</f>
        <v>3818102.3783399109</v>
      </c>
      <c r="F891" s="52">
        <f>(Input!F$12*Input!F$139)*F626</f>
        <v>3381464.597499663</v>
      </c>
      <c r="G891" s="52">
        <f>(Input!G$12*Input!G$139)*G626</f>
        <v>3006676.551300195</v>
      </c>
      <c r="H891" s="52">
        <f>(Input!H$12*Input!H$139)*H626</f>
        <v>2610656.2224269933</v>
      </c>
      <c r="I891" s="57">
        <f>(Input!I$12*Input!I$139)*I626</f>
        <v>2555067.0580511927</v>
      </c>
    </row>
    <row r="892" spans="1:9" s="5" customFormat="1" ht="15" customHeight="1" x14ac:dyDescent="0.25">
      <c r="A892" s="46" t="str">
        <f t="shared" si="63"/>
        <v>7A_Vilafranca</v>
      </c>
      <c r="B892" s="4" t="str">
        <f t="shared" si="63"/>
        <v>Salida Nacional / National exit</v>
      </c>
      <c r="C892" s="52">
        <f>(Input!C$12*Input!C$139)*C627</f>
        <v>0</v>
      </c>
      <c r="D892" s="52">
        <f>(Input!D$12*Input!D$139)*D627</f>
        <v>0</v>
      </c>
      <c r="E892" s="52">
        <f>(Input!E$12*Input!E$139)*E627</f>
        <v>0</v>
      </c>
      <c r="F892" s="52">
        <f>(Input!F$12*Input!F$139)*F627</f>
        <v>0</v>
      </c>
      <c r="G892" s="52">
        <f>(Input!G$12*Input!G$139)*G627</f>
        <v>0</v>
      </c>
      <c r="H892" s="52">
        <f>(Input!H$12*Input!H$139)*H627</f>
        <v>0</v>
      </c>
      <c r="I892" s="57">
        <f>(Input!I$12*Input!I$139)*I627</f>
        <v>0</v>
      </c>
    </row>
    <row r="893" spans="1:9" s="5" customFormat="1" ht="15" customHeight="1" x14ac:dyDescent="0.25">
      <c r="A893" s="46" t="str">
        <f t="shared" si="63"/>
        <v>7B_Santa Margarita</v>
      </c>
      <c r="B893" s="4" t="str">
        <f t="shared" si="63"/>
        <v>Salida Nacional / National exit</v>
      </c>
      <c r="C893" s="52">
        <f>(Input!C$12*Input!C$139)*C628</f>
        <v>254491.46554114285</v>
      </c>
      <c r="D893" s="52">
        <f>(Input!D$12*Input!D$139)*D628</f>
        <v>221595.52787079886</v>
      </c>
      <c r="E893" s="52">
        <f>(Input!E$12*Input!E$139)*E628</f>
        <v>190634.47798216998</v>
      </c>
      <c r="F893" s="52">
        <f>(Input!F$12*Input!F$139)*F628</f>
        <v>169131.23231863085</v>
      </c>
      <c r="G893" s="52">
        <f>(Input!G$12*Input!G$139)*G628</f>
        <v>150593.92552648904</v>
      </c>
      <c r="H893" s="52">
        <f>(Input!H$12*Input!H$139)*H628</f>
        <v>130883.09206424307</v>
      </c>
      <c r="I893" s="57">
        <f>(Input!I$12*Input!I$139)*I628</f>
        <v>128160.18711521249</v>
      </c>
    </row>
    <row r="894" spans="1:9" s="5" customFormat="1" ht="15" customHeight="1" x14ac:dyDescent="0.25">
      <c r="A894" s="46" t="str">
        <f t="shared" si="63"/>
        <v>A1_Sabiñanigo</v>
      </c>
      <c r="B894" s="4" t="str">
        <f t="shared" si="63"/>
        <v>Salida Nacional / National exit</v>
      </c>
      <c r="C894" s="52">
        <f>(Input!C$12*Input!C$139)*C629</f>
        <v>269592.82388069748</v>
      </c>
      <c r="D894" s="52">
        <f>(Input!D$12*Input!D$139)*D629</f>
        <v>236930.43215099932</v>
      </c>
      <c r="E894" s="52">
        <f>(Input!E$12*Input!E$139)*E629</f>
        <v>206271.14062324527</v>
      </c>
      <c r="F894" s="52">
        <f>(Input!F$12*Input!F$139)*F629</f>
        <v>185058.51531732793</v>
      </c>
      <c r="G894" s="52">
        <f>(Input!G$12*Input!G$139)*G629</f>
        <v>165652.70002690292</v>
      </c>
      <c r="H894" s="52">
        <f>(Input!H$12*Input!H$139)*H629</f>
        <v>144382.24811735554</v>
      </c>
      <c r="I894" s="57">
        <f>(Input!I$12*Input!I$139)*I629</f>
        <v>141814.93751111641</v>
      </c>
    </row>
    <row r="895" spans="1:9" s="5" customFormat="1" ht="15" customHeight="1" x14ac:dyDescent="0.25">
      <c r="A895" s="46" t="str">
        <f t="shared" si="63"/>
        <v>A10_Zaragoza</v>
      </c>
      <c r="B895" s="4" t="str">
        <f t="shared" si="63"/>
        <v>Salida Nacional / National exit</v>
      </c>
      <c r="C895" s="52">
        <f>(Input!C$12*Input!C$139)*C630</f>
        <v>0</v>
      </c>
      <c r="D895" s="52">
        <f>(Input!D$12*Input!D$139)*D630</f>
        <v>0</v>
      </c>
      <c r="E895" s="52">
        <f>(Input!E$12*Input!E$139)*E630</f>
        <v>0</v>
      </c>
      <c r="F895" s="52">
        <f>(Input!F$12*Input!F$139)*F630</f>
        <v>0</v>
      </c>
      <c r="G895" s="52">
        <f>(Input!G$12*Input!G$139)*G630</f>
        <v>0</v>
      </c>
      <c r="H895" s="52">
        <f>(Input!H$12*Input!H$139)*H630</f>
        <v>0</v>
      </c>
      <c r="I895" s="57">
        <f>(Input!I$12*Input!I$139)*I630</f>
        <v>0</v>
      </c>
    </row>
    <row r="896" spans="1:9" s="5" customFormat="1" ht="15" customHeight="1" x14ac:dyDescent="0.25">
      <c r="A896" s="46" t="str">
        <f t="shared" si="63"/>
        <v>A36 Barcelona</v>
      </c>
      <c r="B896" s="4" t="str">
        <f t="shared" si="63"/>
        <v>Salida Nacional / National exit</v>
      </c>
      <c r="C896" s="52">
        <f>(Input!C$12*Input!C$139)*C631</f>
        <v>13080259.846406257</v>
      </c>
      <c r="D896" s="52">
        <f>(Input!D$12*Input!D$139)*D631</f>
        <v>11355238.413110131</v>
      </c>
      <c r="E896" s="52">
        <f>(Input!E$12*Input!E$139)*E631</f>
        <v>9736382.9599149115</v>
      </c>
      <c r="F896" s="52">
        <f>(Input!F$12*Input!F$139)*F631</f>
        <v>8618296.7574761715</v>
      </c>
      <c r="G896" s="52">
        <f>(Input!G$12*Input!G$139)*G631</f>
        <v>7656359.5027100146</v>
      </c>
      <c r="H896" s="52">
        <f>(Input!H$12*Input!H$139)*H631</f>
        <v>6642813.1294475542</v>
      </c>
      <c r="I896" s="57">
        <f>(Input!I$12*Input!I$139)*I631</f>
        <v>6498383.435231599</v>
      </c>
    </row>
    <row r="897" spans="1:9" s="5" customFormat="1" ht="15" customHeight="1" x14ac:dyDescent="0.25">
      <c r="A897" s="46" t="str">
        <f t="shared" si="63"/>
        <v>A5A_Gurrea Gallego</v>
      </c>
      <c r="B897" s="4" t="str">
        <f t="shared" si="63"/>
        <v>Salida Nacional / National exit</v>
      </c>
      <c r="C897" s="52">
        <f>(Input!C$12*Input!C$139)*C632</f>
        <v>17312.439665771875</v>
      </c>
      <c r="D897" s="52">
        <f>(Input!D$12*Input!D$139)*D632</f>
        <v>15330.080197280175</v>
      </c>
      <c r="E897" s="52">
        <f>(Input!E$12*Input!E$139)*E632</f>
        <v>13460.467223212347</v>
      </c>
      <c r="F897" s="52">
        <f>(Input!F$12*Input!F$139)*F632</f>
        <v>12159.714832156955</v>
      </c>
      <c r="G897" s="52">
        <f>(Input!G$12*Input!G$139)*G632</f>
        <v>10939.085128589395</v>
      </c>
      <c r="H897" s="52">
        <f>(Input!H$12*Input!H$139)*H632</f>
        <v>9565.4715714604263</v>
      </c>
      <c r="I897" s="57">
        <f>(Input!I$12*Input!I$139)*I632</f>
        <v>9409.4153627524574</v>
      </c>
    </row>
    <row r="898" spans="1:9" s="5" customFormat="1" ht="15" customHeight="1" x14ac:dyDescent="0.25">
      <c r="A898" s="46" t="str">
        <f t="shared" si="63"/>
        <v>A6_Zuera</v>
      </c>
      <c r="B898" s="4" t="str">
        <f t="shared" si="63"/>
        <v>Salida Nacional / National exit</v>
      </c>
      <c r="C898" s="52">
        <f>(Input!C$12*Input!C$139)*C633</f>
        <v>106711.56502074706</v>
      </c>
      <c r="D898" s="52">
        <f>(Input!D$12*Input!D$139)*D633</f>
        <v>93742.193608513131</v>
      </c>
      <c r="E898" s="52">
        <f>(Input!E$12*Input!E$139)*E633</f>
        <v>81549.551899778293</v>
      </c>
      <c r="F898" s="52">
        <f>(Input!F$12*Input!F$139)*F633</f>
        <v>73120.645312444685</v>
      </c>
      <c r="G898" s="52">
        <f>(Input!G$12*Input!G$139)*G633</f>
        <v>65410.36795192225</v>
      </c>
      <c r="H898" s="52">
        <f>(Input!H$12*Input!H$139)*H633</f>
        <v>56980.747013344546</v>
      </c>
      <c r="I898" s="57">
        <f>(Input!I$12*Input!I$139)*I633</f>
        <v>55954.61972788514</v>
      </c>
    </row>
    <row r="899" spans="1:9" s="5" customFormat="1" ht="15" customHeight="1" x14ac:dyDescent="0.25">
      <c r="A899" s="46" t="str">
        <f t="shared" si="63"/>
        <v>A7_Villanueva de Gallego</v>
      </c>
      <c r="B899" s="4" t="str">
        <f t="shared" si="63"/>
        <v>Salida Nacional / National exit</v>
      </c>
      <c r="C899" s="52">
        <f>(Input!C$12*Input!C$139)*C634</f>
        <v>20826.677287515748</v>
      </c>
      <c r="D899" s="52">
        <f>(Input!D$12*Input!D$139)*D634</f>
        <v>18102.930371047358</v>
      </c>
      <c r="E899" s="52">
        <f>(Input!E$12*Input!E$139)*E634</f>
        <v>15561.648383534328</v>
      </c>
      <c r="F899" s="52">
        <f>(Input!F$12*Input!F$139)*F634</f>
        <v>13822.317801711175</v>
      </c>
      <c r="G899" s="52">
        <f>(Input!G$12*Input!G$139)*G634</f>
        <v>12277.354916691211</v>
      </c>
      <c r="H899" s="52">
        <f>(Input!H$12*Input!H$139)*H634</f>
        <v>10644.420582845163</v>
      </c>
      <c r="I899" s="57">
        <f>(Input!I$12*Input!I$139)*I634</f>
        <v>10424.967597625835</v>
      </c>
    </row>
    <row r="900" spans="1:9" s="5" customFormat="1" ht="15" customHeight="1" x14ac:dyDescent="0.25">
      <c r="A900" s="46" t="str">
        <f t="shared" si="63"/>
        <v>A8_Zorongo</v>
      </c>
      <c r="B900" s="4" t="str">
        <f t="shared" si="63"/>
        <v>Salida Nacional / National exit</v>
      </c>
      <c r="C900" s="52">
        <f>(Input!C$12*Input!C$139)*C635</f>
        <v>6707.5968506316658</v>
      </c>
      <c r="D900" s="52">
        <f>(Input!D$12*Input!D$139)*D635</f>
        <v>5830.4373481539342</v>
      </c>
      <c r="E900" s="52">
        <f>(Input!E$12*Input!E$139)*E635</f>
        <v>5012.0361503818376</v>
      </c>
      <c r="F900" s="52">
        <f>(Input!F$12*Input!F$139)*F635</f>
        <v>4451.9159637767116</v>
      </c>
      <c r="G900" s="52">
        <f>(Input!G$12*Input!G$139)*G635</f>
        <v>3954.3019675728146</v>
      </c>
      <c r="H900" s="52">
        <f>(Input!H$12*Input!H$139)*H635</f>
        <v>3428.3350083359783</v>
      </c>
      <c r="I900" s="57">
        <f>(Input!I$12*Input!I$139)*I635</f>
        <v>3357.5938005382955</v>
      </c>
    </row>
    <row r="901" spans="1:9" s="5" customFormat="1" ht="15" customHeight="1" x14ac:dyDescent="0.25">
      <c r="A901" s="46" t="str">
        <f t="shared" si="63"/>
        <v>A9_Juslibol</v>
      </c>
      <c r="B901" s="4" t="str">
        <f t="shared" si="63"/>
        <v>Salida Nacional / National exit</v>
      </c>
      <c r="C901" s="52">
        <f>(Input!C$12*Input!C$139)*C636</f>
        <v>3615221.1564500993</v>
      </c>
      <c r="D901" s="52">
        <f>(Input!D$12*Input!D$139)*D636</f>
        <v>3142518.5173116932</v>
      </c>
      <c r="E901" s="52">
        <f>(Input!E$12*Input!E$139)*E636</f>
        <v>2701478.1565545695</v>
      </c>
      <c r="F901" s="52">
        <f>(Input!F$12*Input!F$139)*F636</f>
        <v>2399643.2243068446</v>
      </c>
      <c r="G901" s="52">
        <f>(Input!G$12*Input!G$139)*G636</f>
        <v>2131413.8335039741</v>
      </c>
      <c r="H901" s="52">
        <f>(Input!H$12*Input!H$139)*H636</f>
        <v>1847884.8066904671</v>
      </c>
      <c r="I901" s="57">
        <f>(Input!I$12*Input!I$139)*I636</f>
        <v>1809701.0727871817</v>
      </c>
    </row>
    <row r="902" spans="1:9" s="5" customFormat="1" ht="15" customHeight="1" x14ac:dyDescent="0.25">
      <c r="A902" s="46" t="str">
        <f t="shared" si="63"/>
        <v>A9A_Ramal Utebo-Sobradiel</v>
      </c>
      <c r="B902" s="4" t="str">
        <f t="shared" si="63"/>
        <v>Salida Nacional / National exit</v>
      </c>
      <c r="C902" s="52">
        <f>(Input!C$12*Input!C$139)*C637</f>
        <v>105761.4480644571</v>
      </c>
      <c r="D902" s="52">
        <f>(Input!D$12*Input!D$139)*D637</f>
        <v>91933.180013396661</v>
      </c>
      <c r="E902" s="52">
        <f>(Input!E$12*Input!E$139)*E637</f>
        <v>79031.131525624791</v>
      </c>
      <c r="F902" s="52">
        <f>(Input!F$12*Input!F$139)*F637</f>
        <v>70201.458092657704</v>
      </c>
      <c r="G902" s="52">
        <f>(Input!G$12*Input!G$139)*G637</f>
        <v>62354.363527495414</v>
      </c>
      <c r="H902" s="52">
        <f>(Input!H$12*Input!H$139)*H637</f>
        <v>54059.570258783977</v>
      </c>
      <c r="I902" s="57">
        <f>(Input!I$12*Input!I$139)*I637</f>
        <v>52942.16686714119</v>
      </c>
    </row>
    <row r="903" spans="1:9" s="5" customFormat="1" ht="15" customHeight="1" x14ac:dyDescent="0.25">
      <c r="A903" s="46" t="str">
        <f t="shared" si="63"/>
        <v>A9B_Zaragoza Plaza</v>
      </c>
      <c r="B903" s="4" t="str">
        <f t="shared" si="63"/>
        <v>Salida Nacional / National exit</v>
      </c>
      <c r="C903" s="52">
        <f>(Input!C$12*Input!C$139)*C638</f>
        <v>37280.37377277515</v>
      </c>
      <c r="D903" s="52">
        <f>(Input!D$12*Input!D$139)*D638</f>
        <v>32406.566895459084</v>
      </c>
      <c r="E903" s="52">
        <f>(Input!E$12*Input!E$139)*E638</f>
        <v>27859.183765604041</v>
      </c>
      <c r="F903" s="52">
        <f>(Input!F$12*Input!F$139)*F638</f>
        <v>24747.27967925723</v>
      </c>
      <c r="G903" s="52">
        <f>(Input!G$12*Input!G$139)*G638</f>
        <v>21980.957226856524</v>
      </c>
      <c r="H903" s="52">
        <f>(Input!H$12*Input!H$139)*H638</f>
        <v>19056.655964349164</v>
      </c>
      <c r="I903" s="57">
        <f>(Input!I$12*Input!I$139)*I638</f>
        <v>18662.259512000044</v>
      </c>
    </row>
    <row r="904" spans="1:9" s="5" customFormat="1" ht="15" customHeight="1" x14ac:dyDescent="0.25">
      <c r="A904" s="46" t="str">
        <f t="shared" ref="A904:B919" si="64">A639</f>
        <v>Abegondo (I15)</v>
      </c>
      <c r="B904" s="4" t="str">
        <f t="shared" si="64"/>
        <v>Salida Nacional / National exit</v>
      </c>
      <c r="C904" s="52">
        <f>(Input!C$12*Input!C$139)*C639</f>
        <v>1303522.1854232664</v>
      </c>
      <c r="D904" s="52">
        <f>(Input!D$12*Input!D$139)*D639</f>
        <v>1147875.1310603952</v>
      </c>
      <c r="E904" s="52">
        <f>(Input!E$12*Input!E$139)*E639</f>
        <v>1003470.6857730623</v>
      </c>
      <c r="F904" s="52">
        <f>(Input!F$12*Input!F$139)*F639</f>
        <v>905386.34940001124</v>
      </c>
      <c r="G904" s="52">
        <f>(Input!G$12*Input!G$139)*G639</f>
        <v>811001.41838588275</v>
      </c>
      <c r="H904" s="52">
        <f>(Input!H$12*Input!H$139)*H639</f>
        <v>706228.76688510354</v>
      </c>
      <c r="I904" s="57">
        <f>(Input!I$12*Input!I$139)*I639</f>
        <v>694010.09829488862</v>
      </c>
    </row>
    <row r="905" spans="1:9" s="5" customFormat="1" ht="15" customHeight="1" x14ac:dyDescent="0.25">
      <c r="A905" s="46" t="str">
        <f t="shared" si="64"/>
        <v>Andosilla</v>
      </c>
      <c r="B905" s="4" t="str">
        <f t="shared" si="64"/>
        <v>Salida Nacional / National exit</v>
      </c>
      <c r="C905" s="52">
        <f>(Input!C$12*Input!C$139)*C640</f>
        <v>2646954.2569841114</v>
      </c>
      <c r="D905" s="52">
        <f>(Input!D$12*Input!D$139)*D640</f>
        <v>2332308.7310087392</v>
      </c>
      <c r="E905" s="52">
        <f>(Input!E$12*Input!E$139)*E640</f>
        <v>2040007.6777536485</v>
      </c>
      <c r="F905" s="52">
        <f>(Input!F$12*Input!F$139)*F640</f>
        <v>1841273.8016051608</v>
      </c>
      <c r="G905" s="52">
        <f>(Input!G$12*Input!G$139)*G640</f>
        <v>1648330.7149790402</v>
      </c>
      <c r="H905" s="52">
        <f>(Input!H$12*Input!H$139)*H640</f>
        <v>1434684.3195910729</v>
      </c>
      <c r="I905" s="57">
        <f>(Input!I$12*Input!I$139)*I640</f>
        <v>1409271.7134847986</v>
      </c>
    </row>
    <row r="906" spans="1:9" s="5" customFormat="1" ht="15" customHeight="1" x14ac:dyDescent="0.25">
      <c r="A906" s="46" t="str">
        <f t="shared" si="64"/>
        <v>B02_Briviesca</v>
      </c>
      <c r="B906" s="4" t="str">
        <f t="shared" si="64"/>
        <v>Salida Nacional / National exit</v>
      </c>
      <c r="C906" s="52">
        <f>(Input!C$12*Input!C$139)*C641</f>
        <v>381240.12058246759</v>
      </c>
      <c r="D906" s="52">
        <f>(Input!D$12*Input!D$139)*D641</f>
        <v>335494.58966588188</v>
      </c>
      <c r="E906" s="52">
        <f>(Input!E$12*Input!E$139)*E641</f>
        <v>293052.77928354102</v>
      </c>
      <c r="F906" s="52">
        <f>(Input!F$12*Input!F$139)*F641</f>
        <v>264487.75134981424</v>
      </c>
      <c r="G906" s="52">
        <f>(Input!G$12*Input!G$139)*G641</f>
        <v>236296.50403547406</v>
      </c>
      <c r="H906" s="52">
        <f>(Input!H$12*Input!H$139)*H641</f>
        <v>205260.59466719293</v>
      </c>
      <c r="I906" s="57">
        <f>(Input!I$12*Input!I$139)*I641</f>
        <v>201587.06904549763</v>
      </c>
    </row>
    <row r="907" spans="1:9" s="5" customFormat="1" ht="15" customHeight="1" x14ac:dyDescent="0.25">
      <c r="A907" s="46" t="str">
        <f t="shared" si="64"/>
        <v>B04_Burgos</v>
      </c>
      <c r="B907" s="4" t="str">
        <f t="shared" si="64"/>
        <v>Salida Nacional / National exit</v>
      </c>
      <c r="C907" s="52">
        <f>(Input!C$12*Input!C$139)*C642</f>
        <v>0</v>
      </c>
      <c r="D907" s="52">
        <f>(Input!D$12*Input!D$139)*D642</f>
        <v>0</v>
      </c>
      <c r="E907" s="52">
        <f>(Input!E$12*Input!E$139)*E642</f>
        <v>0</v>
      </c>
      <c r="F907" s="52">
        <f>(Input!F$12*Input!F$139)*F642</f>
        <v>0</v>
      </c>
      <c r="G907" s="52">
        <f>(Input!G$12*Input!G$139)*G642</f>
        <v>0</v>
      </c>
      <c r="H907" s="52">
        <f>(Input!H$12*Input!H$139)*H642</f>
        <v>0</v>
      </c>
      <c r="I907" s="57">
        <f>(Input!I$12*Input!I$139)*I642</f>
        <v>0</v>
      </c>
    </row>
    <row r="908" spans="1:9" s="5" customFormat="1" ht="15" customHeight="1" x14ac:dyDescent="0.25">
      <c r="A908" s="46" t="str">
        <f t="shared" si="64"/>
        <v>B05_Villalonquejar</v>
      </c>
      <c r="B908" s="4" t="str">
        <f t="shared" si="64"/>
        <v>Salida Nacional / National exit</v>
      </c>
      <c r="C908" s="52">
        <f>(Input!C$12*Input!C$139)*C643</f>
        <v>1907473.5078267839</v>
      </c>
      <c r="D908" s="52">
        <f>(Input!D$12*Input!D$139)*D643</f>
        <v>1690822.2016282091</v>
      </c>
      <c r="E908" s="52">
        <f>(Input!E$12*Input!E$139)*E643</f>
        <v>1490134.3852656442</v>
      </c>
      <c r="F908" s="52">
        <f>(Input!F$12*Input!F$139)*F643</f>
        <v>1354385.6015054216</v>
      </c>
      <c r="G908" s="52">
        <f>(Input!G$12*Input!G$139)*G643</f>
        <v>1217087.6930972117</v>
      </c>
      <c r="H908" s="52">
        <f>(Input!H$12*Input!H$139)*H643</f>
        <v>1061526.2272431396</v>
      </c>
      <c r="I908" s="57">
        <f>(Input!I$12*Input!I$139)*I643</f>
        <v>1044372.1078235905</v>
      </c>
    </row>
    <row r="909" spans="1:9" s="5" customFormat="1" ht="15" customHeight="1" x14ac:dyDescent="0.25">
      <c r="A909" s="46" t="str">
        <f t="shared" si="64"/>
        <v>B08_Lerma</v>
      </c>
      <c r="B909" s="4" t="str">
        <f t="shared" si="64"/>
        <v>Salida Nacional / National exit</v>
      </c>
      <c r="C909" s="52">
        <f>(Input!C$12*Input!C$139)*C644</f>
        <v>10728.060996348868</v>
      </c>
      <c r="D909" s="52">
        <f>(Input!D$12*Input!D$139)*D644</f>
        <v>9391.6590439487954</v>
      </c>
      <c r="E909" s="52">
        <f>(Input!E$12*Input!E$139)*E644</f>
        <v>8158.5673507239608</v>
      </c>
      <c r="F909" s="52">
        <f>(Input!F$12*Input!F$139)*F644</f>
        <v>7327.3562933186613</v>
      </c>
      <c r="G909" s="52">
        <f>(Input!G$12*Input!G$139)*G644</f>
        <v>6529.2755039937365</v>
      </c>
      <c r="H909" s="52">
        <f>(Input!H$12*Input!H$139)*H644</f>
        <v>5663.5666868208436</v>
      </c>
      <c r="I909" s="57">
        <f>(Input!I$12*Input!I$139)*I644</f>
        <v>5557.919945517333</v>
      </c>
    </row>
    <row r="910" spans="1:9" s="5" customFormat="1" ht="15" customHeight="1" x14ac:dyDescent="0.25">
      <c r="A910" s="46" t="str">
        <f t="shared" si="64"/>
        <v>B10_Aranda de Duero</v>
      </c>
      <c r="B910" s="4" t="str">
        <f t="shared" si="64"/>
        <v>Salida Nacional / National exit</v>
      </c>
      <c r="C910" s="52">
        <f>(Input!C$12*Input!C$139)*C645</f>
        <v>1200988.537045619</v>
      </c>
      <c r="D910" s="52">
        <f>(Input!D$12*Input!D$139)*D645</f>
        <v>1060100.1545356894</v>
      </c>
      <c r="E910" s="52">
        <f>(Input!E$12*Input!E$139)*E645</f>
        <v>929405.03799752076</v>
      </c>
      <c r="F910" s="52">
        <f>(Input!F$12*Input!F$139)*F645</f>
        <v>840818.54192595475</v>
      </c>
      <c r="G910" s="52">
        <f>(Input!G$12*Input!G$139)*G645</f>
        <v>754053.56212116347</v>
      </c>
      <c r="H910" s="52">
        <f>(Input!H$12*Input!H$139)*H645</f>
        <v>657072.59649254906</v>
      </c>
      <c r="I910" s="57">
        <f>(Input!I$12*Input!I$139)*I645</f>
        <v>646621.31530628749</v>
      </c>
    </row>
    <row r="911" spans="1:9" s="5" customFormat="1" ht="15" customHeight="1" x14ac:dyDescent="0.25">
      <c r="A911" s="46" t="str">
        <f t="shared" si="64"/>
        <v>B18_Algete</v>
      </c>
      <c r="B911" s="4" t="str">
        <f t="shared" si="64"/>
        <v>Salida Nacional / National exit</v>
      </c>
      <c r="C911" s="52">
        <f>(Input!C$12*Input!C$139)*C646</f>
        <v>3293388.1858374043</v>
      </c>
      <c r="D911" s="52">
        <f>(Input!D$12*Input!D$139)*D646</f>
        <v>2870461.7308557611</v>
      </c>
      <c r="E911" s="52">
        <f>(Input!E$12*Input!E$139)*E646</f>
        <v>2478300.7695509889</v>
      </c>
      <c r="F911" s="52">
        <f>(Input!F$12*Input!F$139)*F646</f>
        <v>2210634.0417487458</v>
      </c>
      <c r="G911" s="52">
        <f>(Input!G$12*Input!G$139)*G646</f>
        <v>1970231.1439957605</v>
      </c>
      <c r="H911" s="52">
        <f>(Input!H$12*Input!H$139)*H646</f>
        <v>1712021.9659968689</v>
      </c>
      <c r="I911" s="57">
        <f>(Input!I$12*Input!I$139)*I646</f>
        <v>1682437.3855876662</v>
      </c>
    </row>
    <row r="912" spans="1:9" s="5" customFormat="1" ht="15" customHeight="1" x14ac:dyDescent="0.25">
      <c r="A912" s="46" t="str">
        <f t="shared" si="64"/>
        <v>B19_San Fernando</v>
      </c>
      <c r="B912" s="4" t="str">
        <f t="shared" si="64"/>
        <v>Salida Nacional / National exit</v>
      </c>
      <c r="C912" s="52">
        <f>(Input!C$12*Input!C$139)*C647</f>
        <v>2688031.5590529433</v>
      </c>
      <c r="D912" s="52">
        <f>(Input!D$12*Input!D$139)*D647</f>
        <v>2340842.6459962795</v>
      </c>
      <c r="E912" s="52">
        <f>(Input!E$12*Input!E$139)*E647</f>
        <v>2018799.9431371351</v>
      </c>
      <c r="F912" s="52">
        <f>(Input!F$12*Input!F$139)*F647</f>
        <v>1798774.2586550748</v>
      </c>
      <c r="G912" s="52">
        <f>(Input!G$12*Input!G$139)*G647</f>
        <v>1602702.909457894</v>
      </c>
      <c r="H912" s="52">
        <f>(Input!H$12*Input!H$139)*H647</f>
        <v>1392621.2391875521</v>
      </c>
      <c r="I912" s="57">
        <f>(Input!I$12*Input!I$139)*I647</f>
        <v>1368576.4352630633</v>
      </c>
    </row>
    <row r="913" spans="1:9" s="5" customFormat="1" ht="15" customHeight="1" x14ac:dyDescent="0.25">
      <c r="A913" s="46" t="str">
        <f t="shared" si="64"/>
        <v>B20_Rivas</v>
      </c>
      <c r="B913" s="4" t="str">
        <f t="shared" si="64"/>
        <v>Salida Nacional / National exit</v>
      </c>
      <c r="C913" s="52">
        <f>(Input!C$12*Input!C$139)*C648</f>
        <v>2965716.9745299602</v>
      </c>
      <c r="D913" s="52">
        <f>(Input!D$12*Input!D$139)*D648</f>
        <v>2583985.6838913113</v>
      </c>
      <c r="E913" s="52">
        <f>(Input!E$12*Input!E$139)*E648</f>
        <v>2229628.1142770415</v>
      </c>
      <c r="F913" s="52">
        <f>(Input!F$12*Input!F$139)*F648</f>
        <v>1987170.9341365173</v>
      </c>
      <c r="G913" s="52">
        <f>(Input!G$12*Input!G$139)*G648</f>
        <v>1771684.5949839824</v>
      </c>
      <c r="H913" s="52">
        <f>(Input!H$12*Input!H$139)*H648</f>
        <v>1540304.3037900096</v>
      </c>
      <c r="I913" s="57">
        <f>(Input!I$12*Input!I$139)*I648</f>
        <v>1514165.2658293741</v>
      </c>
    </row>
    <row r="914" spans="1:9" s="5" customFormat="1" ht="15" customHeight="1" x14ac:dyDescent="0.25">
      <c r="A914" s="46" t="str">
        <f t="shared" si="64"/>
        <v>BI Madrid</v>
      </c>
      <c r="B914" s="4" t="str">
        <f t="shared" si="64"/>
        <v>Salida Nacional / National exit</v>
      </c>
      <c r="C914" s="52">
        <f>(Input!C$12*Input!C$139)*C649</f>
        <v>1705.8422261127055</v>
      </c>
      <c r="D914" s="52">
        <f>(Input!D$12*Input!D$139)*D649</f>
        <v>1509.8719798764175</v>
      </c>
      <c r="E914" s="52">
        <f>(Input!E$12*Input!E$139)*E649</f>
        <v>1326.3526927665198</v>
      </c>
      <c r="F914" s="52">
        <f>(Input!F$12*Input!F$139)*F649</f>
        <v>1199.2636179656984</v>
      </c>
      <c r="G914" s="52">
        <f>(Input!G$12*Input!G$139)*G649</f>
        <v>1081.1775701799108</v>
      </c>
      <c r="H914" s="52">
        <f>(Input!H$12*Input!H$139)*H649</f>
        <v>947.07912567132951</v>
      </c>
      <c r="I914" s="57">
        <f>(Input!I$12*Input!I$139)*I649</f>
        <v>934.55807417368533</v>
      </c>
    </row>
    <row r="915" spans="1:9" s="5" customFormat="1" ht="15" customHeight="1" x14ac:dyDescent="0.25">
      <c r="A915" s="46" t="str">
        <f t="shared" si="64"/>
        <v>B22_Getafe</v>
      </c>
      <c r="B915" s="4" t="str">
        <f t="shared" si="64"/>
        <v>Salida Nacional / National exit</v>
      </c>
      <c r="C915" s="52">
        <f>(Input!C$12*Input!C$139)*C650</f>
        <v>285.42726507587429</v>
      </c>
      <c r="D915" s="52">
        <f>(Input!D$12*Input!D$139)*D650</f>
        <v>248.26808428860764</v>
      </c>
      <c r="E915" s="52">
        <f>(Input!E$12*Input!E$139)*E650</f>
        <v>213.77954756027921</v>
      </c>
      <c r="F915" s="52">
        <f>(Input!F$12*Input!F$139)*F650</f>
        <v>190.17716537452978</v>
      </c>
      <c r="G915" s="52">
        <f>(Input!G$12*Input!G$139)*G650</f>
        <v>169.39298522665115</v>
      </c>
      <c r="H915" s="52">
        <f>(Input!H$12*Input!H$139)*H650</f>
        <v>147.19613929611913</v>
      </c>
      <c r="I915" s="57">
        <f>(Input!I$12*Input!I$139)*I650</f>
        <v>144.66468133169886</v>
      </c>
    </row>
    <row r="916" spans="1:9" s="5" customFormat="1" ht="15" customHeight="1" x14ac:dyDescent="0.25">
      <c r="A916" s="46" t="str">
        <f t="shared" si="64"/>
        <v>C1.01_Arrieta</v>
      </c>
      <c r="B916" s="4" t="str">
        <f t="shared" si="64"/>
        <v>Salida Nacional / National exit</v>
      </c>
      <c r="C916" s="52">
        <f>(Input!C$12*Input!C$139)*C651</f>
        <v>6618.397064022578</v>
      </c>
      <c r="D916" s="52">
        <f>(Input!D$12*Input!D$139)*D651</f>
        <v>5887.7753864284614</v>
      </c>
      <c r="E916" s="52">
        <f>(Input!E$12*Input!E$139)*E651</f>
        <v>5226.544157496126</v>
      </c>
      <c r="F916" s="52">
        <f>(Input!F$12*Input!F$139)*F651</f>
        <v>4823.0260286501416</v>
      </c>
      <c r="G916" s="52">
        <f>(Input!G$12*Input!G$139)*G651</f>
        <v>4354.3882441031183</v>
      </c>
      <c r="H916" s="52">
        <f>(Input!H$12*Input!H$139)*H651</f>
        <v>3802.9946511274975</v>
      </c>
      <c r="I916" s="57">
        <f>(Input!I$12*Input!I$139)*I651</f>
        <v>3713.3705429382749</v>
      </c>
    </row>
    <row r="917" spans="1:9" s="5" customFormat="1" ht="15" customHeight="1" x14ac:dyDescent="0.25">
      <c r="A917" s="46" t="str">
        <f t="shared" si="64"/>
        <v>C2X.01_Sollube</v>
      </c>
      <c r="B917" s="4" t="str">
        <f t="shared" si="64"/>
        <v>Salida Nacional / National exit</v>
      </c>
      <c r="C917" s="52">
        <f>(Input!C$12*Input!C$139)*C652</f>
        <v>99250.644959217621</v>
      </c>
      <c r="D917" s="52">
        <f>(Input!D$12*Input!D$139)*D652</f>
        <v>88355.242937720759</v>
      </c>
      <c r="E917" s="52">
        <f>(Input!E$12*Input!E$139)*E652</f>
        <v>78265.970330158307</v>
      </c>
      <c r="F917" s="52">
        <f>(Input!F$12*Input!F$139)*F652</f>
        <v>71464.781356671694</v>
      </c>
      <c r="G917" s="52">
        <f>(Input!G$12*Input!G$139)*G652</f>
        <v>64330.294462283549</v>
      </c>
      <c r="H917" s="52">
        <f>(Input!H$12*Input!H$139)*H652</f>
        <v>56143.238220899308</v>
      </c>
      <c r="I917" s="57">
        <f>(Input!I$12*Input!I$139)*I652</f>
        <v>55233.524226313268</v>
      </c>
    </row>
    <row r="918" spans="1:9" s="5" customFormat="1" ht="15" customHeight="1" x14ac:dyDescent="0.25">
      <c r="A918" s="46" t="str">
        <f t="shared" si="64"/>
        <v>Cas Tresorer</v>
      </c>
      <c r="B918" s="4" t="str">
        <f t="shared" si="64"/>
        <v>Salida Nacional / National exit</v>
      </c>
      <c r="C918" s="52">
        <f>(Input!C$12*Input!C$139)*C653</f>
        <v>5707012.7338194456</v>
      </c>
      <c r="D918" s="52">
        <f>(Input!D$12*Input!D$139)*D653</f>
        <v>4994207.1649826039</v>
      </c>
      <c r="E918" s="52">
        <f>(Input!E$12*Input!E$139)*E653</f>
        <v>4373828.1624839855</v>
      </c>
      <c r="F918" s="52">
        <f>(Input!F$12*Input!F$139)*F653</f>
        <v>4085253.5574148069</v>
      </c>
      <c r="G918" s="52">
        <f>(Input!G$12*Input!G$139)*G653</f>
        <v>3720332.8032750771</v>
      </c>
      <c r="H918" s="52">
        <f>(Input!H$12*Input!H$139)*H653</f>
        <v>3271571.5950577687</v>
      </c>
      <c r="I918" s="57">
        <f>(Input!I$12*Input!I$139)*I653</f>
        <v>3117901.6039192164</v>
      </c>
    </row>
    <row r="919" spans="1:9" s="5" customFormat="1" ht="15" customHeight="1" x14ac:dyDescent="0.25">
      <c r="A919" s="46" t="str">
        <f t="shared" si="64"/>
        <v>cc Escatron</v>
      </c>
      <c r="B919" s="4" t="str">
        <f t="shared" si="64"/>
        <v>Salida Nacional / National exit</v>
      </c>
      <c r="C919" s="52">
        <f>(Input!C$12*Input!C$139)*C654</f>
        <v>879.99430096760727</v>
      </c>
      <c r="D919" s="52">
        <f>(Input!D$12*Input!D$139)*D654</f>
        <v>778.42707569612617</v>
      </c>
      <c r="E919" s="52">
        <f>(Input!E$12*Input!E$139)*E654</f>
        <v>691.51873827520512</v>
      </c>
      <c r="F919" s="52">
        <f>(Input!F$12*Input!F$139)*F654</f>
        <v>655.5112080744359</v>
      </c>
      <c r="G919" s="52">
        <f>(Input!G$12*Input!G$139)*G654</f>
        <v>598.57119984160033</v>
      </c>
      <c r="H919" s="52">
        <f>(Input!H$12*Input!H$139)*H654</f>
        <v>526.00509158174839</v>
      </c>
      <c r="I919" s="57">
        <f>(Input!I$12*Input!I$139)*I654</f>
        <v>500.78857751479063</v>
      </c>
    </row>
    <row r="920" spans="1:9" s="5" customFormat="1" ht="15" customHeight="1" x14ac:dyDescent="0.25">
      <c r="A920" s="46" t="str">
        <f t="shared" ref="A920:B935" si="65">A655</f>
        <v>cc SAGUNTO</v>
      </c>
      <c r="B920" s="4" t="str">
        <f t="shared" si="65"/>
        <v>Salida Nacional / National exit</v>
      </c>
      <c r="C920" s="52">
        <f>(Input!C$12*Input!C$139)*C655</f>
        <v>3607181.1424794183</v>
      </c>
      <c r="D920" s="52">
        <f>(Input!D$12*Input!D$139)*D655</f>
        <v>3150507.8735909434</v>
      </c>
      <c r="E920" s="52">
        <f>(Input!E$12*Input!E$139)*E655</f>
        <v>2750394.0139584639</v>
      </c>
      <c r="F920" s="52">
        <f>(Input!F$12*Input!F$139)*F655</f>
        <v>2559686.4946856946</v>
      </c>
      <c r="G920" s="52">
        <f>(Input!G$12*Input!G$139)*G655</f>
        <v>2326875.5537252109</v>
      </c>
      <c r="H920" s="52">
        <f>(Input!H$12*Input!H$139)*H655</f>
        <v>2044452.3498773249</v>
      </c>
      <c r="I920" s="57">
        <f>(Input!I$12*Input!I$139)*I655</f>
        <v>1945359.0599641942</v>
      </c>
    </row>
    <row r="921" spans="1:9" s="5" customFormat="1" ht="15" customHeight="1" x14ac:dyDescent="0.25">
      <c r="A921" s="46" t="str">
        <f t="shared" si="65"/>
        <v>Conex Olite</v>
      </c>
      <c r="B921" s="4" t="str">
        <f t="shared" si="65"/>
        <v>Salida Nacional / National exit</v>
      </c>
      <c r="C921" s="52">
        <f>(Input!C$12*Input!C$139)*C656</f>
        <v>0</v>
      </c>
      <c r="D921" s="52">
        <f>(Input!D$12*Input!D$139)*D656</f>
        <v>0</v>
      </c>
      <c r="E921" s="52">
        <f>(Input!E$12*Input!E$139)*E656</f>
        <v>0</v>
      </c>
      <c r="F921" s="52">
        <f>(Input!F$12*Input!F$139)*F656</f>
        <v>0</v>
      </c>
      <c r="G921" s="52">
        <f>(Input!G$12*Input!G$139)*G656</f>
        <v>0</v>
      </c>
      <c r="H921" s="52">
        <f>(Input!H$12*Input!H$139)*H656</f>
        <v>0</v>
      </c>
      <c r="I921" s="57">
        <f>(Input!I$12*Input!I$139)*I656</f>
        <v>0</v>
      </c>
    </row>
    <row r="922" spans="1:9" s="5" customFormat="1" ht="15" customHeight="1" x14ac:dyDescent="0.25">
      <c r="A922" s="46" t="str">
        <f t="shared" si="65"/>
        <v>CT Ibiza</v>
      </c>
      <c r="B922" s="4" t="str">
        <f t="shared" si="65"/>
        <v>Salida Nacional / National exit</v>
      </c>
      <c r="C922" s="52">
        <f>(Input!C$12*Input!C$139)*C657</f>
        <v>2515788.3514591944</v>
      </c>
      <c r="D922" s="52">
        <f>(Input!D$12*Input!D$139)*D657</f>
        <v>2201466.6336455448</v>
      </c>
      <c r="E922" s="52">
        <f>(Input!E$12*Input!E$139)*E657</f>
        <v>1927875.8797101143</v>
      </c>
      <c r="F922" s="52">
        <f>(Input!F$12*Input!F$139)*F657</f>
        <v>1800552.1719943306</v>
      </c>
      <c r="G922" s="52">
        <f>(Input!G$12*Input!G$139)*G657</f>
        <v>1639681.5298851959</v>
      </c>
      <c r="H922" s="52">
        <f>(Input!H$12*Input!H$139)*H657</f>
        <v>1441892.0633020701</v>
      </c>
      <c r="I922" s="57">
        <f>(Input!I$12*Input!I$139)*I657</f>
        <v>1374155.8391242533</v>
      </c>
    </row>
    <row r="923" spans="1:9" s="5" customFormat="1" ht="15" customHeight="1" x14ac:dyDescent="0.25">
      <c r="A923" s="46" t="str">
        <f t="shared" si="65"/>
        <v>CT Son Reus</v>
      </c>
      <c r="B923" s="4" t="str">
        <f t="shared" si="65"/>
        <v>Salida Nacional / National exit</v>
      </c>
      <c r="C923" s="52">
        <f>(Input!C$12*Input!C$139)*C658</f>
        <v>5409731.1307707103</v>
      </c>
      <c r="D923" s="52">
        <f>(Input!D$12*Input!D$139)*D658</f>
        <v>4735329.8483012766</v>
      </c>
      <c r="E923" s="52">
        <f>(Input!E$12*Input!E$139)*E658</f>
        <v>4148704.91778519</v>
      </c>
      <c r="F923" s="52">
        <f>(Input!F$12*Input!F$139)*F658</f>
        <v>3876604.3951067873</v>
      </c>
      <c r="G923" s="52">
        <f>(Input!G$12*Input!G$139)*G658</f>
        <v>3530753.8432133598</v>
      </c>
      <c r="H923" s="52">
        <f>(Input!H$12*Input!H$139)*H658</f>
        <v>3104919.2694872338</v>
      </c>
      <c r="I923" s="57">
        <f>(Input!I$12*Input!I$139)*I658</f>
        <v>2959187.7207985786</v>
      </c>
    </row>
    <row r="924" spans="1:9" s="5" customFormat="1" ht="15" customHeight="1" x14ac:dyDescent="0.25">
      <c r="A924" s="46" t="str">
        <f t="shared" si="65"/>
        <v>ctcc Barcelona</v>
      </c>
      <c r="B924" s="4" t="str">
        <f t="shared" si="65"/>
        <v>Salida Nacional / National exit</v>
      </c>
      <c r="C924" s="52">
        <f>(Input!C$12*Input!C$139)*C659</f>
        <v>3546191.2461394346</v>
      </c>
      <c r="D924" s="52">
        <f>(Input!D$12*Input!D$139)*D659</f>
        <v>3130378.4812036064</v>
      </c>
      <c r="E924" s="52">
        <f>(Input!E$12*Input!E$139)*E659</f>
        <v>2772775.283095554</v>
      </c>
      <c r="F924" s="52">
        <f>(Input!F$12*Input!F$139)*F659</f>
        <v>2620881.1539311507</v>
      </c>
      <c r="G924" s="52">
        <f>(Input!G$12*Input!G$139)*G659</f>
        <v>2390498.3774594278</v>
      </c>
      <c r="H924" s="52">
        <f>(Input!H$12*Input!H$139)*H659</f>
        <v>2099343.6285453103</v>
      </c>
      <c r="I924" s="57">
        <f>(Input!I$12*Input!I$139)*I659</f>
        <v>1995945.1702728686</v>
      </c>
    </row>
    <row r="925" spans="1:9" s="5" customFormat="1" ht="15" customHeight="1" x14ac:dyDescent="0.25">
      <c r="A925" s="46" t="str">
        <f t="shared" si="65"/>
        <v>D01A_Montorio</v>
      </c>
      <c r="B925" s="4" t="str">
        <f t="shared" si="65"/>
        <v>Salida Nacional / National exit</v>
      </c>
      <c r="C925" s="52">
        <f>(Input!C$12*Input!C$139)*C660</f>
        <v>13565.866810311074</v>
      </c>
      <c r="D925" s="52">
        <f>(Input!D$12*Input!D$139)*D660</f>
        <v>12120.24996233942</v>
      </c>
      <c r="E925" s="52">
        <f>(Input!E$12*Input!E$139)*E660</f>
        <v>10776.654530774977</v>
      </c>
      <c r="F925" s="52">
        <f>(Input!F$12*Input!F$139)*F660</f>
        <v>9864.3078962526524</v>
      </c>
      <c r="G925" s="52">
        <f>(Input!G$12*Input!G$139)*G660</f>
        <v>8912.1120400990385</v>
      </c>
      <c r="H925" s="52">
        <f>(Input!H$12*Input!H$139)*H660</f>
        <v>7801.0273750876022</v>
      </c>
      <c r="I925" s="57">
        <f>(Input!I$12*Input!I$139)*I660</f>
        <v>7688.3126463244243</v>
      </c>
    </row>
    <row r="926" spans="1:9" s="5" customFormat="1" ht="15" customHeight="1" x14ac:dyDescent="0.25">
      <c r="A926" s="46" t="str">
        <f t="shared" si="65"/>
        <v>D03A_Aguilar</v>
      </c>
      <c r="B926" s="4" t="str">
        <f t="shared" si="65"/>
        <v>Salida Nacional / National exit</v>
      </c>
      <c r="C926" s="52">
        <f>(Input!C$12*Input!C$139)*C661</f>
        <v>118722.66375357407</v>
      </c>
      <c r="D926" s="52">
        <f>(Input!D$12*Input!D$139)*D661</f>
        <v>105664.51855347549</v>
      </c>
      <c r="E926" s="52">
        <f>(Input!E$12*Input!E$139)*E661</f>
        <v>93536.843278510525</v>
      </c>
      <c r="F926" s="52">
        <f>(Input!F$12*Input!F$139)*F661</f>
        <v>85305.17092476305</v>
      </c>
      <c r="G926" s="52">
        <f>(Input!G$12*Input!G$139)*G661</f>
        <v>76887.720273035855</v>
      </c>
      <c r="H926" s="52">
        <f>(Input!H$12*Input!H$139)*H661</f>
        <v>67201.847322300076</v>
      </c>
      <c r="I926" s="57">
        <f>(Input!I$12*Input!I$139)*I661</f>
        <v>66177.236909465486</v>
      </c>
    </row>
    <row r="927" spans="1:9" s="5" customFormat="1" ht="15" customHeight="1" x14ac:dyDescent="0.25">
      <c r="A927" s="46" t="str">
        <f t="shared" si="65"/>
        <v>D04_Reinosa</v>
      </c>
      <c r="B927" s="4" t="str">
        <f t="shared" si="65"/>
        <v>Salida Nacional / National exit</v>
      </c>
      <c r="C927" s="52">
        <f>(Input!C$12*Input!C$139)*C662</f>
        <v>227531.44996189818</v>
      </c>
      <c r="D927" s="52">
        <f>(Input!D$12*Input!D$139)*D662</f>
        <v>202263.47905840809</v>
      </c>
      <c r="E927" s="52">
        <f>(Input!E$12*Input!E$139)*E662</f>
        <v>178803.23932849496</v>
      </c>
      <c r="F927" s="52">
        <f>(Input!F$12*Input!F$139)*F662</f>
        <v>162883.88283590149</v>
      </c>
      <c r="G927" s="52">
        <f>(Input!G$12*Input!G$139)*G662</f>
        <v>146698.59510356566</v>
      </c>
      <c r="H927" s="52">
        <f>(Input!H$12*Input!H$139)*H662</f>
        <v>128155.19602911055</v>
      </c>
      <c r="I927" s="57">
        <f>(Input!I$12*Input!I$139)*I662</f>
        <v>126168.23195700458</v>
      </c>
    </row>
    <row r="928" spans="1:9" s="5" customFormat="1" ht="15" customHeight="1" x14ac:dyDescent="0.25">
      <c r="A928" s="46" t="str">
        <f t="shared" si="65"/>
        <v>D06_Corrales</v>
      </c>
      <c r="B928" s="4" t="str">
        <f t="shared" si="65"/>
        <v>Salida Nacional / National exit</v>
      </c>
      <c r="C928" s="52">
        <f>(Input!C$12*Input!C$139)*C663</f>
        <v>0</v>
      </c>
      <c r="D928" s="52">
        <f>(Input!D$12*Input!D$139)*D663</f>
        <v>0</v>
      </c>
      <c r="E928" s="52">
        <f>(Input!E$12*Input!E$139)*E663</f>
        <v>0</v>
      </c>
      <c r="F928" s="52">
        <f>(Input!F$12*Input!F$139)*F663</f>
        <v>0</v>
      </c>
      <c r="G928" s="52">
        <f>(Input!G$12*Input!G$139)*G663</f>
        <v>0</v>
      </c>
      <c r="H928" s="52">
        <f>(Input!H$12*Input!H$139)*H663</f>
        <v>0</v>
      </c>
      <c r="I928" s="57">
        <f>(Input!I$12*Input!I$139)*I663</f>
        <v>0</v>
      </c>
    </row>
    <row r="929" spans="1:9" s="5" customFormat="1" ht="15" customHeight="1" x14ac:dyDescent="0.25">
      <c r="A929" s="46" t="str">
        <f t="shared" si="65"/>
        <v>D06A_Reocin</v>
      </c>
      <c r="B929" s="4" t="str">
        <f t="shared" si="65"/>
        <v>Salida Nacional / National exit</v>
      </c>
      <c r="C929" s="52">
        <f>(Input!C$12*Input!C$139)*C664</f>
        <v>6726.8112421235664</v>
      </c>
      <c r="D929" s="52">
        <f>(Input!D$12*Input!D$139)*D664</f>
        <v>5940.7574754029201</v>
      </c>
      <c r="E929" s="52">
        <f>(Input!E$12*Input!E$139)*E664</f>
        <v>5212.3194916069806</v>
      </c>
      <c r="F929" s="52">
        <f>(Input!F$12*Input!F$139)*F664</f>
        <v>4718.958263044593</v>
      </c>
      <c r="G929" s="52">
        <f>(Input!G$12*Input!G$139)*G664</f>
        <v>4231.5586450781802</v>
      </c>
      <c r="H929" s="52">
        <f>(Input!H$12*Input!H$139)*H664</f>
        <v>3686.1842809863992</v>
      </c>
      <c r="I929" s="57">
        <f>(Input!I$12*Input!I$139)*I664</f>
        <v>3623.6311515124416</v>
      </c>
    </row>
    <row r="930" spans="1:9" s="5" customFormat="1" ht="15" customHeight="1" x14ac:dyDescent="0.25">
      <c r="A930" s="46" t="str">
        <f t="shared" si="65"/>
        <v>D07.14_Cicero</v>
      </c>
      <c r="B930" s="4" t="str">
        <f t="shared" si="65"/>
        <v>Salida Nacional / National exit</v>
      </c>
      <c r="C930" s="52">
        <f>(Input!C$12*Input!C$139)*C665</f>
        <v>173967.53944326815</v>
      </c>
      <c r="D930" s="52">
        <f>(Input!D$12*Input!D$139)*D665</f>
        <v>153883.43873485076</v>
      </c>
      <c r="E930" s="52">
        <f>(Input!E$12*Input!E$139)*E665</f>
        <v>135336.74758394453</v>
      </c>
      <c r="F930" s="52">
        <f>(Input!F$12*Input!F$139)*F665</f>
        <v>122881.54051677928</v>
      </c>
      <c r="G930" s="52">
        <f>(Input!G$12*Input!G$139)*G665</f>
        <v>110111.27245874071</v>
      </c>
      <c r="H930" s="52">
        <f>(Input!H$12*Input!H$139)*H665</f>
        <v>95790.976655761056</v>
      </c>
      <c r="I930" s="57">
        <f>(Input!I$12*Input!I$139)*I665</f>
        <v>94079.639447982656</v>
      </c>
    </row>
    <row r="931" spans="1:9" s="5" customFormat="1" ht="15" customHeight="1" x14ac:dyDescent="0.25">
      <c r="A931" s="46" t="str">
        <f t="shared" si="65"/>
        <v>D07_Villapresente</v>
      </c>
      <c r="B931" s="4" t="str">
        <f t="shared" si="65"/>
        <v>Salida Nacional / National exit</v>
      </c>
      <c r="C931" s="52">
        <f>(Input!C$12*Input!C$139)*C666</f>
        <v>3805594.5268415399</v>
      </c>
      <c r="D931" s="52">
        <f>(Input!D$12*Input!D$139)*D666</f>
        <v>3357566.3779590433</v>
      </c>
      <c r="E931" s="52">
        <f>(Input!E$12*Input!E$139)*E666</f>
        <v>2941142.1958887507</v>
      </c>
      <c r="F931" s="52">
        <f>(Input!F$12*Input!F$139)*F666</f>
        <v>2659080.5892326944</v>
      </c>
      <c r="G931" s="52">
        <f>(Input!G$12*Input!G$139)*G666</f>
        <v>2381989.6452663876</v>
      </c>
      <c r="H931" s="52">
        <f>(Input!H$12*Input!H$139)*H666</f>
        <v>2073558.3328300053</v>
      </c>
      <c r="I931" s="57">
        <f>(Input!I$12*Input!I$139)*I666</f>
        <v>2038439.6085614483</v>
      </c>
    </row>
    <row r="932" spans="1:9" s="5" customFormat="1" ht="15" customHeight="1" x14ac:dyDescent="0.25">
      <c r="A932" s="46" t="str">
        <f t="shared" si="65"/>
        <v>D07A_Ruiloba</v>
      </c>
      <c r="B932" s="4" t="str">
        <f t="shared" si="65"/>
        <v>Salida Nacional / National exit</v>
      </c>
      <c r="C932" s="52">
        <f>(Input!C$12*Input!C$139)*C667</f>
        <v>8737.2091599518899</v>
      </c>
      <c r="D932" s="52">
        <f>(Input!D$12*Input!D$139)*D667</f>
        <v>7643.4251763016828</v>
      </c>
      <c r="E932" s="52">
        <f>(Input!E$12*Input!E$139)*E667</f>
        <v>6632.9819464186694</v>
      </c>
      <c r="F932" s="52">
        <f>(Input!F$12*Input!F$139)*F667</f>
        <v>5951.0966170256761</v>
      </c>
      <c r="G932" s="52">
        <f>(Input!G$12*Input!G$139)*G667</f>
        <v>5300.1903782977533</v>
      </c>
      <c r="H932" s="52">
        <f>(Input!H$12*Input!H$139)*H667</f>
        <v>4595.9896737369927</v>
      </c>
      <c r="I932" s="57">
        <f>(Input!I$12*Input!I$139)*I667</f>
        <v>4507.4116404769966</v>
      </c>
    </row>
    <row r="933" spans="1:9" s="5" customFormat="1" ht="15" customHeight="1" x14ac:dyDescent="0.25">
      <c r="A933" s="46" t="str">
        <f t="shared" si="65"/>
        <v>D08A_San Vicente Barquera</v>
      </c>
      <c r="B933" s="4" t="str">
        <f t="shared" si="65"/>
        <v>Salida Nacional / National exit</v>
      </c>
      <c r="C933" s="52">
        <f>(Input!C$12*Input!C$139)*C668</f>
        <v>7018.4649951980455</v>
      </c>
      <c r="D933" s="52">
        <f>(Input!D$12*Input!D$139)*D668</f>
        <v>6139.2514066970498</v>
      </c>
      <c r="E933" s="52">
        <f>(Input!E$12*Input!E$139)*E668</f>
        <v>5326.996337665154</v>
      </c>
      <c r="F933" s="52">
        <f>(Input!F$12*Input!F$139)*F668</f>
        <v>4778.793889142391</v>
      </c>
      <c r="G933" s="52">
        <f>(Input!G$12*Input!G$139)*G668</f>
        <v>4256.0023991134631</v>
      </c>
      <c r="H933" s="52">
        <f>(Input!H$12*Input!H$139)*H668</f>
        <v>3690.5338524456201</v>
      </c>
      <c r="I933" s="57">
        <f>(Input!I$12*Input!I$139)*I668</f>
        <v>3619.3880249916383</v>
      </c>
    </row>
    <row r="934" spans="1:9" s="5" customFormat="1" ht="15" customHeight="1" x14ac:dyDescent="0.25">
      <c r="A934" s="46" t="str">
        <f t="shared" si="65"/>
        <v>D10A_Llanes</v>
      </c>
      <c r="B934" s="4" t="str">
        <f t="shared" si="65"/>
        <v>Salida Nacional / National exit</v>
      </c>
      <c r="C934" s="52">
        <f>(Input!C$12*Input!C$139)*C669</f>
        <v>15124.557341061411</v>
      </c>
      <c r="D934" s="52">
        <f>(Input!D$12*Input!D$139)*D669</f>
        <v>13226.924189695168</v>
      </c>
      <c r="E934" s="52">
        <f>(Input!E$12*Input!E$139)*E669</f>
        <v>11473.645069058537</v>
      </c>
      <c r="F934" s="52">
        <f>(Input!F$12*Input!F$139)*F669</f>
        <v>10290.023672968309</v>
      </c>
      <c r="G934" s="52">
        <f>(Input!G$12*Input!G$139)*G669</f>
        <v>9163.7811929972886</v>
      </c>
      <c r="H934" s="52">
        <f>(Input!H$12*Input!H$139)*H669</f>
        <v>7946.2362294329578</v>
      </c>
      <c r="I934" s="57">
        <f>(Input!I$12*Input!I$139)*I669</f>
        <v>7792.9568838160994</v>
      </c>
    </row>
    <row r="935" spans="1:9" s="5" customFormat="1" ht="15" customHeight="1" x14ac:dyDescent="0.25">
      <c r="A935" s="46" t="str">
        <f t="shared" si="65"/>
        <v>D12A_Ribadesella</v>
      </c>
      <c r="B935" s="4" t="str">
        <f t="shared" si="65"/>
        <v>Salida Nacional / National exit</v>
      </c>
      <c r="C935" s="52">
        <f>(Input!C$12*Input!C$139)*C670</f>
        <v>63256.375756292073</v>
      </c>
      <c r="D935" s="52">
        <f>(Input!D$12*Input!D$139)*D670</f>
        <v>56239.931881007076</v>
      </c>
      <c r="E935" s="52">
        <f>(Input!E$12*Input!E$139)*E670</f>
        <v>49715.743388578325</v>
      </c>
      <c r="F935" s="52">
        <f>(Input!F$12*Input!F$139)*F670</f>
        <v>45277.086662887508</v>
      </c>
      <c r="G935" s="52">
        <f>(Input!G$12*Input!G$139)*G670</f>
        <v>40800.265175124565</v>
      </c>
      <c r="H935" s="52">
        <f>(Input!H$12*Input!H$139)*H670</f>
        <v>35662.547336638992</v>
      </c>
      <c r="I935" s="57">
        <f>(Input!I$12*Input!I$139)*I670</f>
        <v>35116.461155930294</v>
      </c>
    </row>
    <row r="936" spans="1:9" s="5" customFormat="1" ht="15" customHeight="1" x14ac:dyDescent="0.25">
      <c r="A936" s="46" t="str">
        <f t="shared" ref="A936:B951" si="66">A671</f>
        <v>D13_Huerges</v>
      </c>
      <c r="B936" s="4" t="str">
        <f t="shared" si="66"/>
        <v>Salida Nacional / National exit</v>
      </c>
      <c r="C936" s="52">
        <f>(Input!C$12*Input!C$139)*C671</f>
        <v>26964.318707335657</v>
      </c>
      <c r="D936" s="52">
        <f>(Input!D$12*Input!D$139)*D671</f>
        <v>23574.292569501202</v>
      </c>
      <c r="E936" s="52">
        <f>(Input!E$12*Input!E$139)*E671</f>
        <v>20441.764658807475</v>
      </c>
      <c r="F936" s="52">
        <f>(Input!F$12*Input!F$139)*F671</f>
        <v>18326.308143867042</v>
      </c>
      <c r="G936" s="52">
        <f>(Input!G$12*Input!G$139)*G671</f>
        <v>16319.252977088454</v>
      </c>
      <c r="H936" s="52">
        <f>(Input!H$12*Input!H$139)*H671</f>
        <v>14150.972641211416</v>
      </c>
      <c r="I936" s="57">
        <f>(Input!I$12*Input!I$139)*I671</f>
        <v>13877.79110015999</v>
      </c>
    </row>
    <row r="937" spans="1:9" s="5" customFormat="1" ht="15" customHeight="1" x14ac:dyDescent="0.25">
      <c r="A937" s="46" t="str">
        <f t="shared" si="66"/>
        <v>D13A_Piloña</v>
      </c>
      <c r="B937" s="4" t="str">
        <f t="shared" si="66"/>
        <v>Salida Nacional / National exit</v>
      </c>
      <c r="C937" s="52">
        <f>(Input!C$12*Input!C$139)*C672</f>
        <v>88018.966559435299</v>
      </c>
      <c r="D937" s="52">
        <f>(Input!D$12*Input!D$139)*D672</f>
        <v>78389.257877686672</v>
      </c>
      <c r="E937" s="52">
        <f>(Input!E$12*Input!E$139)*E672</f>
        <v>69427.197820681147</v>
      </c>
      <c r="F937" s="52">
        <f>(Input!F$12*Input!F$139)*F672</f>
        <v>63322.99854018254</v>
      </c>
      <c r="G937" s="52">
        <f>(Input!G$12*Input!G$139)*G672</f>
        <v>57130.019485089782</v>
      </c>
      <c r="H937" s="52">
        <f>(Input!H$12*Input!H$139)*H672</f>
        <v>49976.645872237837</v>
      </c>
      <c r="I937" s="57">
        <f>(Input!I$12*Input!I$139)*I672</f>
        <v>49231.329167393837</v>
      </c>
    </row>
    <row r="938" spans="1:9" s="5" customFormat="1" ht="15" customHeight="1" x14ac:dyDescent="0.25">
      <c r="A938" s="46" t="str">
        <f t="shared" si="66"/>
        <v>D14_Villarriba</v>
      </c>
      <c r="B938" s="4" t="str">
        <f t="shared" si="66"/>
        <v>Salida Nacional / National exit</v>
      </c>
      <c r="C938" s="52">
        <f>(Input!C$12*Input!C$139)*C673</f>
        <v>5421.4473831106798</v>
      </c>
      <c r="D938" s="52">
        <f>(Input!D$12*Input!D$139)*D673</f>
        <v>4739.7752947323361</v>
      </c>
      <c r="E938" s="52">
        <f>(Input!E$12*Input!E$139)*E673</f>
        <v>4109.9197064557966</v>
      </c>
      <c r="F938" s="52">
        <f>(Input!F$12*Input!F$139)*F673</f>
        <v>3684.5959336091964</v>
      </c>
      <c r="G938" s="52">
        <f>(Input!G$12*Input!G$139)*G673</f>
        <v>3281.1129843312306</v>
      </c>
      <c r="H938" s="52">
        <f>(Input!H$12*Input!H$139)*H673</f>
        <v>2845.1857636158179</v>
      </c>
      <c r="I938" s="57">
        <f>(Input!I$12*Input!I$139)*I673</f>
        <v>2790.286750982636</v>
      </c>
    </row>
    <row r="939" spans="1:9" s="5" customFormat="1" ht="15" customHeight="1" x14ac:dyDescent="0.25">
      <c r="A939" s="46" t="str">
        <f t="shared" si="66"/>
        <v>D15_Careses</v>
      </c>
      <c r="B939" s="4" t="str">
        <f t="shared" si="66"/>
        <v>Salida Nacional / National exit</v>
      </c>
      <c r="C939" s="52">
        <f>(Input!C$12*Input!C$139)*C674</f>
        <v>18230.050534011112</v>
      </c>
      <c r="D939" s="52">
        <f>(Input!D$12*Input!D$139)*D674</f>
        <v>15938.597225983835</v>
      </c>
      <c r="E939" s="52">
        <f>(Input!E$12*Input!E$139)*E674</f>
        <v>13821.619029244683</v>
      </c>
      <c r="F939" s="52">
        <f>(Input!F$12*Input!F$139)*F674</f>
        <v>12392.381864932844</v>
      </c>
      <c r="G939" s="52">
        <f>(Input!G$12*Input!G$139)*G674</f>
        <v>11035.830628518168</v>
      </c>
      <c r="H939" s="52">
        <f>(Input!H$12*Input!H$139)*H674</f>
        <v>9569.7529449535195</v>
      </c>
      <c r="I939" s="57">
        <f>(Input!I$12*Input!I$139)*I674</f>
        <v>9385.2962319400958</v>
      </c>
    </row>
    <row r="940" spans="1:9" s="5" customFormat="1" ht="15" customHeight="1" x14ac:dyDescent="0.25">
      <c r="A940" s="46" t="str">
        <f t="shared" si="66"/>
        <v>D16_Llanera</v>
      </c>
      <c r="B940" s="4" t="str">
        <f t="shared" si="66"/>
        <v>Salida Nacional / National exit</v>
      </c>
      <c r="C940" s="52">
        <f>(Input!C$12*Input!C$139)*C675</f>
        <v>0</v>
      </c>
      <c r="D940" s="52">
        <f>(Input!D$12*Input!D$139)*D675</f>
        <v>0</v>
      </c>
      <c r="E940" s="52">
        <f>(Input!E$12*Input!E$139)*E675</f>
        <v>0</v>
      </c>
      <c r="F940" s="52">
        <f>(Input!F$12*Input!F$139)*F675</f>
        <v>0</v>
      </c>
      <c r="G940" s="52">
        <f>(Input!G$12*Input!G$139)*G675</f>
        <v>0</v>
      </c>
      <c r="H940" s="52">
        <f>(Input!H$12*Input!H$139)*H675</f>
        <v>0</v>
      </c>
      <c r="I940" s="57">
        <f>(Input!I$12*Input!I$139)*I675</f>
        <v>0</v>
      </c>
    </row>
    <row r="941" spans="1:9" s="5" customFormat="1" ht="15" customHeight="1" x14ac:dyDescent="0.25">
      <c r="A941" s="46" t="str">
        <f t="shared" si="66"/>
        <v>E01_Calahorra</v>
      </c>
      <c r="B941" s="4" t="str">
        <f t="shared" si="66"/>
        <v>Salida Nacional / National exit</v>
      </c>
      <c r="C941" s="52">
        <f>(Input!C$12*Input!C$139)*C676</f>
        <v>113135.15017971717</v>
      </c>
      <c r="D941" s="52">
        <f>(Input!D$12*Input!D$139)*D676</f>
        <v>99739.571885031401</v>
      </c>
      <c r="E941" s="52">
        <f>(Input!E$12*Input!E$139)*E676</f>
        <v>87279.611480166321</v>
      </c>
      <c r="F941" s="52">
        <f>(Input!F$12*Input!F$139)*F676</f>
        <v>78793.884361428281</v>
      </c>
      <c r="G941" s="52">
        <f>(Input!G$12*Input!G$139)*G676</f>
        <v>70564.845406082357</v>
      </c>
      <c r="H941" s="52">
        <f>(Input!H$12*Input!H$139)*H676</f>
        <v>61439.54065879275</v>
      </c>
      <c r="I941" s="57">
        <f>(Input!I$12*Input!I$139)*I676</f>
        <v>60352.391380771041</v>
      </c>
    </row>
    <row r="942" spans="1:9" s="5" customFormat="1" ht="15" customHeight="1" x14ac:dyDescent="0.25">
      <c r="A942" s="46" t="str">
        <f t="shared" si="66"/>
        <v>E02_San Adrian</v>
      </c>
      <c r="B942" s="4" t="str">
        <f t="shared" si="66"/>
        <v>Salida Nacional / National exit</v>
      </c>
      <c r="C942" s="52">
        <f>(Input!C$12*Input!C$139)*C677</f>
        <v>536501.08958120702</v>
      </c>
      <c r="D942" s="52">
        <f>(Input!D$12*Input!D$139)*D677</f>
        <v>474873.03153511847</v>
      </c>
      <c r="E942" s="52">
        <f>(Input!E$12*Input!E$139)*E677</f>
        <v>417453.44457398035</v>
      </c>
      <c r="F942" s="52">
        <f>(Input!F$12*Input!F$139)*F677</f>
        <v>378267.01967882336</v>
      </c>
      <c r="G942" s="52">
        <f>(Input!G$12*Input!G$139)*G677</f>
        <v>339718.07873918925</v>
      </c>
      <c r="H942" s="52">
        <f>(Input!H$12*Input!H$139)*H677</f>
        <v>296346.72650036478</v>
      </c>
      <c r="I942" s="57">
        <f>(Input!I$12*Input!I$139)*I677</f>
        <v>291389.98169425991</v>
      </c>
    </row>
    <row r="943" spans="1:9" s="5" customFormat="1" ht="15" customHeight="1" x14ac:dyDescent="0.25">
      <c r="A943" s="46" t="str">
        <f t="shared" si="66"/>
        <v>E15_Aibar</v>
      </c>
      <c r="B943" s="4" t="str">
        <f t="shared" si="66"/>
        <v>Salida Nacional / National exit</v>
      </c>
      <c r="C943" s="52">
        <f>(Input!C$12*Input!C$139)*C678</f>
        <v>563238.30515761999</v>
      </c>
      <c r="D943" s="52">
        <f>(Input!D$12*Input!D$139)*D678</f>
        <v>501365.86078856746</v>
      </c>
      <c r="E943" s="52">
        <f>(Input!E$12*Input!E$139)*E678</f>
        <v>443607.55246665952</v>
      </c>
      <c r="F943" s="52">
        <f>(Input!F$12*Input!F$139)*F678</f>
        <v>404081.76954993338</v>
      </c>
      <c r="G943" s="52">
        <f>(Input!G$12*Input!G$139)*G678</f>
        <v>364391.55259563279</v>
      </c>
      <c r="H943" s="52">
        <f>(Input!H$12*Input!H$139)*H678</f>
        <v>318749.88027220842</v>
      </c>
      <c r="I943" s="57">
        <f>(Input!I$12*Input!I$139)*I678</f>
        <v>313926.93824672123</v>
      </c>
    </row>
    <row r="944" spans="1:9" s="5" customFormat="1" ht="15" customHeight="1" x14ac:dyDescent="0.25">
      <c r="A944" s="46" t="str">
        <f t="shared" si="66"/>
        <v>EC Arbós</v>
      </c>
      <c r="B944" s="4" t="str">
        <f t="shared" si="66"/>
        <v>Salida Nacional / National exit</v>
      </c>
      <c r="C944" s="52">
        <f>(Input!C$12*Input!C$139)*C679</f>
        <v>717320.29299969028</v>
      </c>
      <c r="D944" s="52">
        <f>(Input!D$12*Input!D$139)*D679</f>
        <v>622985.13394491246</v>
      </c>
      <c r="E944" s="52">
        <f>(Input!E$12*Input!E$139)*E679</f>
        <v>534336.76510392234</v>
      </c>
      <c r="F944" s="52">
        <f>(Input!F$12*Input!F$139)*F679</f>
        <v>472906.35613309219</v>
      </c>
      <c r="G944" s="52">
        <f>(Input!G$12*Input!G$139)*G679</f>
        <v>420341.06124431844</v>
      </c>
      <c r="H944" s="52">
        <f>(Input!H$12*Input!H$139)*H679</f>
        <v>364911.55030431756</v>
      </c>
      <c r="I944" s="57">
        <f>(Input!I$12*Input!I$139)*I679</f>
        <v>357125.96105735056</v>
      </c>
    </row>
    <row r="945" spans="1:9" s="5" customFormat="1" ht="15" customHeight="1" x14ac:dyDescent="0.25">
      <c r="A945" s="46" t="str">
        <f t="shared" si="66"/>
        <v>Esquedas</v>
      </c>
      <c r="B945" s="4" t="str">
        <f t="shared" si="66"/>
        <v>Salida Nacional / National exit</v>
      </c>
      <c r="C945" s="52">
        <f>(Input!C$12*Input!C$139)*C680</f>
        <v>1209183.7203877831</v>
      </c>
      <c r="D945" s="52">
        <f>(Input!D$12*Input!D$139)*D680</f>
        <v>1060172.1537668116</v>
      </c>
      <c r="E945" s="52">
        <f>(Input!E$12*Input!E$139)*E680</f>
        <v>920238.62842008611</v>
      </c>
      <c r="F945" s="52">
        <f>(Input!F$12*Input!F$139)*F680</f>
        <v>823613.97123353428</v>
      </c>
      <c r="G945" s="52">
        <f>(Input!G$12*Input!G$139)*G680</f>
        <v>735817.39342937886</v>
      </c>
      <c r="H945" s="52">
        <f>(Input!H$12*Input!H$139)*H680</f>
        <v>640463.95565028326</v>
      </c>
      <c r="I945" s="57">
        <f>(Input!I$12*Input!I$139)*I680</f>
        <v>628723.16328095691</v>
      </c>
    </row>
    <row r="946" spans="1:9" s="5" customFormat="1" ht="15" customHeight="1" x14ac:dyDescent="0.25">
      <c r="A946" s="46" t="str">
        <f t="shared" si="66"/>
        <v>F_00</v>
      </c>
      <c r="B946" s="4" t="str">
        <f t="shared" si="66"/>
        <v>Salida Nacional / National exit</v>
      </c>
      <c r="C946" s="52">
        <f>(Input!C$12*Input!C$139)*C681</f>
        <v>1658878.3153817791</v>
      </c>
      <c r="D946" s="52">
        <f>(Input!D$12*Input!D$139)*D681</f>
        <v>1462939.8632498619</v>
      </c>
      <c r="E946" s="52">
        <f>(Input!E$12*Input!E$139)*E681</f>
        <v>1291923.1116427551</v>
      </c>
      <c r="F946" s="52">
        <f>(Input!F$12*Input!F$139)*F681</f>
        <v>1208197.7338040385</v>
      </c>
      <c r="G946" s="52">
        <f>(Input!G$12*Input!G$139)*G681</f>
        <v>1099672.014727012</v>
      </c>
      <c r="H946" s="52">
        <f>(Input!H$12*Input!H$139)*H681</f>
        <v>965638.85003348941</v>
      </c>
      <c r="I946" s="57">
        <f>(Input!I$12*Input!I$139)*I681</f>
        <v>928059.77797501022</v>
      </c>
    </row>
    <row r="947" spans="1:9" s="5" customFormat="1" ht="15" customHeight="1" x14ac:dyDescent="0.25">
      <c r="A947" s="46" t="str">
        <f t="shared" si="66"/>
        <v>F02_Palos de la Frontera</v>
      </c>
      <c r="B947" s="4" t="str">
        <f t="shared" si="66"/>
        <v>Salida Nacional / National exit</v>
      </c>
      <c r="C947" s="52">
        <f>(Input!C$12*Input!C$139)*C682</f>
        <v>3856890.1959823687</v>
      </c>
      <c r="D947" s="52">
        <f>(Input!D$12*Input!D$139)*D682</f>
        <v>3361594.9756969041</v>
      </c>
      <c r="E947" s="52">
        <f>(Input!E$12*Input!E$139)*E682</f>
        <v>2897510.7904403405</v>
      </c>
      <c r="F947" s="52">
        <f>(Input!F$12*Input!F$139)*F682</f>
        <v>2578339.8286362374</v>
      </c>
      <c r="G947" s="52">
        <f>(Input!G$12*Input!G$139)*G682</f>
        <v>2299876.6621997692</v>
      </c>
      <c r="H947" s="52">
        <f>(Input!H$12*Input!H$139)*H682</f>
        <v>2000770.7985746607</v>
      </c>
      <c r="I947" s="57">
        <f>(Input!I$12*Input!I$139)*I682</f>
        <v>1966304.5839292966</v>
      </c>
    </row>
    <row r="948" spans="1:9" s="5" customFormat="1" ht="15" customHeight="1" x14ac:dyDescent="0.25">
      <c r="A948" s="46" t="str">
        <f t="shared" si="66"/>
        <v>F06.2_Palomares del Rio</v>
      </c>
      <c r="B948" s="4" t="str">
        <f t="shared" si="66"/>
        <v>Salida Nacional / National exit</v>
      </c>
      <c r="C948" s="52">
        <f>(Input!C$12*Input!C$139)*C683</f>
        <v>0</v>
      </c>
      <c r="D948" s="52">
        <f>(Input!D$12*Input!D$139)*D683</f>
        <v>0</v>
      </c>
      <c r="E948" s="52">
        <f>(Input!E$12*Input!E$139)*E683</f>
        <v>0</v>
      </c>
      <c r="F948" s="52">
        <f>(Input!F$12*Input!F$139)*F683</f>
        <v>0</v>
      </c>
      <c r="G948" s="52">
        <f>(Input!G$12*Input!G$139)*G683</f>
        <v>0</v>
      </c>
      <c r="H948" s="52">
        <f>(Input!H$12*Input!H$139)*H683</f>
        <v>0</v>
      </c>
      <c r="I948" s="57">
        <f>(Input!I$12*Input!I$139)*I683</f>
        <v>0</v>
      </c>
    </row>
    <row r="949" spans="1:9" s="5" customFormat="1" ht="15" customHeight="1" x14ac:dyDescent="0.25">
      <c r="A949" s="46" t="str">
        <f t="shared" si="66"/>
        <v>F07.01_Alcala de Guadaira</v>
      </c>
      <c r="B949" s="4" t="str">
        <f t="shared" si="66"/>
        <v>Salida Nacional / National exit</v>
      </c>
      <c r="C949" s="52">
        <f>(Input!C$12*Input!C$139)*C684</f>
        <v>7750.0644383661684</v>
      </c>
      <c r="D949" s="52">
        <f>(Input!D$12*Input!D$139)*D684</f>
        <v>6789.5145349984905</v>
      </c>
      <c r="E949" s="52">
        <f>(Input!E$12*Input!E$139)*E684</f>
        <v>5891.7535136980759</v>
      </c>
      <c r="F949" s="52">
        <f>(Input!F$12*Input!F$139)*F684</f>
        <v>5271.6152480269038</v>
      </c>
      <c r="G949" s="52">
        <f>(Input!G$12*Input!G$139)*G684</f>
        <v>4723.1882642070668</v>
      </c>
      <c r="H949" s="52">
        <f>(Input!H$12*Input!H$139)*H684</f>
        <v>4121.6551551818184</v>
      </c>
      <c r="I949" s="57">
        <f>(Input!I$12*Input!I$139)*I684</f>
        <v>4056.2185628773914</v>
      </c>
    </row>
    <row r="950" spans="1:9" s="5" customFormat="1" ht="15" customHeight="1" x14ac:dyDescent="0.25">
      <c r="A950" s="46" t="str">
        <f t="shared" si="66"/>
        <v>F07.04_Ecija</v>
      </c>
      <c r="B950" s="4" t="str">
        <f t="shared" si="66"/>
        <v>Salida Nacional / National exit</v>
      </c>
      <c r="C950" s="52">
        <f>(Input!C$12*Input!C$139)*C685</f>
        <v>2496.2386510952351</v>
      </c>
      <c r="D950" s="52">
        <f>(Input!D$12*Input!D$139)*D685</f>
        <v>2160.0217098849771</v>
      </c>
      <c r="E950" s="52">
        <f>(Input!E$12*Input!E$139)*E685</f>
        <v>1848.1189485630116</v>
      </c>
      <c r="F950" s="52">
        <f>(Input!F$12*Input!F$139)*F685</f>
        <v>1634.6397606532796</v>
      </c>
      <c r="G950" s="52">
        <f>(Input!G$12*Input!G$139)*G685</f>
        <v>1452.0466194150188</v>
      </c>
      <c r="H950" s="52">
        <f>(Input!H$12*Input!H$139)*H685</f>
        <v>1259.8830052113826</v>
      </c>
      <c r="I950" s="57">
        <f>(Input!I$12*Input!I$139)*I685</f>
        <v>1236.6786593973679</v>
      </c>
    </row>
    <row r="951" spans="1:9" s="5" customFormat="1" ht="15" customHeight="1" x14ac:dyDescent="0.25">
      <c r="A951" s="46" t="str">
        <f t="shared" si="66"/>
        <v>F07_Sevilla</v>
      </c>
      <c r="B951" s="4" t="str">
        <f t="shared" si="66"/>
        <v>Salida Nacional / National exit</v>
      </c>
      <c r="C951" s="52">
        <f>(Input!C$12*Input!C$139)*C686</f>
        <v>1540135.1577724987</v>
      </c>
      <c r="D951" s="52">
        <f>(Input!D$12*Input!D$139)*D686</f>
        <v>1348178.3311136696</v>
      </c>
      <c r="E951" s="52">
        <f>(Input!E$12*Input!E$139)*E686</f>
        <v>1168834.2477141048</v>
      </c>
      <c r="F951" s="52">
        <f>(Input!F$12*Input!F$139)*F686</f>
        <v>1045021.2336193424</v>
      </c>
      <c r="G951" s="52">
        <f>(Input!G$12*Input!G$139)*G686</f>
        <v>935749.66573284566</v>
      </c>
      <c r="H951" s="52">
        <f>(Input!H$12*Input!H$139)*H686</f>
        <v>816244.05400240899</v>
      </c>
      <c r="I951" s="57">
        <f>(Input!I$12*Input!I$139)*I686</f>
        <v>803078.54812829383</v>
      </c>
    </row>
    <row r="952" spans="1:9" s="5" customFormat="1" ht="15" customHeight="1" x14ac:dyDescent="0.25">
      <c r="A952" s="46" t="str">
        <f t="shared" ref="A952:B967" si="67">A687</f>
        <v>F08_Alcala de Guadaira</v>
      </c>
      <c r="B952" s="4" t="str">
        <f t="shared" si="67"/>
        <v>Salida Nacional / National exit</v>
      </c>
      <c r="C952" s="52">
        <f>(Input!C$12*Input!C$139)*C687</f>
        <v>0</v>
      </c>
      <c r="D952" s="52">
        <f>(Input!D$12*Input!D$139)*D687</f>
        <v>0</v>
      </c>
      <c r="E952" s="52">
        <f>(Input!E$12*Input!E$139)*E687</f>
        <v>0</v>
      </c>
      <c r="F952" s="52">
        <f>(Input!F$12*Input!F$139)*F687</f>
        <v>0</v>
      </c>
      <c r="G952" s="52">
        <f>(Input!G$12*Input!G$139)*G687</f>
        <v>0</v>
      </c>
      <c r="H952" s="52">
        <f>(Input!H$12*Input!H$139)*H687</f>
        <v>0</v>
      </c>
      <c r="I952" s="57">
        <f>(Input!I$12*Input!I$139)*I687</f>
        <v>0</v>
      </c>
    </row>
    <row r="953" spans="1:9" s="5" customFormat="1" ht="15" customHeight="1" x14ac:dyDescent="0.25">
      <c r="A953" s="46" t="str">
        <f t="shared" si="67"/>
        <v>F09_Carmona</v>
      </c>
      <c r="B953" s="4" t="str">
        <f t="shared" si="67"/>
        <v>Salida Nacional / National exit</v>
      </c>
      <c r="C953" s="52">
        <f>(Input!C$12*Input!C$139)*C688</f>
        <v>1157.6750023612394</v>
      </c>
      <c r="D953" s="52">
        <f>(Input!D$12*Input!D$139)*D688</f>
        <v>1001.7596419401691</v>
      </c>
      <c r="E953" s="52">
        <f>(Input!E$12*Input!E$139)*E688</f>
        <v>857.05492413381921</v>
      </c>
      <c r="F953" s="52">
        <f>(Input!F$12*Input!F$139)*F688</f>
        <v>757.9976534894555</v>
      </c>
      <c r="G953" s="52">
        <f>(Input!G$12*Input!G$139)*G688</f>
        <v>673.20527635884025</v>
      </c>
      <c r="H953" s="52">
        <f>(Input!H$12*Input!H$139)*H688</f>
        <v>584.01510659605071</v>
      </c>
      <c r="I953" s="57">
        <f>(Input!I$12*Input!I$139)*I688</f>
        <v>573.07726224616988</v>
      </c>
    </row>
    <row r="954" spans="1:9" s="5" customFormat="1" ht="15" customHeight="1" x14ac:dyDescent="0.25">
      <c r="A954" s="46" t="str">
        <f t="shared" si="67"/>
        <v>F11_Palma del Rio</v>
      </c>
      <c r="B954" s="4" t="str">
        <f t="shared" si="67"/>
        <v>Salida Nacional / National exit</v>
      </c>
      <c r="C954" s="52">
        <f>(Input!C$12*Input!C$139)*C689</f>
        <v>29157.041299170563</v>
      </c>
      <c r="D954" s="52">
        <f>(Input!D$12*Input!D$139)*D689</f>
        <v>24982.541600525692</v>
      </c>
      <c r="E954" s="52">
        <f>(Input!E$12*Input!E$139)*E689</f>
        <v>21126.416488752202</v>
      </c>
      <c r="F954" s="52">
        <f>(Input!F$12*Input!F$139)*F689</f>
        <v>18520.907936304273</v>
      </c>
      <c r="G954" s="52">
        <f>(Input!G$12*Input!G$139)*G689</f>
        <v>16346.063711061524</v>
      </c>
      <c r="H954" s="52">
        <f>(Input!H$12*Input!H$139)*H689</f>
        <v>14122.584246468981</v>
      </c>
      <c r="I954" s="57">
        <f>(Input!I$12*Input!I$139)*I689</f>
        <v>13833.603410430385</v>
      </c>
    </row>
    <row r="955" spans="1:9" s="5" customFormat="1" ht="15" customHeight="1" x14ac:dyDescent="0.25">
      <c r="A955" s="46" t="str">
        <f t="shared" si="67"/>
        <v>F13_Cordoba</v>
      </c>
      <c r="B955" s="4" t="str">
        <f t="shared" si="67"/>
        <v>Salida Nacional / National exit</v>
      </c>
      <c r="C955" s="52">
        <f>(Input!C$12*Input!C$139)*C690</f>
        <v>0</v>
      </c>
      <c r="D955" s="52">
        <f>(Input!D$12*Input!D$139)*D690</f>
        <v>0</v>
      </c>
      <c r="E955" s="52">
        <f>(Input!E$12*Input!E$139)*E690</f>
        <v>0</v>
      </c>
      <c r="F955" s="52">
        <f>(Input!F$12*Input!F$139)*F690</f>
        <v>0</v>
      </c>
      <c r="G955" s="52">
        <f>(Input!G$12*Input!G$139)*G690</f>
        <v>0</v>
      </c>
      <c r="H955" s="52">
        <f>(Input!H$12*Input!H$139)*H690</f>
        <v>0</v>
      </c>
      <c r="I955" s="57">
        <f>(Input!I$12*Input!I$139)*I690</f>
        <v>0</v>
      </c>
    </row>
    <row r="956" spans="1:9" s="5" customFormat="1" ht="15" customHeight="1" x14ac:dyDescent="0.25">
      <c r="A956" s="46" t="str">
        <f t="shared" si="67"/>
        <v>F14_Villafranca de Cordoba</v>
      </c>
      <c r="B956" s="4" t="str">
        <f t="shared" si="67"/>
        <v>Salida Nacional / National exit</v>
      </c>
      <c r="C956" s="52">
        <f>(Input!C$12*Input!C$139)*C691</f>
        <v>293659.54031194991</v>
      </c>
      <c r="D956" s="52">
        <f>(Input!D$12*Input!D$139)*D691</f>
        <v>256283.55732051912</v>
      </c>
      <c r="E956" s="52">
        <f>(Input!E$12*Input!E$139)*E691</f>
        <v>221475.99373987434</v>
      </c>
      <c r="F956" s="52">
        <f>(Input!F$12*Input!F$139)*F691</f>
        <v>197512.6430533673</v>
      </c>
      <c r="G956" s="52">
        <f>(Input!G$12*Input!G$139)*G691</f>
        <v>176592.41040983825</v>
      </c>
      <c r="H956" s="52">
        <f>(Input!H$12*Input!H$139)*H691</f>
        <v>153906.63041666127</v>
      </c>
      <c r="I956" s="57">
        <f>(Input!I$12*Input!I$139)*I691</f>
        <v>151468.30670665138</v>
      </c>
    </row>
    <row r="957" spans="1:9" s="5" customFormat="1" ht="15" customHeight="1" x14ac:dyDescent="0.25">
      <c r="A957" s="46" t="str">
        <f t="shared" si="67"/>
        <v>F19.01_Puertollano</v>
      </c>
      <c r="B957" s="4" t="str">
        <f t="shared" si="67"/>
        <v>Salida Nacional / National exit</v>
      </c>
      <c r="C957" s="52">
        <f>(Input!C$12*Input!C$139)*C692</f>
        <v>111143.11188705571</v>
      </c>
      <c r="D957" s="52">
        <f>(Input!D$12*Input!D$139)*D692</f>
        <v>96885.463523932704</v>
      </c>
      <c r="E957" s="52">
        <f>(Input!E$12*Input!E$139)*E692</f>
        <v>83672.15986256054</v>
      </c>
      <c r="F957" s="52">
        <f>(Input!F$12*Input!F$139)*F692</f>
        <v>74650.309762654622</v>
      </c>
      <c r="G957" s="52">
        <f>(Input!G$12*Input!G$139)*G692</f>
        <v>66593.519834219333</v>
      </c>
      <c r="H957" s="52">
        <f>(Input!H$12*Input!H$139)*H692</f>
        <v>57910.132987146862</v>
      </c>
      <c r="I957" s="57">
        <f>(Input!I$12*Input!I$139)*I692</f>
        <v>56942.352477122819</v>
      </c>
    </row>
    <row r="958" spans="1:9" s="5" customFormat="1" ht="15" customHeight="1" x14ac:dyDescent="0.25">
      <c r="A958" s="46" t="str">
        <f t="shared" si="67"/>
        <v>F19_Almodovar</v>
      </c>
      <c r="B958" s="4" t="str">
        <f t="shared" si="67"/>
        <v>Salida Nacional / National exit</v>
      </c>
      <c r="C958" s="52">
        <f>(Input!C$12*Input!C$139)*C693</f>
        <v>3253905.8523557489</v>
      </c>
      <c r="D958" s="52">
        <f>(Input!D$12*Input!D$139)*D693</f>
        <v>2845975.9814735977</v>
      </c>
      <c r="E958" s="52">
        <f>(Input!E$12*Input!E$139)*E693</f>
        <v>2465329.4695258634</v>
      </c>
      <c r="F958" s="52">
        <f>(Input!F$12*Input!F$139)*F693</f>
        <v>2204754.3567886483</v>
      </c>
      <c r="G958" s="52">
        <f>(Input!G$12*Input!G$139)*G693</f>
        <v>1970393.4369958127</v>
      </c>
      <c r="H958" s="52">
        <f>(Input!H$12*Input!H$139)*H693</f>
        <v>1715563.1572837115</v>
      </c>
      <c r="I958" s="57">
        <f>(Input!I$12*Input!I$139)*I693</f>
        <v>1689129.2615752879</v>
      </c>
    </row>
    <row r="959" spans="1:9" s="5" customFormat="1" ht="15" customHeight="1" x14ac:dyDescent="0.25">
      <c r="A959" s="46" t="str">
        <f t="shared" si="67"/>
        <v>F21_Ciudad Real</v>
      </c>
      <c r="B959" s="4" t="str">
        <f t="shared" si="67"/>
        <v>Salida Nacional / National exit</v>
      </c>
      <c r="C959" s="52">
        <f>(Input!C$12*Input!C$139)*C694</f>
        <v>374638.89332861494</v>
      </c>
      <c r="D959" s="52">
        <f>(Input!D$12*Input!D$139)*D694</f>
        <v>327312.37670665421</v>
      </c>
      <c r="E959" s="52">
        <f>(Input!E$12*Input!E$139)*E694</f>
        <v>283389.14843526302</v>
      </c>
      <c r="F959" s="52">
        <f>(Input!F$12*Input!F$139)*F694</f>
        <v>253337.74445592635</v>
      </c>
      <c r="G959" s="52">
        <f>(Input!G$12*Input!G$139)*G694</f>
        <v>226367.70951568865</v>
      </c>
      <c r="H959" s="52">
        <f>(Input!H$12*Input!H$139)*H694</f>
        <v>197079.8782472146</v>
      </c>
      <c r="I959" s="57">
        <f>(Input!I$12*Input!I$139)*I694</f>
        <v>193899.21691308756</v>
      </c>
    </row>
    <row r="960" spans="1:9" s="5" customFormat="1" ht="15" customHeight="1" x14ac:dyDescent="0.25">
      <c r="A960" s="46" t="str">
        <f t="shared" si="67"/>
        <v>F25_Mascaraque</v>
      </c>
      <c r="B960" s="4" t="str">
        <f t="shared" si="67"/>
        <v>Salida Nacional / National exit</v>
      </c>
      <c r="C960" s="52">
        <f>(Input!C$12*Input!C$139)*C695</f>
        <v>86875.198930981001</v>
      </c>
      <c r="D960" s="52">
        <f>(Input!D$12*Input!D$139)*D695</f>
        <v>76431.731384517683</v>
      </c>
      <c r="E960" s="52">
        <f>(Input!E$12*Input!E$139)*E695</f>
        <v>66693.987708138986</v>
      </c>
      <c r="F960" s="52">
        <f>(Input!F$12*Input!F$139)*F695</f>
        <v>59988.859195657977</v>
      </c>
      <c r="G960" s="52">
        <f>(Input!G$12*Input!G$139)*G695</f>
        <v>53867.247288918326</v>
      </c>
      <c r="H960" s="52">
        <f>(Input!H$12*Input!H$139)*H695</f>
        <v>47058.689006851397</v>
      </c>
      <c r="I960" s="57">
        <f>(Input!I$12*Input!I$139)*I695</f>
        <v>46376.786878083629</v>
      </c>
    </row>
    <row r="961" spans="1:9" s="5" customFormat="1" ht="15" customHeight="1" x14ac:dyDescent="0.25">
      <c r="A961" s="46" t="str">
        <f t="shared" si="67"/>
        <v>F26.02_Aranjuez Oeste</v>
      </c>
      <c r="B961" s="4" t="str">
        <f t="shared" si="67"/>
        <v>Salida Nacional / National exit</v>
      </c>
      <c r="C961" s="52">
        <f>(Input!C$12*Input!C$139)*C696</f>
        <v>0</v>
      </c>
      <c r="D961" s="52">
        <f>(Input!D$12*Input!D$139)*D696</f>
        <v>0</v>
      </c>
      <c r="E961" s="52">
        <f>(Input!E$12*Input!E$139)*E696</f>
        <v>0</v>
      </c>
      <c r="F961" s="52">
        <f>(Input!F$12*Input!F$139)*F696</f>
        <v>0</v>
      </c>
      <c r="G961" s="52">
        <f>(Input!G$12*Input!G$139)*G696</f>
        <v>0</v>
      </c>
      <c r="H961" s="52">
        <f>(Input!H$12*Input!H$139)*H696</f>
        <v>0</v>
      </c>
      <c r="I961" s="57">
        <f>(Input!I$12*Input!I$139)*I696</f>
        <v>0</v>
      </c>
    </row>
    <row r="962" spans="1:9" s="5" customFormat="1" ht="15" customHeight="1" x14ac:dyDescent="0.25">
      <c r="A962" s="46" t="str">
        <f t="shared" si="67"/>
        <v>F26_Aranjuez</v>
      </c>
      <c r="B962" s="4" t="str">
        <f t="shared" si="67"/>
        <v>Salida Nacional / National exit</v>
      </c>
      <c r="C962" s="52">
        <f>(Input!C$12*Input!C$139)*C697</f>
        <v>3726452.964049865</v>
      </c>
      <c r="D962" s="52">
        <f>(Input!D$12*Input!D$139)*D697</f>
        <v>3291896.2453977116</v>
      </c>
      <c r="E962" s="52">
        <f>(Input!E$12*Input!E$139)*E697</f>
        <v>2916403.346274964</v>
      </c>
      <c r="F962" s="52">
        <f>(Input!F$12*Input!F$139)*F697</f>
        <v>2740021.6587340333</v>
      </c>
      <c r="G962" s="52">
        <f>(Input!G$12*Input!G$139)*G697</f>
        <v>2497232.5608287444</v>
      </c>
      <c r="H962" s="52">
        <f>(Input!H$12*Input!H$139)*H697</f>
        <v>2193893.7450383031</v>
      </c>
      <c r="I962" s="57">
        <f>(Input!I$12*Input!I$139)*I697</f>
        <v>2109118.6637550001</v>
      </c>
    </row>
    <row r="963" spans="1:9" s="5" customFormat="1" ht="15" customHeight="1" x14ac:dyDescent="0.25">
      <c r="A963" s="46" t="str">
        <f t="shared" si="67"/>
        <v>F26A_Ceramicas Toledo</v>
      </c>
      <c r="B963" s="4" t="str">
        <f t="shared" si="67"/>
        <v>Salida Nacional / National exit</v>
      </c>
      <c r="C963" s="52">
        <f>(Input!C$12*Input!C$139)*C698</f>
        <v>582973.10330146982</v>
      </c>
      <c r="D963" s="52">
        <f>(Input!D$12*Input!D$139)*D698</f>
        <v>512652.39157741435</v>
      </c>
      <c r="E963" s="52">
        <f>(Input!E$12*Input!E$139)*E698</f>
        <v>446998.71725464758</v>
      </c>
      <c r="F963" s="52">
        <f>(Input!F$12*Input!F$139)*F698</f>
        <v>401768.28767162311</v>
      </c>
      <c r="G963" s="52">
        <f>(Input!G$12*Input!G$139)*G698</f>
        <v>360616.28283030412</v>
      </c>
      <c r="H963" s="52">
        <f>(Input!H$12*Input!H$139)*H698</f>
        <v>314962.21903915738</v>
      </c>
      <c r="I963" s="57">
        <f>(Input!I$12*Input!I$139)*I698</f>
        <v>310392.04701217986</v>
      </c>
    </row>
    <row r="964" spans="1:9" s="5" customFormat="1" ht="15" customHeight="1" x14ac:dyDescent="0.25">
      <c r="A964" s="46" t="str">
        <f t="shared" si="67"/>
        <v>F27_Yeles</v>
      </c>
      <c r="B964" s="4" t="str">
        <f t="shared" si="67"/>
        <v>Salida Nacional / National exit</v>
      </c>
      <c r="C964" s="52">
        <f>(Input!C$12*Input!C$139)*C699</f>
        <v>0</v>
      </c>
      <c r="D964" s="52">
        <f>(Input!D$12*Input!D$139)*D699</f>
        <v>0</v>
      </c>
      <c r="E964" s="52">
        <f>(Input!E$12*Input!E$139)*E699</f>
        <v>0</v>
      </c>
      <c r="F964" s="52">
        <f>(Input!F$12*Input!F$139)*F699</f>
        <v>0</v>
      </c>
      <c r="G964" s="52">
        <f>(Input!G$12*Input!G$139)*G699</f>
        <v>0</v>
      </c>
      <c r="H964" s="52">
        <f>(Input!H$12*Input!H$139)*H699</f>
        <v>0</v>
      </c>
      <c r="I964" s="57">
        <f>(Input!I$12*Input!I$139)*I699</f>
        <v>0</v>
      </c>
    </row>
    <row r="965" spans="1:9" s="5" customFormat="1" ht="15" customHeight="1" x14ac:dyDescent="0.25">
      <c r="A965" s="46" t="str">
        <f t="shared" si="67"/>
        <v>F28_ Pinto</v>
      </c>
      <c r="B965" s="4" t="str">
        <f t="shared" si="67"/>
        <v>Salida Nacional / National exit</v>
      </c>
      <c r="C965" s="52">
        <f>(Input!C$12*Input!C$139)*C700</f>
        <v>8224322.8757321881</v>
      </c>
      <c r="D965" s="52">
        <f>(Input!D$12*Input!D$139)*D700</f>
        <v>7154048.5320741385</v>
      </c>
      <c r="E965" s="52">
        <f>(Input!E$12*Input!E$139)*E700</f>
        <v>6160801.0433586389</v>
      </c>
      <c r="F965" s="52">
        <f>(Input!F$12*Input!F$139)*F700</f>
        <v>5481184.8725849474</v>
      </c>
      <c r="G965" s="52">
        <f>(Input!G$12*Input!G$139)*G700</f>
        <v>4882345.8641350036</v>
      </c>
      <c r="H965" s="52">
        <f>(Input!H$12*Input!H$139)*H700</f>
        <v>4242615.5397495395</v>
      </c>
      <c r="I965" s="57">
        <f>(Input!I$12*Input!I$139)*I700</f>
        <v>4169711.2113770265</v>
      </c>
    </row>
    <row r="966" spans="1:9" s="5" customFormat="1" ht="15" customHeight="1" x14ac:dyDescent="0.25">
      <c r="A966" s="46" t="str">
        <f t="shared" si="67"/>
        <v>G04_Lumbier</v>
      </c>
      <c r="B966" s="4" t="str">
        <f t="shared" si="67"/>
        <v>Salida Nacional / National exit</v>
      </c>
      <c r="C966" s="52">
        <f>(Input!C$12*Input!C$139)*C701</f>
        <v>0</v>
      </c>
      <c r="D966" s="52">
        <f>(Input!D$12*Input!D$139)*D701</f>
        <v>0</v>
      </c>
      <c r="E966" s="52">
        <f>(Input!E$12*Input!E$139)*E701</f>
        <v>0</v>
      </c>
      <c r="F966" s="52">
        <f>(Input!F$12*Input!F$139)*F701</f>
        <v>0</v>
      </c>
      <c r="G966" s="52">
        <f>(Input!G$12*Input!G$139)*G701</f>
        <v>0</v>
      </c>
      <c r="H966" s="52">
        <f>(Input!H$12*Input!H$139)*H701</f>
        <v>0</v>
      </c>
      <c r="I966" s="57">
        <f>(Input!I$12*Input!I$139)*I701</f>
        <v>0</v>
      </c>
    </row>
    <row r="967" spans="1:9" s="5" customFormat="1" ht="15" customHeight="1" x14ac:dyDescent="0.25">
      <c r="A967" s="46" t="str">
        <f t="shared" si="67"/>
        <v>H1_Red Cartagena</v>
      </c>
      <c r="B967" s="4" t="str">
        <f t="shared" si="67"/>
        <v>Salida Nacional / National exit</v>
      </c>
      <c r="C967" s="52">
        <f>(Input!C$12*Input!C$139)*C702</f>
        <v>4981713.6319639925</v>
      </c>
      <c r="D967" s="52">
        <f>(Input!D$12*Input!D$139)*D702</f>
        <v>4301534.3839729773</v>
      </c>
      <c r="E967" s="52">
        <f>(Input!E$12*Input!E$139)*E702</f>
        <v>3680124.0928722061</v>
      </c>
      <c r="F967" s="52">
        <f>(Input!F$12*Input!F$139)*F702</f>
        <v>3305295.5405338933</v>
      </c>
      <c r="G967" s="52">
        <f>(Input!G$12*Input!G$139)*G702</f>
        <v>2970134.341821752</v>
      </c>
      <c r="H967" s="52">
        <f>(Input!H$12*Input!H$139)*H702</f>
        <v>2599540.9355633832</v>
      </c>
      <c r="I967" s="57">
        <f>(Input!I$12*Input!I$139)*I702</f>
        <v>2511425.8284626361</v>
      </c>
    </row>
    <row r="968" spans="1:9" s="5" customFormat="1" ht="15" customHeight="1" x14ac:dyDescent="0.25">
      <c r="A968" s="46" t="str">
        <f t="shared" ref="A968:B983" si="68">A703</f>
        <v>I001_Corvera</v>
      </c>
      <c r="B968" s="4" t="str">
        <f t="shared" si="68"/>
        <v>Salida Nacional / National exit</v>
      </c>
      <c r="C968" s="52">
        <f>(Input!C$12*Input!C$139)*C703</f>
        <v>518489.89890285727</v>
      </c>
      <c r="D968" s="52">
        <f>(Input!D$12*Input!D$139)*D703</f>
        <v>460166.1421122459</v>
      </c>
      <c r="E968" s="52">
        <f>(Input!E$12*Input!E$139)*E703</f>
        <v>407784.61431143049</v>
      </c>
      <c r="F968" s="52">
        <f>(Input!F$12*Input!F$139)*F703</f>
        <v>377111.67021779303</v>
      </c>
      <c r="G968" s="52">
        <f>(Input!G$12*Input!G$139)*G703</f>
        <v>341268.9051237079</v>
      </c>
      <c r="H968" s="52">
        <f>(Input!H$12*Input!H$139)*H703</f>
        <v>298594.95197578904</v>
      </c>
      <c r="I968" s="57">
        <f>(Input!I$12*Input!I$139)*I703</f>
        <v>290797.50615630264</v>
      </c>
    </row>
    <row r="969" spans="1:9" s="5" customFormat="1" ht="15" customHeight="1" x14ac:dyDescent="0.25">
      <c r="A969" s="46" t="str">
        <f t="shared" si="68"/>
        <v>I003_Cudillero</v>
      </c>
      <c r="B969" s="4" t="str">
        <f t="shared" si="68"/>
        <v>Salida Nacional / National exit</v>
      </c>
      <c r="C969" s="52">
        <f>(Input!C$12*Input!C$139)*C704</f>
        <v>11536.594854785964</v>
      </c>
      <c r="D969" s="52">
        <f>(Input!D$12*Input!D$139)*D704</f>
        <v>10212.948635495124</v>
      </c>
      <c r="E969" s="52">
        <f>(Input!E$12*Input!E$139)*E704</f>
        <v>8984.2371111694065</v>
      </c>
      <c r="F969" s="52">
        <f>(Input!F$12*Input!F$139)*F704</f>
        <v>8149.8311187779682</v>
      </c>
      <c r="G969" s="52">
        <f>(Input!G$12*Input!G$139)*G704</f>
        <v>7323.8114867638978</v>
      </c>
      <c r="H969" s="52">
        <f>(Input!H$12*Input!H$139)*H704</f>
        <v>6390.0410904167857</v>
      </c>
      <c r="I969" s="57">
        <f>(Input!I$12*Input!I$139)*I704</f>
        <v>6286.4034751124591</v>
      </c>
    </row>
    <row r="970" spans="1:9" s="5" customFormat="1" ht="15" customHeight="1" x14ac:dyDescent="0.25">
      <c r="A970" s="46" t="str">
        <f t="shared" si="68"/>
        <v>I005_Luarca</v>
      </c>
      <c r="B970" s="4" t="str">
        <f t="shared" si="68"/>
        <v>Salida Nacional / National exit</v>
      </c>
      <c r="C970" s="52">
        <f>(Input!C$12*Input!C$139)*C705</f>
        <v>8888.9303386863976</v>
      </c>
      <c r="D970" s="52">
        <f>(Input!D$12*Input!D$139)*D705</f>
        <v>7768.3429703226684</v>
      </c>
      <c r="E970" s="52">
        <f>(Input!E$12*Input!E$139)*E705</f>
        <v>6732.8810118704514</v>
      </c>
      <c r="F970" s="52">
        <f>(Input!F$12*Input!F$139)*F705</f>
        <v>6033.4850743380366</v>
      </c>
      <c r="G970" s="52">
        <f>(Input!G$12*Input!G$139)*G705</f>
        <v>5372.3816871664139</v>
      </c>
      <c r="H970" s="52">
        <f>(Input!H$12*Input!H$139)*H705</f>
        <v>4658.6076494159033</v>
      </c>
      <c r="I970" s="57">
        <f>(Input!I$12*Input!I$139)*I705</f>
        <v>4568.5934688874931</v>
      </c>
    </row>
    <row r="971" spans="1:9" s="5" customFormat="1" ht="15" customHeight="1" x14ac:dyDescent="0.25">
      <c r="A971" s="46" t="str">
        <f t="shared" si="68"/>
        <v>I006_Navia</v>
      </c>
      <c r="B971" s="4" t="str">
        <f t="shared" si="68"/>
        <v>Salida Nacional / National exit</v>
      </c>
      <c r="C971" s="52">
        <f>(Input!C$12*Input!C$139)*C706</f>
        <v>160908.19570116559</v>
      </c>
      <c r="D971" s="52">
        <f>(Input!D$12*Input!D$139)*D706</f>
        <v>143233.31427610721</v>
      </c>
      <c r="E971" s="52">
        <f>(Input!E$12*Input!E$139)*E706</f>
        <v>126780.74187185038</v>
      </c>
      <c r="F971" s="52">
        <f>(Input!F$12*Input!F$139)*F706</f>
        <v>115569.11199876115</v>
      </c>
      <c r="G971" s="52">
        <f>(Input!G$12*Input!G$139)*G706</f>
        <v>104255.2551300479</v>
      </c>
      <c r="H971" s="52">
        <f>(Input!H$12*Input!H$139)*H706</f>
        <v>91200.248228781449</v>
      </c>
      <c r="I971" s="57">
        <f>(Input!I$12*Input!I$139)*I706</f>
        <v>89836.749455307596</v>
      </c>
    </row>
    <row r="972" spans="1:9" s="5" customFormat="1" ht="15" customHeight="1" x14ac:dyDescent="0.25">
      <c r="A972" s="46" t="str">
        <f t="shared" si="68"/>
        <v>I007_Castropol</v>
      </c>
      <c r="B972" s="4" t="str">
        <f t="shared" si="68"/>
        <v>Salida Nacional / National exit</v>
      </c>
      <c r="C972" s="52">
        <f>(Input!C$12*Input!C$139)*C707</f>
        <v>3722.4212106770956</v>
      </c>
      <c r="D972" s="52">
        <f>(Input!D$12*Input!D$139)*D707</f>
        <v>3252.429296802306</v>
      </c>
      <c r="E972" s="52">
        <f>(Input!E$12*Input!E$139)*E707</f>
        <v>2818.0762653141323</v>
      </c>
      <c r="F972" s="52">
        <f>(Input!F$12*Input!F$139)*F707</f>
        <v>2524.6055342052587</v>
      </c>
      <c r="G972" s="52">
        <f>(Input!G$12*Input!G$139)*G707</f>
        <v>2247.8095019493967</v>
      </c>
      <c r="H972" s="52">
        <f>(Input!H$12*Input!H$139)*H707</f>
        <v>1949.1404665499767</v>
      </c>
      <c r="I972" s="57">
        <f>(Input!I$12*Input!I$139)*I707</f>
        <v>1911.4183322086913</v>
      </c>
    </row>
    <row r="973" spans="1:9" s="5" customFormat="1" ht="15" customHeight="1" x14ac:dyDescent="0.25">
      <c r="A973" s="46" t="str">
        <f t="shared" si="68"/>
        <v>I012_Villalba</v>
      </c>
      <c r="B973" s="4" t="str">
        <f t="shared" si="68"/>
        <v>Salida Nacional / National exit</v>
      </c>
      <c r="C973" s="52">
        <f>(Input!C$12*Input!C$139)*C708</f>
        <v>882544.15524116356</v>
      </c>
      <c r="D973" s="52">
        <f>(Input!D$12*Input!D$139)*D708</f>
        <v>779412.30005992157</v>
      </c>
      <c r="E973" s="52">
        <f>(Input!E$12*Input!E$139)*E708</f>
        <v>683639.31869363738</v>
      </c>
      <c r="F973" s="52">
        <f>(Input!F$12*Input!F$139)*F708</f>
        <v>618526.00426376949</v>
      </c>
      <c r="G973" s="52">
        <f>(Input!G$12*Input!G$139)*G708</f>
        <v>555115.26909402863</v>
      </c>
      <c r="H973" s="52">
        <f>(Input!H$12*Input!H$139)*H708</f>
        <v>484003.52596854104</v>
      </c>
      <c r="I973" s="57">
        <f>(Input!I$12*Input!I$139)*I708</f>
        <v>475930.1268038312</v>
      </c>
    </row>
    <row r="974" spans="1:9" s="5" customFormat="1" ht="15" customHeight="1" x14ac:dyDescent="0.25">
      <c r="A974" s="46" t="str">
        <f t="shared" si="68"/>
        <v>I014 Irixoa</v>
      </c>
      <c r="B974" s="4" t="str">
        <f t="shared" si="68"/>
        <v>Salida Nacional / National exit</v>
      </c>
      <c r="C974" s="52">
        <f>(Input!C$12*Input!C$139)*C709</f>
        <v>477711.16504568019</v>
      </c>
      <c r="D974" s="52">
        <f>(Input!D$12*Input!D$139)*D709</f>
        <v>421983.40981685149</v>
      </c>
      <c r="E974" s="52">
        <f>(Input!E$12*Input!E$139)*E709</f>
        <v>370217.9249090777</v>
      </c>
      <c r="F974" s="52">
        <f>(Input!F$12*Input!F$139)*F709</f>
        <v>335007.96905357373</v>
      </c>
      <c r="G974" s="52">
        <f>(Input!G$12*Input!G$139)*G709</f>
        <v>300729.72461371776</v>
      </c>
      <c r="H974" s="52">
        <f>(Input!H$12*Input!H$139)*H709</f>
        <v>262251.9686147219</v>
      </c>
      <c r="I974" s="57">
        <f>(Input!I$12*Input!I$139)*I709</f>
        <v>257900.20728110839</v>
      </c>
    </row>
    <row r="975" spans="1:9" s="5" customFormat="1" ht="15" customHeight="1" x14ac:dyDescent="0.25">
      <c r="A975" s="46" t="str">
        <f t="shared" si="68"/>
        <v>I015ERM_Abegondo</v>
      </c>
      <c r="B975" s="4" t="str">
        <f t="shared" si="68"/>
        <v>Salida Nacional / National exit</v>
      </c>
      <c r="C975" s="52">
        <f>(Input!C$12*Input!C$139)*C710</f>
        <v>20794.702886964602</v>
      </c>
      <c r="D975" s="52">
        <f>(Input!D$12*Input!D$139)*D710</f>
        <v>18191.665951523435</v>
      </c>
      <c r="E975" s="52">
        <f>(Input!E$12*Input!E$139)*E710</f>
        <v>15782.830571955077</v>
      </c>
      <c r="F975" s="52">
        <f>(Input!F$12*Input!F$139)*F710</f>
        <v>14151.762778372373</v>
      </c>
      <c r="G975" s="52">
        <f>(Input!G$12*Input!G$139)*G710</f>
        <v>12616.432988148712</v>
      </c>
      <c r="H975" s="52">
        <f>(Input!H$12*Input!H$139)*H710</f>
        <v>10951.397355402556</v>
      </c>
      <c r="I975" s="57">
        <f>(Input!I$12*Input!I$139)*I710</f>
        <v>10744.363014489993</v>
      </c>
    </row>
    <row r="976" spans="1:9" s="5" customFormat="1" ht="15" customHeight="1" x14ac:dyDescent="0.25">
      <c r="A976" s="46" t="str">
        <f t="shared" si="68"/>
        <v>I016_Abegondo II</v>
      </c>
      <c r="B976" s="4" t="str">
        <f t="shared" si="68"/>
        <v>Salida Nacional / National exit</v>
      </c>
      <c r="C976" s="52">
        <f>(Input!C$12*Input!C$139)*C711</f>
        <v>1448297.664200464</v>
      </c>
      <c r="D976" s="52">
        <f>(Input!D$12*Input!D$139)*D711</f>
        <v>1264012.9295509392</v>
      </c>
      <c r="E976" s="52">
        <f>(Input!E$12*Input!E$139)*E711</f>
        <v>1093564.2819368066</v>
      </c>
      <c r="F976" s="52">
        <f>(Input!F$12*Input!F$139)*F711</f>
        <v>978884.33811399306</v>
      </c>
      <c r="G976" s="52">
        <f>(Input!G$12*Input!G$139)*G711</f>
        <v>871834.0404373717</v>
      </c>
      <c r="H976" s="52">
        <f>(Input!H$12*Input!H$139)*H711</f>
        <v>756365.0087467439</v>
      </c>
      <c r="I976" s="57">
        <f>(Input!I$12*Input!I$139)*I711</f>
        <v>741916.65790171933</v>
      </c>
    </row>
    <row r="977" spans="1:9" s="5" customFormat="1" ht="15" customHeight="1" x14ac:dyDescent="0.25">
      <c r="A977" s="46" t="str">
        <f t="shared" si="68"/>
        <v>I018_Santiago de Compostela</v>
      </c>
      <c r="B977" s="4" t="str">
        <f t="shared" si="68"/>
        <v>Salida Nacional / National exit</v>
      </c>
      <c r="C977" s="52">
        <f>(Input!C$12*Input!C$139)*C712</f>
        <v>901303.17307469249</v>
      </c>
      <c r="D977" s="52">
        <f>(Input!D$12*Input!D$139)*D712</f>
        <v>794209.98399322212</v>
      </c>
      <c r="E977" s="52">
        <f>(Input!E$12*Input!E$139)*E712</f>
        <v>694802.88698514702</v>
      </c>
      <c r="F977" s="52">
        <f>(Input!F$12*Input!F$139)*F712</f>
        <v>627227.28550132737</v>
      </c>
      <c r="G977" s="52">
        <f>(Input!G$12*Input!G$139)*G712</f>
        <v>562159.90642977878</v>
      </c>
      <c r="H977" s="52">
        <f>(Input!H$12*Input!H$139)*H712</f>
        <v>489745.0186285206</v>
      </c>
      <c r="I977" s="57">
        <f>(Input!I$12*Input!I$139)*I712</f>
        <v>481382.20482114586</v>
      </c>
    </row>
    <row r="978" spans="1:9" s="5" customFormat="1" ht="15" customHeight="1" x14ac:dyDescent="0.25">
      <c r="A978" s="46" t="str">
        <f t="shared" si="68"/>
        <v>I019_Rois</v>
      </c>
      <c r="B978" s="4" t="str">
        <f t="shared" si="68"/>
        <v>Salida Nacional / National exit</v>
      </c>
      <c r="C978" s="52">
        <f>(Input!C$12*Input!C$139)*C713</f>
        <v>0</v>
      </c>
      <c r="D978" s="52">
        <f>(Input!D$12*Input!D$139)*D713</f>
        <v>0</v>
      </c>
      <c r="E978" s="52">
        <f>(Input!E$12*Input!E$139)*E713</f>
        <v>0</v>
      </c>
      <c r="F978" s="52">
        <f>(Input!F$12*Input!F$139)*F713</f>
        <v>0</v>
      </c>
      <c r="G978" s="52">
        <f>(Input!G$12*Input!G$139)*G713</f>
        <v>0</v>
      </c>
      <c r="H978" s="52">
        <f>(Input!H$12*Input!H$139)*H713</f>
        <v>0</v>
      </c>
      <c r="I978" s="57">
        <f>(Input!I$12*Input!I$139)*I713</f>
        <v>0</v>
      </c>
    </row>
    <row r="979" spans="1:9" s="5" customFormat="1" ht="15" customHeight="1" x14ac:dyDescent="0.25">
      <c r="A979" s="46" t="str">
        <f t="shared" si="68"/>
        <v>I020_Valga</v>
      </c>
      <c r="B979" s="4" t="str">
        <f t="shared" si="68"/>
        <v>Salida Nacional / National exit</v>
      </c>
      <c r="C979" s="52">
        <f>(Input!C$12*Input!C$139)*C714</f>
        <v>270425.9867458205</v>
      </c>
      <c r="D979" s="52">
        <f>(Input!D$12*Input!D$139)*D714</f>
        <v>240657.28141189512</v>
      </c>
      <c r="E979" s="52">
        <f>(Input!E$12*Input!E$139)*E714</f>
        <v>212895.7866131808</v>
      </c>
      <c r="F979" s="52">
        <f>(Input!F$12*Input!F$139)*F714</f>
        <v>193914.07234337725</v>
      </c>
      <c r="G979" s="52">
        <f>(Input!G$12*Input!G$139)*G714</f>
        <v>174986.32021032771</v>
      </c>
      <c r="H979" s="52">
        <f>(Input!H$12*Input!H$139)*H714</f>
        <v>153145.11996701651</v>
      </c>
      <c r="I979" s="57">
        <f>(Input!I$12*Input!I$139)*I714</f>
        <v>150880.82448690943</v>
      </c>
    </row>
    <row r="980" spans="1:9" s="5" customFormat="1" ht="15" customHeight="1" x14ac:dyDescent="0.25">
      <c r="A980" s="46" t="str">
        <f t="shared" si="68"/>
        <v>I020A_Caldas de Reyes</v>
      </c>
      <c r="B980" s="4" t="str">
        <f t="shared" si="68"/>
        <v>Salida Nacional / National exit</v>
      </c>
      <c r="C980" s="52">
        <f>(Input!C$12*Input!C$139)*C715</f>
        <v>156774.63853179966</v>
      </c>
      <c r="D980" s="52">
        <f>(Input!D$12*Input!D$139)*D715</f>
        <v>137943.20183403086</v>
      </c>
      <c r="E980" s="52">
        <f>(Input!E$12*Input!E$139)*E715</f>
        <v>120470.49096985758</v>
      </c>
      <c r="F980" s="52">
        <f>(Input!F$12*Input!F$139)*F715</f>
        <v>108596.4703740613</v>
      </c>
      <c r="G980" s="52">
        <f>(Input!G$12*Input!G$139)*G715</f>
        <v>97238.557417982112</v>
      </c>
      <c r="H980" s="52">
        <f>(Input!H$12*Input!H$139)*H715</f>
        <v>84662.379960893697</v>
      </c>
      <c r="I980" s="57">
        <f>(Input!I$12*Input!I$139)*I715</f>
        <v>83192.389546220584</v>
      </c>
    </row>
    <row r="981" spans="1:9" s="5" customFormat="1" ht="15" customHeight="1" x14ac:dyDescent="0.25">
      <c r="A981" s="46" t="str">
        <f t="shared" si="68"/>
        <v>I022_Pontevedra</v>
      </c>
      <c r="B981" s="4" t="str">
        <f t="shared" si="68"/>
        <v>Salida Nacional / National exit</v>
      </c>
      <c r="C981" s="52">
        <f>(Input!C$12*Input!C$139)*C716</f>
        <v>875662.24178737239</v>
      </c>
      <c r="D981" s="52">
        <f>(Input!D$12*Input!D$139)*D716</f>
        <v>769401.58198746596</v>
      </c>
      <c r="E981" s="52">
        <f>(Input!E$12*Input!E$139)*E716</f>
        <v>670855.13725770242</v>
      </c>
      <c r="F981" s="52">
        <f>(Input!F$12*Input!F$139)*F716</f>
        <v>603918.53403717908</v>
      </c>
      <c r="G981" s="52">
        <f>(Input!G$12*Input!G$139)*G716</f>
        <v>540241.74456618878</v>
      </c>
      <c r="H981" s="52">
        <f>(Input!H$12*Input!H$139)*H716</f>
        <v>470079.64030765358</v>
      </c>
      <c r="I981" s="57">
        <f>(Input!I$12*Input!I$139)*I716</f>
        <v>461774.53856295213</v>
      </c>
    </row>
    <row r="982" spans="1:9" s="5" customFormat="1" ht="15" customHeight="1" x14ac:dyDescent="0.25">
      <c r="A982" s="46" t="str">
        <f t="shared" si="68"/>
        <v>I023_Pazos de Borben</v>
      </c>
      <c r="B982" s="4" t="str">
        <f t="shared" si="68"/>
        <v>Salida Nacional / National exit</v>
      </c>
      <c r="C982" s="52">
        <f>(Input!C$12*Input!C$139)*C717</f>
        <v>33778.79142447398</v>
      </c>
      <c r="D982" s="52">
        <f>(Input!D$12*Input!D$139)*D717</f>
        <v>29470.203777926312</v>
      </c>
      <c r="E982" s="52">
        <f>(Input!E$12*Input!E$139)*E717</f>
        <v>25485.131634893012</v>
      </c>
      <c r="F982" s="52">
        <f>(Input!F$12*Input!F$139)*F717</f>
        <v>22787.053368856712</v>
      </c>
      <c r="G982" s="52">
        <f>(Input!G$12*Input!G$139)*G717</f>
        <v>20280.005173714002</v>
      </c>
      <c r="H982" s="52">
        <f>(Input!H$12*Input!H$139)*H717</f>
        <v>17585.344805043118</v>
      </c>
      <c r="I982" s="57">
        <f>(Input!I$12*Input!I$139)*I717</f>
        <v>17244.274646772752</v>
      </c>
    </row>
    <row r="983" spans="1:9" s="5" customFormat="1" ht="15" customHeight="1" x14ac:dyDescent="0.25">
      <c r="A983" s="46" t="str">
        <f t="shared" si="68"/>
        <v>I024_Porriño</v>
      </c>
      <c r="B983" s="4" t="str">
        <f t="shared" si="68"/>
        <v>Salida Nacional / National exit</v>
      </c>
      <c r="C983" s="52">
        <f>(Input!C$12*Input!C$139)*C718</f>
        <v>1287153.2155118301</v>
      </c>
      <c r="D983" s="52">
        <f>(Input!D$12*Input!D$139)*D718</f>
        <v>1132772.8505882986</v>
      </c>
      <c r="E983" s="52">
        <f>(Input!E$12*Input!E$139)*E718</f>
        <v>989483.10194613552</v>
      </c>
      <c r="F983" s="52">
        <f>(Input!F$12*Input!F$139)*F718</f>
        <v>892043.83598072187</v>
      </c>
      <c r="G983" s="52">
        <f>(Input!G$12*Input!G$139)*G718</f>
        <v>798953.97903586528</v>
      </c>
      <c r="H983" s="52">
        <f>(Input!H$12*Input!H$139)*H718</f>
        <v>695781.4944224807</v>
      </c>
      <c r="I983" s="57">
        <f>(Input!I$12*Input!I$139)*I718</f>
        <v>683788.82932416047</v>
      </c>
    </row>
    <row r="984" spans="1:9" s="5" customFormat="1" ht="15" customHeight="1" x14ac:dyDescent="0.25">
      <c r="A984" s="46" t="str">
        <f t="shared" ref="A984:B999" si="69">A719</f>
        <v>I025_Tuy</v>
      </c>
      <c r="B984" s="4" t="str">
        <f t="shared" si="69"/>
        <v>Salida Nacional / National exit</v>
      </c>
      <c r="C984" s="52">
        <f>(Input!C$12*Input!C$139)*C719</f>
        <v>23315.29809260774</v>
      </c>
      <c r="D984" s="52">
        <f>(Input!D$12*Input!D$139)*D719</f>
        <v>20339.057026023798</v>
      </c>
      <c r="E984" s="52">
        <f>(Input!E$12*Input!E$139)*E719</f>
        <v>17586.156390960256</v>
      </c>
      <c r="F984" s="52">
        <f>(Input!F$12*Input!F$139)*F719</f>
        <v>15722.017933604902</v>
      </c>
      <c r="G984" s="52">
        <f>(Input!G$12*Input!G$139)*G719</f>
        <v>13991.884549322815</v>
      </c>
      <c r="H984" s="52">
        <f>(Input!H$12*Input!H$139)*H719</f>
        <v>12132.816292396537</v>
      </c>
      <c r="I984" s="57">
        <f>(Input!I$12*Input!I$139)*I719</f>
        <v>11897.603956135352</v>
      </c>
    </row>
    <row r="985" spans="1:9" s="5" customFormat="1" ht="15" customHeight="1" x14ac:dyDescent="0.25">
      <c r="A985" s="46" t="str">
        <f t="shared" si="69"/>
        <v>J01A_Quer</v>
      </c>
      <c r="B985" s="4" t="str">
        <f t="shared" si="69"/>
        <v>Salida Nacional / National exit</v>
      </c>
      <c r="C985" s="52">
        <f>(Input!C$12*Input!C$139)*C720</f>
        <v>7174.2198615580901</v>
      </c>
      <c r="D985" s="52">
        <f>(Input!D$12*Input!D$139)*D720</f>
        <v>6237.5286361882072</v>
      </c>
      <c r="E985" s="52">
        <f>(Input!E$12*Input!E$139)*E720</f>
        <v>5370.1419266846206</v>
      </c>
      <c r="F985" s="52">
        <f>(Input!F$12*Input!F$139)*F720</f>
        <v>4779.1818092947215</v>
      </c>
      <c r="G985" s="52">
        <f>(Input!G$12*Input!G$139)*G720</f>
        <v>4250.9991749534356</v>
      </c>
      <c r="H985" s="52">
        <f>(Input!H$12*Input!H$139)*H720</f>
        <v>3688.6979024120201</v>
      </c>
      <c r="I985" s="57">
        <f>(Input!I$12*Input!I$139)*I720</f>
        <v>3622.07024370304</v>
      </c>
    </row>
    <row r="986" spans="1:9" s="5" customFormat="1" ht="15" customHeight="1" x14ac:dyDescent="0.25">
      <c r="A986" s="46" t="str">
        <f t="shared" si="69"/>
        <v>K02_Tarifa Oeste</v>
      </c>
      <c r="B986" s="4" t="str">
        <f t="shared" si="69"/>
        <v>Salida Nacional / National exit</v>
      </c>
      <c r="C986" s="52">
        <f>(Input!C$12*Input!C$139)*C721</f>
        <v>14556985.195974398</v>
      </c>
      <c r="D986" s="52">
        <f>(Input!D$12*Input!D$139)*D721</f>
        <v>12805303.956762686</v>
      </c>
      <c r="E986" s="52">
        <f>(Input!E$12*Input!E$139)*E721</f>
        <v>11246945.069963446</v>
      </c>
      <c r="F986" s="52">
        <f>(Input!F$12*Input!F$139)*F721</f>
        <v>10376271.953234069</v>
      </c>
      <c r="G986" s="52">
        <f>(Input!G$12*Input!G$139)*G721</f>
        <v>9400201.0921630561</v>
      </c>
      <c r="H986" s="52">
        <f>(Input!H$12*Input!H$139)*H721</f>
        <v>8239118.098867191</v>
      </c>
      <c r="I986" s="57">
        <f>(Input!I$12*Input!I$139)*I721</f>
        <v>8001669.2327309754</v>
      </c>
    </row>
    <row r="987" spans="1:9" s="5" customFormat="1" ht="15" customHeight="1" x14ac:dyDescent="0.25">
      <c r="A987" s="46" t="str">
        <f t="shared" si="69"/>
        <v>K05_Benalup</v>
      </c>
      <c r="B987" s="4" t="str">
        <f t="shared" si="69"/>
        <v>Salida Nacional / National exit</v>
      </c>
      <c r="C987" s="52">
        <f>(Input!C$12*Input!C$139)*C722</f>
        <v>201.98017151234043</v>
      </c>
      <c r="D987" s="52">
        <f>(Input!D$12*Input!D$139)*D722</f>
        <v>175.17928602435347</v>
      </c>
      <c r="E987" s="52">
        <f>(Input!E$12*Input!E$139)*E722</f>
        <v>150.43754485663999</v>
      </c>
      <c r="F987" s="52">
        <f>(Input!F$12*Input!F$139)*F722</f>
        <v>133.59375485529273</v>
      </c>
      <c r="G987" s="52">
        <f>(Input!G$12*Input!G$139)*G722</f>
        <v>118.91466389696043</v>
      </c>
      <c r="H987" s="52">
        <f>(Input!H$12*Input!H$139)*H722</f>
        <v>103.28704952321489</v>
      </c>
      <c r="I987" s="57">
        <f>(Input!I$12*Input!I$139)*I722</f>
        <v>101.58431719277932</v>
      </c>
    </row>
    <row r="988" spans="1:9" s="5" customFormat="1" ht="15" customHeight="1" x14ac:dyDescent="0.25">
      <c r="A988" s="46" t="str">
        <f t="shared" si="69"/>
        <v>K07_Medina Sidonia</v>
      </c>
      <c r="B988" s="4" t="str">
        <f t="shared" si="69"/>
        <v>Salida Nacional / National exit</v>
      </c>
      <c r="C988" s="52">
        <f>(Input!C$12*Input!C$139)*C723</f>
        <v>648.57033050334746</v>
      </c>
      <c r="D988" s="52">
        <f>(Input!D$12*Input!D$139)*D723</f>
        <v>562.44841382508173</v>
      </c>
      <c r="E988" s="52">
        <f>(Input!E$12*Input!E$139)*E723</f>
        <v>482.92710917333039</v>
      </c>
      <c r="F988" s="52">
        <f>(Input!F$12*Input!F$139)*F723</f>
        <v>428.77668977349401</v>
      </c>
      <c r="G988" s="52">
        <f>(Input!G$12*Input!G$139)*G723</f>
        <v>381.63120672597705</v>
      </c>
      <c r="H988" s="52">
        <f>(Input!H$12*Input!H$139)*H723</f>
        <v>331.46509300748755</v>
      </c>
      <c r="I988" s="57">
        <f>(Input!I$12*Input!I$139)*I723</f>
        <v>325.97785757166031</v>
      </c>
    </row>
    <row r="989" spans="1:9" s="5" customFormat="1" ht="15" customHeight="1" x14ac:dyDescent="0.25">
      <c r="A989" s="46" t="str">
        <f t="shared" si="69"/>
        <v>K11.01_Arcos</v>
      </c>
      <c r="B989" s="4" t="str">
        <f t="shared" si="69"/>
        <v>Salida Nacional / National exit</v>
      </c>
      <c r="C989" s="52">
        <f>(Input!C$12*Input!C$139)*C724</f>
        <v>4355160.7649978595</v>
      </c>
      <c r="D989" s="52">
        <f>(Input!D$12*Input!D$139)*D724</f>
        <v>3855915.8722618246</v>
      </c>
      <c r="E989" s="52">
        <f>(Input!E$12*Input!E$139)*E724</f>
        <v>3432167.1650948883</v>
      </c>
      <c r="F989" s="52">
        <f>(Input!F$12*Input!F$139)*F724</f>
        <v>3253801.4697035551</v>
      </c>
      <c r="G989" s="52">
        <f>(Input!G$12*Input!G$139)*G724</f>
        <v>2979391.6503572632</v>
      </c>
      <c r="H989" s="52">
        <f>(Input!H$12*Input!H$139)*H724</f>
        <v>2624213.3591446583</v>
      </c>
      <c r="I989" s="57">
        <f>(Input!I$12*Input!I$139)*I724</f>
        <v>2517153.5384998536</v>
      </c>
    </row>
    <row r="990" spans="1:9" s="5" customFormat="1" ht="15" customHeight="1" x14ac:dyDescent="0.25">
      <c r="A990" s="46" t="str">
        <f t="shared" si="69"/>
        <v>K19_Moron de la Frontera</v>
      </c>
      <c r="B990" s="4" t="str">
        <f t="shared" si="69"/>
        <v>Salida Nacional / National exit</v>
      </c>
      <c r="C990" s="52">
        <f>(Input!C$12*Input!C$139)*C725</f>
        <v>190657.26871298012</v>
      </c>
      <c r="D990" s="52">
        <f>(Input!D$12*Input!D$139)*D725</f>
        <v>168432.84819855713</v>
      </c>
      <c r="E990" s="52">
        <f>(Input!E$12*Input!E$139)*E725</f>
        <v>147673.48180260556</v>
      </c>
      <c r="F990" s="52">
        <f>(Input!F$12*Input!F$139)*F725</f>
        <v>133320.27025751659</v>
      </c>
      <c r="G990" s="52">
        <f>(Input!G$12*Input!G$139)*G725</f>
        <v>120215.65114965588</v>
      </c>
      <c r="H990" s="52">
        <f>(Input!H$12*Input!H$139)*H725</f>
        <v>105342.66240609749</v>
      </c>
      <c r="I990" s="57">
        <f>(Input!I$12*Input!I$139)*I725</f>
        <v>104030.76446848748</v>
      </c>
    </row>
    <row r="991" spans="1:9" s="5" customFormat="1" ht="15" customHeight="1" x14ac:dyDescent="0.25">
      <c r="A991" s="46" t="str">
        <f t="shared" si="69"/>
        <v>K25_Osuna</v>
      </c>
      <c r="B991" s="4" t="str">
        <f t="shared" si="69"/>
        <v>Salida Nacional / National exit</v>
      </c>
      <c r="C991" s="52">
        <f>(Input!C$12*Input!C$139)*C726</f>
        <v>31350.014867625527</v>
      </c>
      <c r="D991" s="52">
        <f>(Input!D$12*Input!D$139)*D726</f>
        <v>27649.175629058376</v>
      </c>
      <c r="E991" s="52">
        <f>(Input!E$12*Input!E$139)*E726</f>
        <v>24191.716419491484</v>
      </c>
      <c r="F991" s="52">
        <f>(Input!F$12*Input!F$139)*F726</f>
        <v>21800.86992450292</v>
      </c>
      <c r="G991" s="52">
        <f>(Input!G$12*Input!G$139)*G726</f>
        <v>19635.203655240366</v>
      </c>
      <c r="H991" s="52">
        <f>(Input!H$12*Input!H$139)*H726</f>
        <v>17193.811497601801</v>
      </c>
      <c r="I991" s="57">
        <f>(Input!I$12*Input!I$139)*I726</f>
        <v>16970.509494561382</v>
      </c>
    </row>
    <row r="992" spans="1:9" s="5" customFormat="1" ht="15" customHeight="1" x14ac:dyDescent="0.25">
      <c r="A992" s="46" t="str">
        <f t="shared" si="69"/>
        <v>K29_Santaella_GN</v>
      </c>
      <c r="B992" s="4" t="str">
        <f t="shared" si="69"/>
        <v>Salida Nacional / National exit</v>
      </c>
      <c r="C992" s="52">
        <f>(Input!C$12*Input!C$139)*C727</f>
        <v>4980943.589047364</v>
      </c>
      <c r="D992" s="52">
        <f>(Input!D$12*Input!D$139)*D727</f>
        <v>4382196.3093652753</v>
      </c>
      <c r="E992" s="52">
        <f>(Input!E$12*Input!E$139)*E727</f>
        <v>3859939.891116715</v>
      </c>
      <c r="F992" s="52">
        <f>(Input!F$12*Input!F$139)*F727</f>
        <v>3598358.5211747861</v>
      </c>
      <c r="G992" s="52">
        <f>(Input!G$12*Input!G$139)*G727</f>
        <v>3271749.6829175553</v>
      </c>
      <c r="H992" s="52">
        <f>(Input!H$12*Input!H$139)*H727</f>
        <v>2872037.4004509458</v>
      </c>
      <c r="I992" s="57">
        <f>(Input!I$12*Input!I$139)*I727</f>
        <v>2767547.1458008946</v>
      </c>
    </row>
    <row r="993" spans="1:9" s="5" customFormat="1" ht="15" customHeight="1" x14ac:dyDescent="0.25">
      <c r="A993" s="46" t="str">
        <f t="shared" si="69"/>
        <v>K31_Santaella</v>
      </c>
      <c r="B993" s="4" t="str">
        <f t="shared" si="69"/>
        <v>Salida Nacional / National exit</v>
      </c>
      <c r="C993" s="52">
        <f>(Input!C$12*Input!C$139)*C728</f>
        <v>44164.176984097656</v>
      </c>
      <c r="D993" s="52">
        <f>(Input!D$12*Input!D$139)*D728</f>
        <v>38506.817503017155</v>
      </c>
      <c r="E993" s="52">
        <f>(Input!E$12*Input!E$139)*E728</f>
        <v>33249.969123302377</v>
      </c>
      <c r="F993" s="52">
        <f>(Input!F$12*Input!F$139)*F728</f>
        <v>29641.079745662686</v>
      </c>
      <c r="G993" s="52">
        <f>(Input!G$12*Input!G$139)*G728</f>
        <v>26484.771774611949</v>
      </c>
      <c r="H993" s="52">
        <f>(Input!H$12*Input!H$139)*H728</f>
        <v>23069.978704856596</v>
      </c>
      <c r="I993" s="57">
        <f>(Input!I$12*Input!I$139)*I728</f>
        <v>22705.400639405754</v>
      </c>
    </row>
    <row r="994" spans="1:9" s="5" customFormat="1" ht="15" customHeight="1" x14ac:dyDescent="0.25">
      <c r="A994" s="46" t="str">
        <f t="shared" si="69"/>
        <v>K37_Azucarera</v>
      </c>
      <c r="B994" s="4" t="str">
        <f t="shared" si="69"/>
        <v>Salida Nacional / National exit</v>
      </c>
      <c r="C994" s="52">
        <f>(Input!C$12*Input!C$139)*C729</f>
        <v>2507650.3098171107</v>
      </c>
      <c r="D994" s="52">
        <f>(Input!D$12*Input!D$139)*D729</f>
        <v>2184045.0670490512</v>
      </c>
      <c r="E994" s="52">
        <f>(Input!E$12*Input!E$139)*E729</f>
        <v>1882616.784748222</v>
      </c>
      <c r="F994" s="52">
        <f>(Input!F$12*Input!F$139)*F729</f>
        <v>1675746.370658522</v>
      </c>
      <c r="G994" s="52">
        <f>(Input!G$12*Input!G$139)*G729</f>
        <v>1496024.4199210519</v>
      </c>
      <c r="H994" s="52">
        <f>(Input!H$12*Input!H$139)*H729</f>
        <v>1302508.643675142</v>
      </c>
      <c r="I994" s="57">
        <f>(Input!I$12*Input!I$139)*I729</f>
        <v>1281669.6157891259</v>
      </c>
    </row>
    <row r="995" spans="1:9" s="5" customFormat="1" ht="15" customHeight="1" x14ac:dyDescent="0.25">
      <c r="A995" s="46" t="str">
        <f t="shared" si="69"/>
        <v>K41_La Carolina</v>
      </c>
      <c r="B995" s="4" t="str">
        <f t="shared" si="69"/>
        <v>Salida Nacional / National exit</v>
      </c>
      <c r="C995" s="52">
        <f>(Input!C$12*Input!C$139)*C730</f>
        <v>3636.4414854861288</v>
      </c>
      <c r="D995" s="52">
        <f>(Input!D$12*Input!D$139)*D730</f>
        <v>3139.1543083395313</v>
      </c>
      <c r="E995" s="52">
        <f>(Input!E$12*Input!E$139)*E730</f>
        <v>2677.227861602033</v>
      </c>
      <c r="F995" s="52">
        <f>(Input!F$12*Input!F$139)*F730</f>
        <v>2359.8920544143884</v>
      </c>
      <c r="G995" s="52">
        <f>(Input!G$12*Input!G$139)*G730</f>
        <v>2094.8203017038586</v>
      </c>
      <c r="H995" s="52">
        <f>(Input!H$12*Input!H$139)*H730</f>
        <v>1817.8928242900736</v>
      </c>
      <c r="I995" s="57">
        <f>(Input!I$12*Input!I$139)*I730</f>
        <v>1784.9782038432913</v>
      </c>
    </row>
    <row r="996" spans="1:9" s="5" customFormat="1" ht="15" customHeight="1" x14ac:dyDescent="0.25">
      <c r="A996" s="46" t="str">
        <f t="shared" si="69"/>
        <v>K44_Torrenueva</v>
      </c>
      <c r="B996" s="4" t="str">
        <f t="shared" si="69"/>
        <v>Salida Nacional / National exit</v>
      </c>
      <c r="C996" s="52">
        <f>(Input!C$12*Input!C$139)*C731</f>
        <v>13065.889974361795</v>
      </c>
      <c r="D996" s="52">
        <f>(Input!D$12*Input!D$139)*D731</f>
        <v>11427.461139008392</v>
      </c>
      <c r="E996" s="52">
        <f>(Input!E$12*Input!E$139)*E731</f>
        <v>9891.5054748944895</v>
      </c>
      <c r="F996" s="52">
        <f>(Input!F$12*Input!F$139)*F731</f>
        <v>8822.9513715188223</v>
      </c>
      <c r="G996" s="52">
        <f>(Input!G$12*Input!G$139)*G731</f>
        <v>7906.5064491955663</v>
      </c>
      <c r="H996" s="52">
        <f>(Input!H$12*Input!H$139)*H731</f>
        <v>6906.4126657167244</v>
      </c>
      <c r="I996" s="57">
        <f>(Input!I$12*Input!I$139)*I731</f>
        <v>6803.5199899164027</v>
      </c>
    </row>
    <row r="997" spans="1:9" s="5" customFormat="1" ht="15" customHeight="1" x14ac:dyDescent="0.25">
      <c r="A997" s="46" t="str">
        <f t="shared" si="69"/>
        <v>K45_Valdepeñas</v>
      </c>
      <c r="B997" s="4" t="str">
        <f t="shared" si="69"/>
        <v>Salida Nacional / National exit</v>
      </c>
      <c r="C997" s="52">
        <f>(Input!C$12*Input!C$139)*C732</f>
        <v>113494.61510722073</v>
      </c>
      <c r="D997" s="52">
        <f>(Input!D$12*Input!D$139)*D732</f>
        <v>99173.261383775156</v>
      </c>
      <c r="E997" s="52">
        <f>(Input!E$12*Input!E$139)*E732</f>
        <v>85750.980932490289</v>
      </c>
      <c r="F997" s="52">
        <f>(Input!F$12*Input!F$139)*F732</f>
        <v>76415.572920274062</v>
      </c>
      <c r="G997" s="52">
        <f>(Input!G$12*Input!G$139)*G732</f>
        <v>68437.546679170584</v>
      </c>
      <c r="H997" s="52">
        <f>(Input!H$12*Input!H$139)*H732</f>
        <v>59759.653817103259</v>
      </c>
      <c r="I997" s="57">
        <f>(Input!I$12*Input!I$139)*I732</f>
        <v>58857.604214055798</v>
      </c>
    </row>
    <row r="998" spans="1:9" s="5" customFormat="1" ht="15" customHeight="1" x14ac:dyDescent="0.25">
      <c r="A998" s="46" t="str">
        <f t="shared" si="69"/>
        <v>K46_Manzanares</v>
      </c>
      <c r="B998" s="4" t="str">
        <f t="shared" si="69"/>
        <v>Salida Nacional / National exit</v>
      </c>
      <c r="C998" s="52">
        <f>(Input!C$12*Input!C$139)*C733</f>
        <v>53916.231842503556</v>
      </c>
      <c r="D998" s="52">
        <f>(Input!D$12*Input!D$139)*D733</f>
        <v>46897.009839227707</v>
      </c>
      <c r="E998" s="52">
        <f>(Input!E$12*Input!E$139)*E733</f>
        <v>40333.728907542543</v>
      </c>
      <c r="F998" s="52">
        <f>(Input!F$12*Input!F$139)*F733</f>
        <v>35782.331977231763</v>
      </c>
      <c r="G998" s="52">
        <f>(Input!G$12*Input!G$139)*G733</f>
        <v>31945.641492637384</v>
      </c>
      <c r="H998" s="52">
        <f>(Input!H$12*Input!H$139)*H733</f>
        <v>27838.357334977387</v>
      </c>
      <c r="I998" s="57">
        <f>(Input!I$12*Input!I$139)*I733</f>
        <v>27388.840598985127</v>
      </c>
    </row>
    <row r="999" spans="1:9" s="5" customFormat="1" ht="15" customHeight="1" x14ac:dyDescent="0.25">
      <c r="A999" s="46" t="str">
        <f t="shared" si="69"/>
        <v>K47_Tomelloso</v>
      </c>
      <c r="B999" s="4" t="str">
        <f t="shared" si="69"/>
        <v>Salida Nacional / National exit</v>
      </c>
      <c r="C999" s="52">
        <f>(Input!C$12*Input!C$139)*C734</f>
        <v>182376.25275315688</v>
      </c>
      <c r="D999" s="52">
        <f>(Input!D$12*Input!D$139)*D734</f>
        <v>159327.81526152682</v>
      </c>
      <c r="E999" s="52">
        <f>(Input!E$12*Input!E$139)*E734</f>
        <v>137705.45346720231</v>
      </c>
      <c r="F999" s="52">
        <f>(Input!F$12*Input!F$139)*F734</f>
        <v>122643.7804773973</v>
      </c>
      <c r="G999" s="52">
        <f>(Input!G$12*Input!G$139)*G734</f>
        <v>109831.76001892021</v>
      </c>
      <c r="H999" s="52">
        <f>(Input!H$12*Input!H$139)*H734</f>
        <v>95913.454885338346</v>
      </c>
      <c r="I999" s="57">
        <f>(Input!I$12*Input!I$139)*I734</f>
        <v>94464.045827578622</v>
      </c>
    </row>
    <row r="1000" spans="1:9" s="5" customFormat="1" ht="15" customHeight="1" x14ac:dyDescent="0.25">
      <c r="A1000" s="46" t="str">
        <f t="shared" ref="A1000:B1015" si="70">A735</f>
        <v>K48.02_Socuellamos</v>
      </c>
      <c r="B1000" s="4" t="str">
        <f t="shared" si="70"/>
        <v>Salida Nacional / National exit</v>
      </c>
      <c r="C1000" s="52">
        <f>(Input!C$12*Input!C$139)*C735</f>
        <v>12943.362974622229</v>
      </c>
      <c r="D1000" s="52">
        <f>(Input!D$12*Input!D$139)*D735</f>
        <v>11164.933950989058</v>
      </c>
      <c r="E1000" s="52">
        <f>(Input!E$12*Input!E$139)*E735</f>
        <v>9504.0202860593781</v>
      </c>
      <c r="F1000" s="52">
        <f>(Input!F$12*Input!F$139)*F735</f>
        <v>8353.1759448259199</v>
      </c>
      <c r="G1000" s="52">
        <f>(Input!G$12*Input!G$139)*G735</f>
        <v>7418.3228922468243</v>
      </c>
      <c r="H1000" s="52">
        <f>(Input!H$12*Input!H$139)*H735</f>
        <v>6445.1817701872269</v>
      </c>
      <c r="I1000" s="57">
        <f>(Input!I$12*Input!I$139)*I735</f>
        <v>6328.923944980309</v>
      </c>
    </row>
    <row r="1001" spans="1:9" s="5" customFormat="1" ht="15" customHeight="1" x14ac:dyDescent="0.25">
      <c r="A1001" s="46" t="str">
        <f t="shared" si="70"/>
        <v>K48.03_Villarrobledo</v>
      </c>
      <c r="B1001" s="4" t="str">
        <f t="shared" si="70"/>
        <v>Salida Nacional / National exit</v>
      </c>
      <c r="C1001" s="52">
        <f>(Input!C$12*Input!C$139)*C736</f>
        <v>60938.246075775423</v>
      </c>
      <c r="D1001" s="52">
        <f>(Input!D$12*Input!D$139)*D736</f>
        <v>52911.386837129714</v>
      </c>
      <c r="E1001" s="52">
        <f>(Input!E$12*Input!E$139)*E736</f>
        <v>45372.380440252738</v>
      </c>
      <c r="F1001" s="52">
        <f>(Input!F$12*Input!F$139)*F736</f>
        <v>40107.746449974649</v>
      </c>
      <c r="G1001" s="52">
        <f>(Input!G$12*Input!G$139)*G736</f>
        <v>35794.831014816598</v>
      </c>
      <c r="H1001" s="52">
        <f>(Input!H$12*Input!H$139)*H736</f>
        <v>31207.530401786647</v>
      </c>
      <c r="I1001" s="57">
        <f>(Input!I$12*Input!I$139)*I736</f>
        <v>30695.080353869038</v>
      </c>
    </row>
    <row r="1002" spans="1:9" s="5" customFormat="1" ht="15" customHeight="1" x14ac:dyDescent="0.25">
      <c r="A1002" s="46" t="str">
        <f t="shared" si="70"/>
        <v>K48.05_La Roda</v>
      </c>
      <c r="B1002" s="4" t="str">
        <f t="shared" si="70"/>
        <v>Salida Nacional / National exit</v>
      </c>
      <c r="C1002" s="52">
        <f>(Input!C$12*Input!C$139)*C737</f>
        <v>38788.721950215637</v>
      </c>
      <c r="D1002" s="52">
        <f>(Input!D$12*Input!D$139)*D737</f>
        <v>33490.338899861104</v>
      </c>
      <c r="E1002" s="52">
        <f>(Input!E$12*Input!E$139)*E737</f>
        <v>28516.808252724797</v>
      </c>
      <c r="F1002" s="52">
        <f>(Input!F$12*Input!F$139)*F737</f>
        <v>25044.124926039593</v>
      </c>
      <c r="G1002" s="52">
        <f>(Input!G$12*Input!G$139)*G737</f>
        <v>22274.089353220534</v>
      </c>
      <c r="H1002" s="52">
        <f>(Input!H$12*Input!H$139)*H737</f>
        <v>19383.478251357246</v>
      </c>
      <c r="I1002" s="57">
        <f>(Input!I$12*Input!I$139)*I737</f>
        <v>19041.288195881174</v>
      </c>
    </row>
    <row r="1003" spans="1:9" s="5" customFormat="1" ht="15" customHeight="1" x14ac:dyDescent="0.25">
      <c r="A1003" s="46" t="str">
        <f t="shared" si="70"/>
        <v>K48.07_Albacete</v>
      </c>
      <c r="B1003" s="4" t="str">
        <f t="shared" si="70"/>
        <v>Salida Nacional / National exit</v>
      </c>
      <c r="C1003" s="52">
        <f>(Input!C$12*Input!C$139)*C738</f>
        <v>403490.94033232302</v>
      </c>
      <c r="D1003" s="52">
        <f>(Input!D$12*Input!D$139)*D738</f>
        <v>346239.41168777819</v>
      </c>
      <c r="E1003" s="52">
        <f>(Input!E$12*Input!E$139)*E738</f>
        <v>292609.7152048432</v>
      </c>
      <c r="F1003" s="52">
        <f>(Input!F$12*Input!F$139)*F738</f>
        <v>255250.73447548525</v>
      </c>
      <c r="G1003" s="52">
        <f>(Input!G$12*Input!G$139)*G738</f>
        <v>226088.69509179419</v>
      </c>
      <c r="H1003" s="52">
        <f>(Input!H$12*Input!H$139)*H738</f>
        <v>196269.80410139236</v>
      </c>
      <c r="I1003" s="57">
        <f>(Input!I$12*Input!I$139)*I738</f>
        <v>192528.65394772944</v>
      </c>
    </row>
    <row r="1004" spans="1:9" s="5" customFormat="1" ht="15" customHeight="1" x14ac:dyDescent="0.25">
      <c r="A1004" s="46" t="str">
        <f t="shared" si="70"/>
        <v>K48.08_Chinchilla</v>
      </c>
      <c r="B1004" s="4" t="str">
        <f t="shared" si="70"/>
        <v>Salida Nacional / National exit</v>
      </c>
      <c r="C1004" s="52">
        <f>(Input!C$12*Input!C$139)*C739</f>
        <v>930.38285040006235</v>
      </c>
      <c r="D1004" s="52">
        <f>(Input!D$12*Input!D$139)*D739</f>
        <v>811.64247083118846</v>
      </c>
      <c r="E1004" s="52">
        <f>(Input!E$12*Input!E$139)*E739</f>
        <v>698.72939634359295</v>
      </c>
      <c r="F1004" s="52">
        <f>(Input!F$12*Input!F$139)*F739</f>
        <v>618.46730581648626</v>
      </c>
      <c r="G1004" s="52">
        <f>(Input!G$12*Input!G$139)*G739</f>
        <v>554.27676646161433</v>
      </c>
      <c r="H1004" s="52">
        <f>(Input!H$12*Input!H$139)*H739</f>
        <v>485.08914058651925</v>
      </c>
      <c r="I1004" s="57">
        <f>(Input!I$12*Input!I$139)*I739</f>
        <v>477.74065622524773</v>
      </c>
    </row>
    <row r="1005" spans="1:9" s="5" customFormat="1" ht="15" customHeight="1" x14ac:dyDescent="0.25">
      <c r="A1005" s="46" t="str">
        <f t="shared" si="70"/>
        <v>K48.10_Almansa</v>
      </c>
      <c r="B1005" s="4" t="str">
        <f t="shared" si="70"/>
        <v>Salida Nacional / National exit</v>
      </c>
      <c r="C1005" s="52">
        <f>(Input!C$12*Input!C$139)*C740</f>
        <v>57904.910401455301</v>
      </c>
      <c r="D1005" s="52">
        <f>(Input!D$12*Input!D$139)*D740</f>
        <v>49889.60357583913</v>
      </c>
      <c r="E1005" s="52">
        <f>(Input!E$12*Input!E$139)*E740</f>
        <v>42319.282106513878</v>
      </c>
      <c r="F1005" s="52">
        <f>(Input!F$12*Input!F$139)*F740</f>
        <v>36986.887494326489</v>
      </c>
      <c r="G1005" s="52">
        <f>(Input!G$12*Input!G$139)*G740</f>
        <v>32863.797947015904</v>
      </c>
      <c r="H1005" s="52">
        <f>(Input!H$12*Input!H$139)*H740</f>
        <v>28605.5901049895</v>
      </c>
      <c r="I1005" s="57">
        <f>(Input!I$12*Input!I$139)*I740</f>
        <v>28077.055407854881</v>
      </c>
    </row>
    <row r="1006" spans="1:9" s="5" customFormat="1" ht="15" customHeight="1" x14ac:dyDescent="0.25">
      <c r="A1006" s="46" t="str">
        <f t="shared" si="70"/>
        <v>K48_Alcazar de San Juan</v>
      </c>
      <c r="B1006" s="4" t="str">
        <f t="shared" si="70"/>
        <v>Salida Nacional / National exit</v>
      </c>
      <c r="C1006" s="52">
        <f>(Input!C$12*Input!C$139)*C741</f>
        <v>308554.42235551559</v>
      </c>
      <c r="D1006" s="52">
        <f>(Input!D$12*Input!D$139)*D741</f>
        <v>269982.69739331404</v>
      </c>
      <c r="E1006" s="52">
        <f>(Input!E$12*Input!E$139)*E741</f>
        <v>233739.22500255832</v>
      </c>
      <c r="F1006" s="52">
        <f>(Input!F$12*Input!F$139)*F741</f>
        <v>208435.97970474561</v>
      </c>
      <c r="G1006" s="52">
        <f>(Input!G$12*Input!G$139)*G741</f>
        <v>186869.19364475875</v>
      </c>
      <c r="H1006" s="52">
        <f>(Input!H$12*Input!H$139)*H741</f>
        <v>163319.54030082576</v>
      </c>
      <c r="I1006" s="57">
        <f>(Input!I$12*Input!I$139)*I741</f>
        <v>160912.44924260053</v>
      </c>
    </row>
    <row r="1007" spans="1:9" s="5" customFormat="1" ht="15" customHeight="1" x14ac:dyDescent="0.25">
      <c r="A1007" s="46" t="str">
        <f t="shared" si="70"/>
        <v>K50_Villacañas</v>
      </c>
      <c r="B1007" s="4" t="str">
        <f t="shared" si="70"/>
        <v>Salida Nacional / National exit</v>
      </c>
      <c r="C1007" s="52">
        <f>(Input!C$12*Input!C$139)*C742</f>
        <v>94274.792618758627</v>
      </c>
      <c r="D1007" s="52">
        <f>(Input!D$12*Input!D$139)*D742</f>
        <v>82545.147554589494</v>
      </c>
      <c r="E1007" s="52">
        <f>(Input!E$12*Input!E$139)*E742</f>
        <v>71543.379417032862</v>
      </c>
      <c r="F1007" s="52">
        <f>(Input!F$12*Input!F$139)*F742</f>
        <v>63885.094257916571</v>
      </c>
      <c r="G1007" s="52">
        <f>(Input!G$12*Input!G$139)*G742</f>
        <v>57275.267351655661</v>
      </c>
      <c r="H1007" s="52">
        <f>(Input!H$12*Input!H$139)*H742</f>
        <v>50043.264793736991</v>
      </c>
      <c r="I1007" s="57">
        <f>(Input!I$12*Input!I$139)*I742</f>
        <v>49306.301964077422</v>
      </c>
    </row>
    <row r="1008" spans="1:9" s="5" customFormat="1" ht="15" customHeight="1" x14ac:dyDescent="0.25">
      <c r="A1008" s="46" t="str">
        <f t="shared" si="70"/>
        <v>K54_Belmonte de Tajo</v>
      </c>
      <c r="B1008" s="4" t="str">
        <f t="shared" si="70"/>
        <v>Salida Nacional / National exit</v>
      </c>
      <c r="C1008" s="52">
        <f>(Input!C$12*Input!C$139)*C743</f>
        <v>30489.995508845655</v>
      </c>
      <c r="D1008" s="52">
        <f>(Input!D$12*Input!D$139)*D743</f>
        <v>26862.998068512545</v>
      </c>
      <c r="E1008" s="52">
        <f>(Input!E$12*Input!E$139)*E743</f>
        <v>23463.436228502254</v>
      </c>
      <c r="F1008" s="52">
        <f>(Input!F$12*Input!F$139)*F743</f>
        <v>21102.819847012248</v>
      </c>
      <c r="G1008" s="52">
        <f>(Input!G$12*Input!G$139)*G743</f>
        <v>18980.538412178732</v>
      </c>
      <c r="H1008" s="52">
        <f>(Input!H$12*Input!H$139)*H743</f>
        <v>16609.055375031101</v>
      </c>
      <c r="I1008" s="57">
        <f>(Input!I$12*Input!I$139)*I743</f>
        <v>16380.184279619554</v>
      </c>
    </row>
    <row r="1009" spans="1:9" s="5" customFormat="1" ht="15" customHeight="1" x14ac:dyDescent="0.25">
      <c r="A1009" s="46" t="str">
        <f t="shared" si="70"/>
        <v>M01_Almeria</v>
      </c>
      <c r="B1009" s="4" t="str">
        <f t="shared" si="70"/>
        <v>Salida Nacional / National exit</v>
      </c>
      <c r="C1009" s="52">
        <f>(Input!C$12*Input!C$139)*C744</f>
        <v>72531.513926565531</v>
      </c>
      <c r="D1009" s="52">
        <f>(Input!D$12*Input!D$139)*D744</f>
        <v>62077.079607676453</v>
      </c>
      <c r="E1009" s="52">
        <f>(Input!E$12*Input!E$139)*E744</f>
        <v>52328.835491120102</v>
      </c>
      <c r="F1009" s="52">
        <f>(Input!F$12*Input!F$139)*F744</f>
        <v>45562.623584681271</v>
      </c>
      <c r="G1009" s="52">
        <f>(Input!G$12*Input!G$139)*G744</f>
        <v>40339.124998813531</v>
      </c>
      <c r="H1009" s="52">
        <f>(Input!H$12*Input!H$139)*H744</f>
        <v>35017.266635998545</v>
      </c>
      <c r="I1009" s="57">
        <f>(Input!I$12*Input!I$139)*I744</f>
        <v>34398.192135705845</v>
      </c>
    </row>
    <row r="1010" spans="1:9" s="5" customFormat="1" ht="15" customHeight="1" x14ac:dyDescent="0.25">
      <c r="A1010" s="46" t="str">
        <f t="shared" si="70"/>
        <v>M05_Huercal-Overa</v>
      </c>
      <c r="B1010" s="4" t="str">
        <f t="shared" si="70"/>
        <v>Salida Nacional / National exit</v>
      </c>
      <c r="C1010" s="52">
        <f>(Input!C$12*Input!C$139)*C745</f>
        <v>121584.23430179813</v>
      </c>
      <c r="D1010" s="52">
        <f>(Input!D$12*Input!D$139)*D745</f>
        <v>105587.578878917</v>
      </c>
      <c r="E1010" s="52">
        <f>(Input!E$12*Input!E$139)*E745</f>
        <v>90430.549121921038</v>
      </c>
      <c r="F1010" s="52">
        <f>(Input!F$12*Input!F$139)*F745</f>
        <v>79682.276348129788</v>
      </c>
      <c r="G1010" s="52">
        <f>(Input!G$12*Input!G$139)*G745</f>
        <v>71288.431856386364</v>
      </c>
      <c r="H1010" s="52">
        <f>(Input!H$12*Input!H$139)*H745</f>
        <v>62349.245357631218</v>
      </c>
      <c r="I1010" s="57">
        <f>(Input!I$12*Input!I$139)*I745</f>
        <v>61436.666392093503</v>
      </c>
    </row>
    <row r="1011" spans="1:9" s="5" customFormat="1" ht="15" customHeight="1" x14ac:dyDescent="0.25">
      <c r="A1011" s="46" t="str">
        <f t="shared" si="70"/>
        <v>M09_Moratalla</v>
      </c>
      <c r="B1011" s="4" t="str">
        <f t="shared" si="70"/>
        <v>Salida Nacional / National exit</v>
      </c>
      <c r="C1011" s="52">
        <f>(Input!C$12*Input!C$139)*C746</f>
        <v>59138.155431632287</v>
      </c>
      <c r="D1011" s="52">
        <f>(Input!D$12*Input!D$139)*D746</f>
        <v>50519.486449372976</v>
      </c>
      <c r="E1011" s="52">
        <f>(Input!E$12*Input!E$139)*E746</f>
        <v>42454.879059815932</v>
      </c>
      <c r="F1011" s="52">
        <f>(Input!F$12*Input!F$139)*F746</f>
        <v>36836.407220438894</v>
      </c>
      <c r="G1011" s="52">
        <f>(Input!G$12*Input!G$139)*G746</f>
        <v>32555.462624832369</v>
      </c>
      <c r="H1011" s="52">
        <f>(Input!H$12*Input!H$139)*H746</f>
        <v>28235.752490213185</v>
      </c>
      <c r="I1011" s="57">
        <f>(Input!I$12*Input!I$139)*I746</f>
        <v>27691.852367296229</v>
      </c>
    </row>
    <row r="1012" spans="1:9" s="5" customFormat="1" ht="15" customHeight="1" x14ac:dyDescent="0.25">
      <c r="A1012" s="46" t="str">
        <f t="shared" si="70"/>
        <v>Manzaneque (Yebenes Norte)</v>
      </c>
      <c r="B1012" s="4" t="str">
        <f t="shared" si="70"/>
        <v>Salida Nacional / National exit</v>
      </c>
      <c r="C1012" s="52">
        <f>(Input!C$12*Input!C$139)*C747</f>
        <v>47740.024083416043</v>
      </c>
      <c r="D1012" s="52">
        <f>(Input!D$12*Input!D$139)*D747</f>
        <v>42224.882035506555</v>
      </c>
      <c r="E1012" s="52">
        <f>(Input!E$12*Input!E$139)*E747</f>
        <v>37071.932743597237</v>
      </c>
      <c r="F1012" s="52">
        <f>(Input!F$12*Input!F$139)*F747</f>
        <v>33515.031721779531</v>
      </c>
      <c r="G1012" s="52">
        <f>(Input!G$12*Input!G$139)*G747</f>
        <v>30203.268193205877</v>
      </c>
      <c r="H1012" s="52">
        <f>(Input!H$12*Input!H$139)*H747</f>
        <v>26446.421624805283</v>
      </c>
      <c r="I1012" s="57">
        <f>(Input!I$12*Input!I$139)*I747</f>
        <v>26094.947609888888</v>
      </c>
    </row>
    <row r="1013" spans="1:9" s="5" customFormat="1" ht="15" customHeight="1" x14ac:dyDescent="0.25">
      <c r="A1013" s="46" t="str">
        <f t="shared" si="70"/>
        <v>N07_Almendralejo</v>
      </c>
      <c r="B1013" s="4" t="str">
        <f t="shared" si="70"/>
        <v>Salida Nacional / National exit</v>
      </c>
      <c r="C1013" s="52">
        <f>(Input!C$12*Input!C$139)*C748</f>
        <v>607560.72555231501</v>
      </c>
      <c r="D1013" s="52">
        <f>(Input!D$12*Input!D$139)*D748</f>
        <v>534464.72313900059</v>
      </c>
      <c r="E1013" s="52">
        <f>(Input!E$12*Input!E$139)*E748</f>
        <v>466112.75920970313</v>
      </c>
      <c r="F1013" s="52">
        <f>(Input!F$12*Input!F$139)*F748</f>
        <v>418839.38450320787</v>
      </c>
      <c r="G1013" s="52">
        <f>(Input!G$12*Input!G$139)*G748</f>
        <v>376396.0333343526</v>
      </c>
      <c r="H1013" s="52">
        <f>(Input!H$12*Input!H$139)*H748</f>
        <v>329105.57270501315</v>
      </c>
      <c r="I1013" s="57">
        <f>(Input!I$12*Input!I$139)*I748</f>
        <v>324368.55820146785</v>
      </c>
    </row>
    <row r="1014" spans="1:9" s="5" customFormat="1" ht="15" customHeight="1" x14ac:dyDescent="0.25">
      <c r="A1014" s="46" t="str">
        <f t="shared" si="70"/>
        <v>N08_Badajoz Montijo</v>
      </c>
      <c r="B1014" s="4" t="str">
        <f t="shared" si="70"/>
        <v>Salida Nacional / National exit</v>
      </c>
      <c r="C1014" s="52">
        <f>(Input!C$12*Input!C$139)*C749</f>
        <v>24244.297783417285</v>
      </c>
      <c r="D1014" s="52">
        <f>(Input!D$12*Input!D$139)*D749</f>
        <v>21365.898344935878</v>
      </c>
      <c r="E1014" s="52">
        <f>(Input!E$12*Input!E$139)*E749</f>
        <v>18685.532783720777</v>
      </c>
      <c r="F1014" s="52">
        <f>(Input!F$12*Input!F$139)*F749</f>
        <v>16844.356151983902</v>
      </c>
      <c r="G1014" s="52">
        <f>(Input!G$12*Input!G$139)*G749</f>
        <v>15144.495065894926</v>
      </c>
      <c r="H1014" s="52">
        <f>(Input!H$12*Input!H$139)*H749</f>
        <v>13238.122608046657</v>
      </c>
      <c r="I1014" s="57">
        <f>(Input!I$12*Input!I$139)*I749</f>
        <v>13050.58358459217</v>
      </c>
    </row>
    <row r="1015" spans="1:9" s="5" customFormat="1" ht="15" customHeight="1" x14ac:dyDescent="0.25">
      <c r="A1015" s="46" t="str">
        <f t="shared" si="70"/>
        <v>N09_Agraz</v>
      </c>
      <c r="B1015" s="4" t="str">
        <f t="shared" si="70"/>
        <v>Salida Nacional / National exit</v>
      </c>
      <c r="C1015" s="52">
        <f>(Input!C$12*Input!C$139)*C750</f>
        <v>76149.869884300788</v>
      </c>
      <c r="D1015" s="52">
        <f>(Input!D$12*Input!D$139)*D750</f>
        <v>66938.081979069611</v>
      </c>
      <c r="E1015" s="52">
        <f>(Input!E$12*Input!E$139)*E750</f>
        <v>58371.276870555252</v>
      </c>
      <c r="F1015" s="52">
        <f>(Input!F$12*Input!F$139)*F750</f>
        <v>52496.848871297552</v>
      </c>
      <c r="G1015" s="52">
        <f>(Input!G$12*Input!G$139)*G750</f>
        <v>47115.704425345873</v>
      </c>
      <c r="H1015" s="52">
        <f>(Input!H$12*Input!H$139)*H750</f>
        <v>41136.039234240474</v>
      </c>
      <c r="I1015" s="57">
        <f>(Input!I$12*Input!I$139)*I750</f>
        <v>40528.324790261599</v>
      </c>
    </row>
    <row r="1016" spans="1:9" s="5" customFormat="1" ht="15" customHeight="1" x14ac:dyDescent="0.25">
      <c r="A1016" s="46" t="str">
        <f t="shared" ref="A1016:B1031" si="71">A751</f>
        <v>N10.1_Badajoz</v>
      </c>
      <c r="B1016" s="4" t="str">
        <f t="shared" si="71"/>
        <v>Salida Nacional / National exit</v>
      </c>
      <c r="C1016" s="52">
        <f>(Input!C$12*Input!C$139)*C751</f>
        <v>245145.93992323751</v>
      </c>
      <c r="D1016" s="52">
        <f>(Input!D$12*Input!D$139)*D751</f>
        <v>215491.2145180002</v>
      </c>
      <c r="E1016" s="52">
        <f>(Input!E$12*Input!E$139)*E751</f>
        <v>187912.37542251841</v>
      </c>
      <c r="F1016" s="52">
        <f>(Input!F$12*Input!F$139)*F751</f>
        <v>169000.98061845562</v>
      </c>
      <c r="G1016" s="52">
        <f>(Input!G$12*Input!G$139)*G751</f>
        <v>151676.7772323158</v>
      </c>
      <c r="H1016" s="52">
        <f>(Input!H$12*Input!H$139)*H751</f>
        <v>132425.97801320767</v>
      </c>
      <c r="I1016" s="57">
        <f>(Input!I$12*Input!I$139)*I751</f>
        <v>130468.0769366829</v>
      </c>
    </row>
    <row r="1017" spans="1:9" s="5" customFormat="1" ht="15" customHeight="1" x14ac:dyDescent="0.25">
      <c r="A1017" s="46" t="str">
        <f t="shared" si="71"/>
        <v>O01_Oviedo</v>
      </c>
      <c r="B1017" s="4" t="str">
        <f t="shared" si="71"/>
        <v>Salida Nacional / National exit</v>
      </c>
      <c r="C1017" s="52">
        <f>(Input!C$12*Input!C$139)*C752</f>
        <v>3963715.7460279432</v>
      </c>
      <c r="D1017" s="52">
        <f>(Input!D$12*Input!D$139)*D752</f>
        <v>3517998.2137635499</v>
      </c>
      <c r="E1017" s="52">
        <f>(Input!E$12*Input!E$139)*E752</f>
        <v>3117761.555212866</v>
      </c>
      <c r="F1017" s="52">
        <f>(Input!F$12*Input!F$139)*F752</f>
        <v>2883470.2040578364</v>
      </c>
      <c r="G1017" s="52">
        <f>(Input!G$12*Input!G$139)*G752</f>
        <v>2609529.2162956004</v>
      </c>
      <c r="H1017" s="52">
        <f>(Input!H$12*Input!H$139)*H752</f>
        <v>2283282.3787522446</v>
      </c>
      <c r="I1017" s="57">
        <f>(Input!I$12*Input!I$139)*I752</f>
        <v>2223768.2888838989</v>
      </c>
    </row>
    <row r="1018" spans="1:9" s="5" customFormat="1" ht="15" customHeight="1" x14ac:dyDescent="0.25">
      <c r="A1018" s="46" t="str">
        <f t="shared" si="71"/>
        <v>O01A_Soto de Ribera</v>
      </c>
      <c r="B1018" s="4" t="str">
        <f t="shared" si="71"/>
        <v>Salida Nacional / National exit</v>
      </c>
      <c r="C1018" s="52">
        <f>(Input!C$12*Input!C$139)*C753</f>
        <v>4376081.8805434015</v>
      </c>
      <c r="D1018" s="52">
        <f>(Input!D$12*Input!D$139)*D753</f>
        <v>3883143.4605802945</v>
      </c>
      <c r="E1018" s="52">
        <f>(Input!E$12*Input!E$139)*E753</f>
        <v>3440475.322680275</v>
      </c>
      <c r="F1018" s="52">
        <f>(Input!F$12*Input!F$139)*F753</f>
        <v>3181129.3504003691</v>
      </c>
      <c r="G1018" s="52">
        <f>(Input!G$12*Input!G$139)*G753</f>
        <v>2878913.5804656753</v>
      </c>
      <c r="H1018" s="52">
        <f>(Input!H$12*Input!H$139)*H753</f>
        <v>2519134.9422864835</v>
      </c>
      <c r="I1018" s="57">
        <f>(Input!I$12*Input!I$139)*I753</f>
        <v>2453729.1080022845</v>
      </c>
    </row>
    <row r="1019" spans="1:9" s="5" customFormat="1" ht="15" customHeight="1" x14ac:dyDescent="0.25">
      <c r="A1019" s="46" t="str">
        <f t="shared" si="71"/>
        <v>O02_Mieres</v>
      </c>
      <c r="B1019" s="4" t="str">
        <f t="shared" si="71"/>
        <v>Salida Nacional / National exit</v>
      </c>
      <c r="C1019" s="52">
        <f>(Input!C$12*Input!C$139)*C754</f>
        <v>0</v>
      </c>
      <c r="D1019" s="52">
        <f>(Input!D$12*Input!D$139)*D754</f>
        <v>0</v>
      </c>
      <c r="E1019" s="52">
        <f>(Input!E$12*Input!E$139)*E754</f>
        <v>0</v>
      </c>
      <c r="F1019" s="52">
        <f>(Input!F$12*Input!F$139)*F754</f>
        <v>0</v>
      </c>
      <c r="G1019" s="52">
        <f>(Input!G$12*Input!G$139)*G754</f>
        <v>0</v>
      </c>
      <c r="H1019" s="52">
        <f>(Input!H$12*Input!H$139)*H754</f>
        <v>0</v>
      </c>
      <c r="I1019" s="57">
        <f>(Input!I$12*Input!I$139)*I754</f>
        <v>0</v>
      </c>
    </row>
    <row r="1020" spans="1:9" s="5" customFormat="1" ht="15" customHeight="1" x14ac:dyDescent="0.25">
      <c r="A1020" s="46" t="str">
        <f t="shared" si="71"/>
        <v>O03_Pola de Lena</v>
      </c>
      <c r="B1020" s="4" t="str">
        <f t="shared" si="71"/>
        <v>Salida Nacional / National exit</v>
      </c>
      <c r="C1020" s="52">
        <f>(Input!C$12*Input!C$139)*C755</f>
        <v>20303.972745960713</v>
      </c>
      <c r="D1020" s="52">
        <f>(Input!D$12*Input!D$139)*D755</f>
        <v>17744.141386784759</v>
      </c>
      <c r="E1020" s="52">
        <f>(Input!E$12*Input!E$139)*E755</f>
        <v>15379.923227853064</v>
      </c>
      <c r="F1020" s="52">
        <f>(Input!F$12*Input!F$139)*F755</f>
        <v>13783.305180129819</v>
      </c>
      <c r="G1020" s="52">
        <f>(Input!G$12*Input!G$139)*G755</f>
        <v>12275.222061952776</v>
      </c>
      <c r="H1020" s="52">
        <f>(Input!H$12*Input!H$139)*H755</f>
        <v>10646.105768939724</v>
      </c>
      <c r="I1020" s="57">
        <f>(Input!I$12*Input!I$139)*I755</f>
        <v>10443.670220356689</v>
      </c>
    </row>
    <row r="1021" spans="1:9" s="5" customFormat="1" ht="15" customHeight="1" x14ac:dyDescent="0.25">
      <c r="A1021" s="46" t="str">
        <f t="shared" si="71"/>
        <v>O04A_Pola de Gordon</v>
      </c>
      <c r="B1021" s="4" t="str">
        <f t="shared" si="71"/>
        <v>Salida Nacional / National exit</v>
      </c>
      <c r="C1021" s="52">
        <f>(Input!C$12*Input!C$139)*C756</f>
        <v>3514.5903341247526</v>
      </c>
      <c r="D1021" s="52">
        <f>(Input!D$12*Input!D$139)*D756</f>
        <v>3070.0935274023791</v>
      </c>
      <c r="E1021" s="52">
        <f>(Input!E$12*Input!E$139)*E756</f>
        <v>2659.609573214881</v>
      </c>
      <c r="F1021" s="52">
        <f>(Input!F$12*Input!F$139)*F756</f>
        <v>2382.2605371492868</v>
      </c>
      <c r="G1021" s="52">
        <f>(Input!G$12*Input!G$139)*G756</f>
        <v>2121.6146110245095</v>
      </c>
      <c r="H1021" s="52">
        <f>(Input!H$12*Input!H$139)*H756</f>
        <v>1840.265908022026</v>
      </c>
      <c r="I1021" s="57">
        <f>(Input!I$12*Input!I$139)*I756</f>
        <v>1805.6642582549455</v>
      </c>
    </row>
    <row r="1022" spans="1:9" s="5" customFormat="1" ht="15" customHeight="1" x14ac:dyDescent="0.25">
      <c r="A1022" s="46" t="str">
        <f t="shared" si="71"/>
        <v>O05_La Robla</v>
      </c>
      <c r="B1022" s="4" t="str">
        <f t="shared" si="71"/>
        <v>Salida Nacional / National exit</v>
      </c>
      <c r="C1022" s="52">
        <f>(Input!C$12*Input!C$139)*C757</f>
        <v>134891.95145802671</v>
      </c>
      <c r="D1022" s="52">
        <f>(Input!D$12*Input!D$139)*D757</f>
        <v>119870.41235351223</v>
      </c>
      <c r="E1022" s="52">
        <f>(Input!E$12*Input!E$139)*E757</f>
        <v>105905.17916745499</v>
      </c>
      <c r="F1022" s="52">
        <f>(Input!F$12*Input!F$139)*F757</f>
        <v>96390.873699839314</v>
      </c>
      <c r="G1022" s="52">
        <f>(Input!G$12*Input!G$139)*G757</f>
        <v>86901.742953563749</v>
      </c>
      <c r="H1022" s="52">
        <f>(Input!H$12*Input!H$139)*H757</f>
        <v>76002.663003712456</v>
      </c>
      <c r="I1022" s="57">
        <f>(Input!I$12*Input!I$139)*I757</f>
        <v>74890.564664251637</v>
      </c>
    </row>
    <row r="1023" spans="1:9" s="5" customFormat="1" ht="15" customHeight="1" x14ac:dyDescent="0.25">
      <c r="A1023" s="46" t="str">
        <f t="shared" si="71"/>
        <v>O06_ Leon</v>
      </c>
      <c r="B1023" s="4" t="str">
        <f t="shared" si="71"/>
        <v>Salida Nacional / National exit</v>
      </c>
      <c r="C1023" s="52">
        <f>(Input!C$12*Input!C$139)*C758</f>
        <v>1124735.3225673616</v>
      </c>
      <c r="D1023" s="52">
        <f>(Input!D$12*Input!D$139)*D758</f>
        <v>987510.87449930469</v>
      </c>
      <c r="E1023" s="52">
        <f>(Input!E$12*Input!E$139)*E758</f>
        <v>860505.10189485061</v>
      </c>
      <c r="F1023" s="52">
        <f>(Input!F$12*Input!F$139)*F758</f>
        <v>774439.42245533934</v>
      </c>
      <c r="G1023" s="52">
        <f>(Input!G$12*Input!G$139)*G758</f>
        <v>692421.68797976477</v>
      </c>
      <c r="H1023" s="52">
        <f>(Input!H$12*Input!H$139)*H758</f>
        <v>602252.10877913365</v>
      </c>
      <c r="I1023" s="57">
        <f>(Input!I$12*Input!I$139)*I758</f>
        <v>591821.80280046724</v>
      </c>
    </row>
    <row r="1024" spans="1:9" s="5" customFormat="1" ht="15" customHeight="1" x14ac:dyDescent="0.25">
      <c r="A1024" s="46" t="str">
        <f t="shared" si="71"/>
        <v>O07_Villamañan</v>
      </c>
      <c r="B1024" s="4" t="str">
        <f t="shared" si="71"/>
        <v>Salida Nacional / National exit</v>
      </c>
      <c r="C1024" s="52">
        <f>(Input!C$12*Input!C$139)*C759</f>
        <v>672607.42774818011</v>
      </c>
      <c r="D1024" s="52">
        <f>(Input!D$12*Input!D$139)*D759</f>
        <v>594222.35965417547</v>
      </c>
      <c r="E1024" s="52">
        <f>(Input!E$12*Input!E$139)*E759</f>
        <v>521533.35400416958</v>
      </c>
      <c r="F1024" s="52">
        <f>(Input!F$12*Input!F$139)*F759</f>
        <v>472149.84679667529</v>
      </c>
      <c r="G1024" s="52">
        <f>(Input!G$12*Input!G$139)*G759</f>
        <v>423995.67358651641</v>
      </c>
      <c r="H1024" s="52">
        <f>(Input!H$12*Input!H$139)*H759</f>
        <v>369857.08829180797</v>
      </c>
      <c r="I1024" s="57">
        <f>(Input!I$12*Input!I$139)*I759</f>
        <v>363995.11382879416</v>
      </c>
    </row>
    <row r="1025" spans="1:9" s="5" customFormat="1" ht="15" customHeight="1" x14ac:dyDescent="0.25">
      <c r="A1025" s="46" t="str">
        <f t="shared" si="71"/>
        <v>O09_Benavente</v>
      </c>
      <c r="B1025" s="4" t="str">
        <f t="shared" si="71"/>
        <v>Salida Nacional / National exit</v>
      </c>
      <c r="C1025" s="52">
        <f>(Input!C$12*Input!C$139)*C760</f>
        <v>109935.02259266932</v>
      </c>
      <c r="D1025" s="52">
        <f>(Input!D$12*Input!D$139)*D760</f>
        <v>96823.365179384447</v>
      </c>
      <c r="E1025" s="52">
        <f>(Input!E$12*Input!E$139)*E760</f>
        <v>84683.842762569824</v>
      </c>
      <c r="F1025" s="52">
        <f>(Input!F$12*Input!F$139)*F760</f>
        <v>76453.354189978272</v>
      </c>
      <c r="G1025" s="52">
        <f>(Input!G$12*Input!G$139)*G760</f>
        <v>68501.763006079331</v>
      </c>
      <c r="H1025" s="52">
        <f>(Input!H$12*Input!H$139)*H760</f>
        <v>59662.690629366392</v>
      </c>
      <c r="I1025" s="57">
        <f>(Input!I$12*Input!I$139)*I760</f>
        <v>58674.19230968484</v>
      </c>
    </row>
    <row r="1026" spans="1:9" s="5" customFormat="1" ht="15" customHeight="1" x14ac:dyDescent="0.25">
      <c r="A1026" s="46" t="str">
        <f t="shared" si="71"/>
        <v>O11_Coreses</v>
      </c>
      <c r="B1026" s="4" t="str">
        <f t="shared" si="71"/>
        <v>Salida Nacional / National exit</v>
      </c>
      <c r="C1026" s="52">
        <f>(Input!C$12*Input!C$139)*C761</f>
        <v>276557.68733308534</v>
      </c>
      <c r="D1026" s="52">
        <f>(Input!D$12*Input!D$139)*D761</f>
        <v>241695.13626571692</v>
      </c>
      <c r="E1026" s="52">
        <f>(Input!E$12*Input!E$139)*E761</f>
        <v>209521.58143433556</v>
      </c>
      <c r="F1026" s="52">
        <f>(Input!F$12*Input!F$139)*F761</f>
        <v>187797.61286752904</v>
      </c>
      <c r="G1026" s="52">
        <f>(Input!G$12*Input!G$139)*G761</f>
        <v>167300.36030638905</v>
      </c>
      <c r="H1026" s="52">
        <f>(Input!H$12*Input!H$139)*H761</f>
        <v>145139.22337729062</v>
      </c>
      <c r="I1026" s="57">
        <f>(Input!I$12*Input!I$139)*I761</f>
        <v>142459.30711431231</v>
      </c>
    </row>
    <row r="1027" spans="1:9" s="5" customFormat="1" ht="15" customHeight="1" x14ac:dyDescent="0.25">
      <c r="A1027" s="46" t="str">
        <f t="shared" si="71"/>
        <v>O12_Santa Clara de Avedino</v>
      </c>
      <c r="B1027" s="4" t="str">
        <f t="shared" si="71"/>
        <v>Salida Nacional / National exit</v>
      </c>
      <c r="C1027" s="52">
        <f>(Input!C$12*Input!C$139)*C762</f>
        <v>1581.9661835440356</v>
      </c>
      <c r="D1027" s="52">
        <f>(Input!D$12*Input!D$139)*D762</f>
        <v>1382.8725698668054</v>
      </c>
      <c r="E1027" s="52">
        <f>(Input!E$12*Input!E$139)*E762</f>
        <v>1199.1618146702058</v>
      </c>
      <c r="F1027" s="52">
        <f>(Input!F$12*Input!F$139)*F762</f>
        <v>1075.1388703178618</v>
      </c>
      <c r="G1027" s="52">
        <f>(Input!G$12*Input!G$139)*G762</f>
        <v>957.99874101722014</v>
      </c>
      <c r="H1027" s="52">
        <f>(Input!H$12*Input!H$139)*H762</f>
        <v>831.21204176279286</v>
      </c>
      <c r="I1027" s="57">
        <f>(Input!I$12*Input!I$139)*I762</f>
        <v>815.95275005824806</v>
      </c>
    </row>
    <row r="1028" spans="1:9" s="5" customFormat="1" ht="15" customHeight="1" x14ac:dyDescent="0.25">
      <c r="A1028" s="46" t="str">
        <f t="shared" si="71"/>
        <v>O14_Doñinos de Salamanca</v>
      </c>
      <c r="B1028" s="4" t="str">
        <f t="shared" si="71"/>
        <v>Salida Nacional / National exit</v>
      </c>
      <c r="C1028" s="52">
        <f>(Input!C$12*Input!C$139)*C763</f>
        <v>1367459.3166861506</v>
      </c>
      <c r="D1028" s="52">
        <f>(Input!D$12*Input!D$139)*D763</f>
        <v>1198927.8807570641</v>
      </c>
      <c r="E1028" s="52">
        <f>(Input!E$12*Input!E$139)*E763</f>
        <v>1043307.3267312469</v>
      </c>
      <c r="F1028" s="52">
        <f>(Input!F$12*Input!F$139)*F763</f>
        <v>938335.00589350786</v>
      </c>
      <c r="G1028" s="52">
        <f>(Input!G$12*Input!G$139)*G763</f>
        <v>838167.529758338</v>
      </c>
      <c r="H1028" s="52">
        <f>(Input!H$12*Input!H$139)*H763</f>
        <v>728467.37729839073</v>
      </c>
      <c r="I1028" s="57">
        <f>(Input!I$12*Input!I$139)*I763</f>
        <v>715770.36151286948</v>
      </c>
    </row>
    <row r="1029" spans="1:9" s="5" customFormat="1" ht="15" customHeight="1" x14ac:dyDescent="0.25">
      <c r="A1029" s="46" t="str">
        <f t="shared" si="71"/>
        <v>O14A_Barbadillo</v>
      </c>
      <c r="B1029" s="4" t="str">
        <f t="shared" si="71"/>
        <v>Salida Nacional / National exit</v>
      </c>
      <c r="C1029" s="52">
        <f>(Input!C$12*Input!C$139)*C764</f>
        <v>44244.375538910332</v>
      </c>
      <c r="D1029" s="52">
        <f>(Input!D$12*Input!D$139)*D764</f>
        <v>39416.751037410468</v>
      </c>
      <c r="E1029" s="52">
        <f>(Input!E$12*Input!E$139)*E764</f>
        <v>34932.739095855934</v>
      </c>
      <c r="F1029" s="52">
        <f>(Input!F$12*Input!F$139)*F764</f>
        <v>31881.269200966908</v>
      </c>
      <c r="G1029" s="52">
        <f>(Input!G$12*Input!G$139)*G764</f>
        <v>28792.254234477932</v>
      </c>
      <c r="H1029" s="52">
        <f>(Input!H$12*Input!H$139)*H764</f>
        <v>25207.773349233088</v>
      </c>
      <c r="I1029" s="57">
        <f>(Input!I$12*Input!I$139)*I764</f>
        <v>24860.631940261967</v>
      </c>
    </row>
    <row r="1030" spans="1:9" s="5" customFormat="1" ht="15" customHeight="1" x14ac:dyDescent="0.25">
      <c r="A1030" s="46" t="str">
        <f t="shared" si="71"/>
        <v>O16_Monleon</v>
      </c>
      <c r="B1030" s="4" t="str">
        <f t="shared" si="71"/>
        <v>Salida Nacional / National exit</v>
      </c>
      <c r="C1030" s="52">
        <f>(Input!C$12*Input!C$139)*C765</f>
        <v>70495.73961120889</v>
      </c>
      <c r="D1030" s="52">
        <f>(Input!D$12*Input!D$139)*D765</f>
        <v>61664.04334947039</v>
      </c>
      <c r="E1030" s="52">
        <f>(Input!E$12*Input!E$139)*E765</f>
        <v>53518.966856987041</v>
      </c>
      <c r="F1030" s="52">
        <f>(Input!F$12*Input!F$139)*F765</f>
        <v>48023.58259931449</v>
      </c>
      <c r="G1030" s="52">
        <f>(Input!G$12*Input!G$139)*G765</f>
        <v>42817.573922787531</v>
      </c>
      <c r="H1030" s="52">
        <f>(Input!H$12*Input!H$139)*H765</f>
        <v>37165.09611537138</v>
      </c>
      <c r="I1030" s="57">
        <f>(Input!I$12*Input!I$139)*I765</f>
        <v>36494.658467150432</v>
      </c>
    </row>
    <row r="1031" spans="1:9" s="5" customFormat="1" ht="15" customHeight="1" x14ac:dyDescent="0.25">
      <c r="A1031" s="46" t="str">
        <f t="shared" si="71"/>
        <v>O17_Valdehijaderos</v>
      </c>
      <c r="B1031" s="4" t="str">
        <f t="shared" si="71"/>
        <v>Salida Nacional / National exit</v>
      </c>
      <c r="C1031" s="52">
        <f>(Input!C$12*Input!C$139)*C766</f>
        <v>60596.672278874794</v>
      </c>
      <c r="D1031" s="52">
        <f>(Input!D$12*Input!D$139)*D766</f>
        <v>53325.461633321378</v>
      </c>
      <c r="E1031" s="52">
        <f>(Input!E$12*Input!E$139)*E766</f>
        <v>46607.155927789863</v>
      </c>
      <c r="F1031" s="52">
        <f>(Input!F$12*Input!F$139)*F766</f>
        <v>42064.164853666669</v>
      </c>
      <c r="G1031" s="52">
        <f>(Input!G$12*Input!G$139)*G766</f>
        <v>37670.323288997781</v>
      </c>
      <c r="H1031" s="52">
        <f>(Input!H$12*Input!H$139)*H766</f>
        <v>32794.95568384316</v>
      </c>
      <c r="I1031" s="57">
        <f>(Input!I$12*Input!I$139)*I766</f>
        <v>32253.283634398897</v>
      </c>
    </row>
    <row r="1032" spans="1:9" s="5" customFormat="1" ht="15" customHeight="1" x14ac:dyDescent="0.25">
      <c r="A1032" s="46" t="str">
        <f t="shared" ref="A1032:B1047" si="72">A767</f>
        <v>O19_Plasencia</v>
      </c>
      <c r="B1032" s="4" t="str">
        <f t="shared" si="72"/>
        <v>Salida Nacional / National exit</v>
      </c>
      <c r="C1032" s="52">
        <f>(Input!C$12*Input!C$139)*C767</f>
        <v>45846.681020693184</v>
      </c>
      <c r="D1032" s="52">
        <f>(Input!D$12*Input!D$139)*D767</f>
        <v>40039.007303546481</v>
      </c>
      <c r="E1032" s="52">
        <f>(Input!E$12*Input!E$139)*E767</f>
        <v>34683.546696149657</v>
      </c>
      <c r="F1032" s="52">
        <f>(Input!F$12*Input!F$139)*F767</f>
        <v>31067.813298839083</v>
      </c>
      <c r="G1032" s="52">
        <f>(Input!G$12*Input!G$139)*G767</f>
        <v>27681.518588717252</v>
      </c>
      <c r="H1032" s="52">
        <f>(Input!H$12*Input!H$139)*H767</f>
        <v>24020.764331162969</v>
      </c>
      <c r="I1032" s="57">
        <f>(Input!I$12*Input!I$139)*I767</f>
        <v>23586.816707338352</v>
      </c>
    </row>
    <row r="1033" spans="1:9" s="5" customFormat="1" ht="15" customHeight="1" x14ac:dyDescent="0.25">
      <c r="A1033" s="46" t="str">
        <f t="shared" si="72"/>
        <v>O22_Caceres</v>
      </c>
      <c r="B1033" s="4" t="str">
        <f t="shared" si="72"/>
        <v>Salida Nacional / National exit</v>
      </c>
      <c r="C1033" s="52">
        <f>(Input!C$12*Input!C$139)*C768</f>
        <v>96073.542087513924</v>
      </c>
      <c r="D1033" s="52">
        <f>(Input!D$12*Input!D$139)*D768</f>
        <v>83688.170253280099</v>
      </c>
      <c r="E1033" s="52">
        <f>(Input!E$12*Input!E$139)*E768</f>
        <v>72253.573797166508</v>
      </c>
      <c r="F1033" s="52">
        <f>(Input!F$12*Input!F$139)*F768</f>
        <v>64504.937560854625</v>
      </c>
      <c r="G1033" s="52">
        <f>(Input!G$12*Input!G$139)*G768</f>
        <v>57438.041435084771</v>
      </c>
      <c r="H1033" s="52">
        <f>(Input!H$12*Input!H$139)*H768</f>
        <v>49848.948968775061</v>
      </c>
      <c r="I1033" s="57">
        <f>(Input!I$12*Input!I$139)*I768</f>
        <v>48958.527836081266</v>
      </c>
    </row>
    <row r="1034" spans="1:9" s="5" customFormat="1" ht="15" customHeight="1" x14ac:dyDescent="0.25">
      <c r="A1034" s="46" t="str">
        <f t="shared" si="72"/>
        <v>O24_Merida</v>
      </c>
      <c r="B1034" s="4" t="str">
        <f t="shared" si="72"/>
        <v>Salida Nacional / National exit</v>
      </c>
      <c r="C1034" s="52">
        <f>(Input!C$12*Input!C$139)*C769</f>
        <v>563783.50262911536</v>
      </c>
      <c r="D1034" s="52">
        <f>(Input!D$12*Input!D$139)*D769</f>
        <v>497042.8417894782</v>
      </c>
      <c r="E1034" s="52">
        <f>(Input!E$12*Input!E$139)*E769</f>
        <v>434959.45414632413</v>
      </c>
      <c r="F1034" s="52">
        <f>(Input!F$12*Input!F$139)*F769</f>
        <v>392398.23240851366</v>
      </c>
      <c r="G1034" s="52">
        <f>(Input!G$12*Input!G$139)*G769</f>
        <v>352776.53676980233</v>
      </c>
      <c r="H1034" s="52">
        <f>(Input!H$12*Input!H$139)*H769</f>
        <v>308298.99980826845</v>
      </c>
      <c r="I1034" s="57">
        <f>(Input!I$12*Input!I$139)*I769</f>
        <v>303902.18259031081</v>
      </c>
    </row>
    <row r="1035" spans="1:9" s="5" customFormat="1" ht="15" customHeight="1" x14ac:dyDescent="0.25">
      <c r="A1035" s="46" t="str">
        <f t="shared" si="72"/>
        <v>P01_Toro</v>
      </c>
      <c r="B1035" s="4" t="str">
        <f t="shared" si="72"/>
        <v>Salida Nacional / National exit</v>
      </c>
      <c r="C1035" s="52">
        <f>(Input!C$12*Input!C$139)*C770</f>
        <v>213339.29676111703</v>
      </c>
      <c r="D1035" s="52">
        <f>(Input!D$12*Input!D$139)*D770</f>
        <v>189731.09086774071</v>
      </c>
      <c r="E1035" s="52">
        <f>(Input!E$12*Input!E$139)*E770</f>
        <v>167795.4436899595</v>
      </c>
      <c r="F1035" s="52">
        <f>(Input!F$12*Input!F$139)*F770</f>
        <v>152859.8286973566</v>
      </c>
      <c r="G1035" s="52">
        <f>(Input!G$12*Input!G$139)*G770</f>
        <v>137869.21593445126</v>
      </c>
      <c r="H1035" s="52">
        <f>(Input!H$12*Input!H$139)*H770</f>
        <v>120606.96008350403</v>
      </c>
      <c r="I1035" s="57">
        <f>(Input!I$12*Input!I$139)*I770</f>
        <v>118881.38290348914</v>
      </c>
    </row>
    <row r="1036" spans="1:9" s="5" customFormat="1" ht="15" customHeight="1" x14ac:dyDescent="0.25">
      <c r="A1036" s="46" t="str">
        <f t="shared" si="72"/>
        <v>P03_Tordesillas</v>
      </c>
      <c r="B1036" s="4" t="str">
        <f t="shared" si="72"/>
        <v>Salida Nacional / National exit</v>
      </c>
      <c r="C1036" s="52">
        <f>(Input!C$12*Input!C$139)*C771</f>
        <v>3330681.5646639224</v>
      </c>
      <c r="D1036" s="52">
        <f>(Input!D$12*Input!D$139)*D771</f>
        <v>2921698.0282695945</v>
      </c>
      <c r="E1036" s="52">
        <f>(Input!E$12*Input!E$139)*E771</f>
        <v>2543336.6705960077</v>
      </c>
      <c r="F1036" s="52">
        <f>(Input!F$12*Input!F$139)*F771</f>
        <v>2287543.4741450828</v>
      </c>
      <c r="G1036" s="52">
        <f>(Input!G$12*Input!G$139)*G771</f>
        <v>2043556.6717628662</v>
      </c>
      <c r="H1036" s="52">
        <f>(Input!H$12*Input!H$139)*H771</f>
        <v>1776335.5004126327</v>
      </c>
      <c r="I1036" s="57">
        <f>(Input!I$12*Input!I$139)*I771</f>
        <v>1745415.6313035397</v>
      </c>
    </row>
    <row r="1037" spans="1:9" s="5" customFormat="1" ht="15" customHeight="1" x14ac:dyDescent="0.25">
      <c r="A1037" s="46" t="str">
        <f t="shared" si="72"/>
        <v>P04_Boecillo</v>
      </c>
      <c r="B1037" s="4" t="str">
        <f t="shared" si="72"/>
        <v>Salida Nacional / National exit</v>
      </c>
      <c r="C1037" s="52">
        <f>(Input!C$12*Input!C$139)*C772</f>
        <v>735155.22652177664</v>
      </c>
      <c r="D1037" s="52">
        <f>(Input!D$12*Input!D$139)*D772</f>
        <v>648865.68763501267</v>
      </c>
      <c r="E1037" s="52">
        <f>(Input!E$12*Input!E$139)*E772</f>
        <v>568741.06508244399</v>
      </c>
      <c r="F1037" s="52">
        <f>(Input!F$12*Input!F$139)*F772</f>
        <v>514360.91136898269</v>
      </c>
      <c r="G1037" s="52">
        <f>(Input!G$12*Input!G$139)*G772</f>
        <v>461368.64765144372</v>
      </c>
      <c r="H1037" s="52">
        <f>(Input!H$12*Input!H$139)*H772</f>
        <v>402120.84587165888</v>
      </c>
      <c r="I1037" s="57">
        <f>(Input!I$12*Input!I$139)*I772</f>
        <v>395739.02757231938</v>
      </c>
    </row>
    <row r="1038" spans="1:9" s="5" customFormat="1" ht="15" customHeight="1" x14ac:dyDescent="0.25">
      <c r="A1038" s="46" t="str">
        <f t="shared" si="72"/>
        <v>P04A_La Parrilla</v>
      </c>
      <c r="B1038" s="4" t="str">
        <f t="shared" si="72"/>
        <v>Salida Nacional / National exit</v>
      </c>
      <c r="C1038" s="52">
        <f>(Input!C$12*Input!C$139)*C773</f>
        <v>28009.188697970003</v>
      </c>
      <c r="D1038" s="52">
        <f>(Input!D$12*Input!D$139)*D773</f>
        <v>24598.034258548287</v>
      </c>
      <c r="E1038" s="52">
        <f>(Input!E$12*Input!E$139)*E773</f>
        <v>21444.020055392299</v>
      </c>
      <c r="F1038" s="52">
        <f>(Input!F$12*Input!F$139)*F773</f>
        <v>19309.285687899071</v>
      </c>
      <c r="G1038" s="52">
        <f>(Input!G$12*Input!G$139)*G773</f>
        <v>17261.427574732232</v>
      </c>
      <c r="H1038" s="52">
        <f>(Input!H$12*Input!H$139)*H773</f>
        <v>15010.359382557703</v>
      </c>
      <c r="I1038" s="57">
        <f>(Input!I$12*Input!I$139)*I773</f>
        <v>14751.248723974244</v>
      </c>
    </row>
    <row r="1039" spans="1:9" s="5" customFormat="1" ht="15" customHeight="1" x14ac:dyDescent="0.25">
      <c r="A1039" s="46" t="str">
        <f t="shared" si="72"/>
        <v>P06_Peñafiel</v>
      </c>
      <c r="B1039" s="4" t="str">
        <f t="shared" si="72"/>
        <v>Salida Nacional / National exit</v>
      </c>
      <c r="C1039" s="52">
        <f>(Input!C$12*Input!C$139)*C774</f>
        <v>24515.854786117885</v>
      </c>
      <c r="D1039" s="52">
        <f>(Input!D$12*Input!D$139)*D774</f>
        <v>21582.162878109721</v>
      </c>
      <c r="E1039" s="52">
        <f>(Input!E$12*Input!E$139)*E774</f>
        <v>18868.108446305876</v>
      </c>
      <c r="F1039" s="52">
        <f>(Input!F$12*Input!F$139)*F774</f>
        <v>17030.106981193716</v>
      </c>
      <c r="G1039" s="52">
        <f>(Input!G$12*Input!G$139)*G774</f>
        <v>15248.877905789988</v>
      </c>
      <c r="H1039" s="52">
        <f>(Input!H$12*Input!H$139)*H774</f>
        <v>13274.382523292063</v>
      </c>
      <c r="I1039" s="57">
        <f>(Input!I$12*Input!I$139)*I774</f>
        <v>13052.900609164799</v>
      </c>
    </row>
    <row r="1040" spans="1:9" s="5" customFormat="1" ht="15" customHeight="1" x14ac:dyDescent="0.25">
      <c r="A1040" s="46" t="str">
        <f t="shared" si="72"/>
        <v>Q03B_Brihuega</v>
      </c>
      <c r="B1040" s="4" t="str">
        <f t="shared" si="72"/>
        <v>Salida Nacional / National exit</v>
      </c>
      <c r="C1040" s="52">
        <f>(Input!C$12*Input!C$139)*C775</f>
        <v>2295.1047395769351</v>
      </c>
      <c r="D1040" s="52">
        <f>(Input!D$12*Input!D$139)*D775</f>
        <v>1993.4833778010452</v>
      </c>
      <c r="E1040" s="52">
        <f>(Input!E$12*Input!E$139)*E775</f>
        <v>1713.9148488208791</v>
      </c>
      <c r="F1040" s="52">
        <f>(Input!F$12*Input!F$139)*F775</f>
        <v>1523.0798256293338</v>
      </c>
      <c r="G1040" s="52">
        <f>(Input!G$12*Input!G$139)*G775</f>
        <v>1354.1978836934993</v>
      </c>
      <c r="H1040" s="52">
        <f>(Input!H$12*Input!H$139)*H775</f>
        <v>1175.0296206780806</v>
      </c>
      <c r="I1040" s="57">
        <f>(Input!I$12*Input!I$139)*I775</f>
        <v>1153.7431404301242</v>
      </c>
    </row>
    <row r="1041" spans="1:9" s="5" customFormat="1" ht="15" customHeight="1" x14ac:dyDescent="0.25">
      <c r="A1041" s="46" t="str">
        <f t="shared" si="72"/>
        <v>Ribadeo</v>
      </c>
      <c r="B1041" s="4" t="str">
        <f t="shared" si="72"/>
        <v>Salida Nacional / National exit</v>
      </c>
      <c r="C1041" s="52">
        <f>(Input!C$12*Input!C$139)*C776</f>
        <v>2370842.7754531088</v>
      </c>
      <c r="D1041" s="52">
        <f>(Input!D$12*Input!D$139)*D776</f>
        <v>2085183.0269123167</v>
      </c>
      <c r="E1041" s="52">
        <f>(Input!E$12*Input!E$139)*E776</f>
        <v>1818982.5615747804</v>
      </c>
      <c r="F1041" s="52">
        <f>(Input!F$12*Input!F$139)*F776</f>
        <v>1638342.3193186396</v>
      </c>
      <c r="G1041" s="52">
        <f>(Input!G$12*Input!G$139)*G776</f>
        <v>1465110.1918132564</v>
      </c>
      <c r="H1041" s="52">
        <f>(Input!H$12*Input!H$139)*H776</f>
        <v>1274273.894866334</v>
      </c>
      <c r="I1041" s="57">
        <f>(Input!I$12*Input!I$139)*I776</f>
        <v>1252322.4821380847</v>
      </c>
    </row>
    <row r="1042" spans="1:9" s="5" customFormat="1" ht="15" customHeight="1" x14ac:dyDescent="0.25">
      <c r="A1042" s="46" t="str">
        <f t="shared" si="72"/>
        <v>RibaRojaTuria</v>
      </c>
      <c r="B1042" s="4" t="str">
        <f t="shared" si="72"/>
        <v>Salida Nacional / National exit</v>
      </c>
      <c r="C1042" s="52">
        <f>(Input!C$12*Input!C$139)*C777</f>
        <v>2543825.5287087341</v>
      </c>
      <c r="D1042" s="52">
        <f>(Input!D$12*Input!D$139)*D777</f>
        <v>2190855.2274927786</v>
      </c>
      <c r="E1042" s="52">
        <f>(Input!E$12*Input!E$139)*E777</f>
        <v>1856975.564399393</v>
      </c>
      <c r="F1042" s="52">
        <f>(Input!F$12*Input!F$139)*F777</f>
        <v>1621725.2106876527</v>
      </c>
      <c r="G1042" s="52">
        <f>(Input!G$12*Input!G$139)*G777</f>
        <v>1439095.4652557664</v>
      </c>
      <c r="H1042" s="52">
        <f>(Input!H$12*Input!H$139)*H777</f>
        <v>1251319.401311466</v>
      </c>
      <c r="I1042" s="57">
        <f>(Input!I$12*Input!I$139)*I777</f>
        <v>1226375.8393559842</v>
      </c>
    </row>
    <row r="1043" spans="1:9" s="5" customFormat="1" ht="15" customHeight="1" x14ac:dyDescent="0.25">
      <c r="A1043" s="46" t="str">
        <f t="shared" si="72"/>
        <v>Sant Adria del Besos</v>
      </c>
      <c r="B1043" s="4" t="str">
        <f t="shared" si="72"/>
        <v>Salida Nacional / National exit</v>
      </c>
      <c r="C1043" s="52">
        <f>(Input!C$12*Input!C$139)*C778</f>
        <v>8385879.5771066099</v>
      </c>
      <c r="D1043" s="52">
        <f>(Input!D$12*Input!D$139)*D778</f>
        <v>7403167.4668362793</v>
      </c>
      <c r="E1043" s="52">
        <f>(Input!E$12*Input!E$139)*E778</f>
        <v>6558290.0668798769</v>
      </c>
      <c r="F1043" s="52">
        <f>(Input!F$12*Input!F$139)*F778</f>
        <v>6199888.1448815856</v>
      </c>
      <c r="G1043" s="52">
        <f>(Input!G$12*Input!G$139)*G778</f>
        <v>5655312.8258737167</v>
      </c>
      <c r="H1043" s="52">
        <f>(Input!H$12*Input!H$139)*H778</f>
        <v>4966705.2567977067</v>
      </c>
      <c r="I1043" s="57">
        <f>(Input!I$12*Input!I$139)*I778</f>
        <v>4722420.6012690347</v>
      </c>
    </row>
    <row r="1044" spans="1:9" s="5" customFormat="1" ht="15" customHeight="1" x14ac:dyDescent="0.25">
      <c r="A1044" s="46" t="str">
        <f t="shared" si="72"/>
        <v>Sto.Tome</v>
      </c>
      <c r="B1044" s="4" t="str">
        <f t="shared" si="72"/>
        <v>Salida Nacional / National exit</v>
      </c>
      <c r="C1044" s="52">
        <f>(Input!C$12*Input!C$139)*C779</f>
        <v>688613.17690374434</v>
      </c>
      <c r="D1044" s="52">
        <f>(Input!D$12*Input!D$139)*D779</f>
        <v>604811.25906635623</v>
      </c>
      <c r="E1044" s="52">
        <f>(Input!E$12*Input!E$139)*E779</f>
        <v>527154.83134735003</v>
      </c>
      <c r="F1044" s="52">
        <f>(Input!F$12*Input!F$139)*F779</f>
        <v>474334.32350724732</v>
      </c>
      <c r="G1044" s="52">
        <f>(Input!G$12*Input!G$139)*G779</f>
        <v>424467.00403691095</v>
      </c>
      <c r="H1044" s="52">
        <f>(Input!H$12*Input!H$139)*H779</f>
        <v>369555.40451579244</v>
      </c>
      <c r="I1044" s="57">
        <f>(Input!I$12*Input!I$139)*I779</f>
        <v>363468.01887123374</v>
      </c>
    </row>
    <row r="1045" spans="1:9" s="5" customFormat="1" ht="15" customHeight="1" x14ac:dyDescent="0.25">
      <c r="A1045" s="46" t="str">
        <f t="shared" si="72"/>
        <v>Torrejón de Velasco</v>
      </c>
      <c r="B1045" s="4" t="str">
        <f t="shared" si="72"/>
        <v>Salida Nacional / National exit</v>
      </c>
      <c r="C1045" s="52">
        <f>(Input!C$12*Input!C$139)*C780</f>
        <v>2339806.8465486555</v>
      </c>
      <c r="D1045" s="52">
        <f>(Input!D$12*Input!D$139)*D780</f>
        <v>2035395.1945545722</v>
      </c>
      <c r="E1045" s="52">
        <f>(Input!E$12*Input!E$139)*E780</f>
        <v>1752924.4881304174</v>
      </c>
      <c r="F1045" s="52">
        <f>(Input!F$12*Input!F$139)*F780</f>
        <v>1559682.8905248034</v>
      </c>
      <c r="G1045" s="52">
        <f>(Input!G$12*Input!G$139)*G780</f>
        <v>1389315.0519601058</v>
      </c>
      <c r="H1045" s="52">
        <f>(Input!H$12*Input!H$139)*H780</f>
        <v>1207273.4251092835</v>
      </c>
      <c r="I1045" s="57">
        <f>(Input!I$12*Input!I$139)*I780</f>
        <v>1186538.2160735105</v>
      </c>
    </row>
    <row r="1046" spans="1:9" s="5" customFormat="1" ht="15" customHeight="1" x14ac:dyDescent="0.25">
      <c r="A1046" s="46" t="str">
        <f t="shared" si="72"/>
        <v>Totana15.31.3A</v>
      </c>
      <c r="B1046" s="4" t="str">
        <f t="shared" si="72"/>
        <v>Salida Nacional / National exit</v>
      </c>
      <c r="C1046" s="52">
        <f>(Input!C$12*Input!C$139)*C781</f>
        <v>1115154.9410017526</v>
      </c>
      <c r="D1046" s="52">
        <f>(Input!D$12*Input!D$139)*D781</f>
        <v>963844.01688785315</v>
      </c>
      <c r="E1046" s="52">
        <f>(Input!E$12*Input!E$139)*E781</f>
        <v>820172.48416997329</v>
      </c>
      <c r="F1046" s="52">
        <f>(Input!F$12*Input!F$139)*F781</f>
        <v>718015.73923496134</v>
      </c>
      <c r="G1046" s="52">
        <f>(Input!G$12*Input!G$139)*G781</f>
        <v>640337.99108796602</v>
      </c>
      <c r="H1046" s="52">
        <f>(Input!H$12*Input!H$139)*H781</f>
        <v>559176.96990111773</v>
      </c>
      <c r="I1046" s="57">
        <f>(Input!I$12*Input!I$139)*I781</f>
        <v>550087.79379825154</v>
      </c>
    </row>
    <row r="1047" spans="1:9" s="5" customFormat="1" ht="15" customHeight="1" x14ac:dyDescent="0.25">
      <c r="A1047" s="46" t="str">
        <f t="shared" si="72"/>
        <v>ValvulaSansoain</v>
      </c>
      <c r="B1047" s="4" t="str">
        <f t="shared" si="72"/>
        <v>Salida Nacional / National exit</v>
      </c>
      <c r="C1047" s="52">
        <f>(Input!C$12*Input!C$139)*C782</f>
        <v>46499.265947992673</v>
      </c>
      <c r="D1047" s="52">
        <f>(Input!D$12*Input!D$139)*D782</f>
        <v>41161.549190977952</v>
      </c>
      <c r="E1047" s="52">
        <f>(Input!E$12*Input!E$139)*E782</f>
        <v>36192.902357596395</v>
      </c>
      <c r="F1047" s="52">
        <f>(Input!F$12*Input!F$139)*F782</f>
        <v>32803.978056840308</v>
      </c>
      <c r="G1047" s="52">
        <f>(Input!G$12*Input!G$139)*G782</f>
        <v>29473.069139292267</v>
      </c>
      <c r="H1047" s="52">
        <f>(Input!H$12*Input!H$139)*H782</f>
        <v>25718.527633957685</v>
      </c>
      <c r="I1047" s="57">
        <f>(Input!I$12*Input!I$139)*I782</f>
        <v>25300.002267370641</v>
      </c>
    </row>
    <row r="1048" spans="1:9" s="5" customFormat="1" ht="15" customHeight="1" x14ac:dyDescent="0.25">
      <c r="A1048" s="46" t="str">
        <f t="shared" ref="A1048:B1063" si="73">A783</f>
        <v>Villamayor</v>
      </c>
      <c r="B1048" s="4" t="str">
        <f t="shared" si="73"/>
        <v>Salida Nacional / National exit</v>
      </c>
      <c r="C1048" s="52">
        <f>(Input!C$12*Input!C$139)*C783</f>
        <v>688360.12820654328</v>
      </c>
      <c r="D1048" s="52">
        <f>(Input!D$12*Input!D$139)*D783</f>
        <v>607872.97604295169</v>
      </c>
      <c r="E1048" s="52">
        <f>(Input!E$12*Input!E$139)*E783</f>
        <v>533403.24923702097</v>
      </c>
      <c r="F1048" s="52">
        <f>(Input!F$12*Input!F$139)*F783</f>
        <v>483052.14954853599</v>
      </c>
      <c r="G1048" s="52">
        <f>(Input!G$12*Input!G$139)*G783</f>
        <v>433116.1846060864</v>
      </c>
      <c r="H1048" s="52">
        <f>(Input!H$12*Input!H$139)*H783</f>
        <v>377250.98630866833</v>
      </c>
      <c r="I1048" s="57">
        <f>(Input!I$12*Input!I$139)*I783</f>
        <v>370977.65096096584</v>
      </c>
    </row>
    <row r="1049" spans="1:9" s="5" customFormat="1" ht="15" customHeight="1" x14ac:dyDescent="0.25">
      <c r="A1049" s="46" t="str">
        <f t="shared" si="73"/>
        <v>Villareal Norte</v>
      </c>
      <c r="B1049" s="4" t="str">
        <f t="shared" si="73"/>
        <v>Salida Nacional / National exit</v>
      </c>
      <c r="C1049" s="52">
        <f>(Input!C$12*Input!C$139)*C784</f>
        <v>0</v>
      </c>
      <c r="D1049" s="52">
        <f>(Input!D$12*Input!D$139)*D784</f>
        <v>0</v>
      </c>
      <c r="E1049" s="52">
        <f>(Input!E$12*Input!E$139)*E784</f>
        <v>0</v>
      </c>
      <c r="F1049" s="52">
        <f>(Input!F$12*Input!F$139)*F784</f>
        <v>0</v>
      </c>
      <c r="G1049" s="52">
        <f>(Input!G$12*Input!G$139)*G784</f>
        <v>0</v>
      </c>
      <c r="H1049" s="52">
        <f>(Input!H$12*Input!H$139)*H784</f>
        <v>0</v>
      </c>
      <c r="I1049" s="57">
        <f>(Input!I$12*Input!I$139)*I784</f>
        <v>0</v>
      </c>
    </row>
    <row r="1050" spans="1:9" s="5" customFormat="1" ht="15" customHeight="1" x14ac:dyDescent="0.25">
      <c r="A1050" s="46" t="str">
        <f t="shared" si="73"/>
        <v>Villareal2</v>
      </c>
      <c r="B1050" s="4" t="str">
        <f t="shared" si="73"/>
        <v>Salida Nacional / National exit</v>
      </c>
      <c r="C1050" s="52">
        <f>(Input!C$12*Input!C$139)*C785</f>
        <v>3654042.663783194</v>
      </c>
      <c r="D1050" s="52">
        <f>(Input!D$12*Input!D$139)*D785</f>
        <v>3184836.7427243022</v>
      </c>
      <c r="E1050" s="52">
        <f>(Input!E$12*Input!E$139)*E785</f>
        <v>2764605.9480412845</v>
      </c>
      <c r="F1050" s="52">
        <f>(Input!F$12*Input!F$139)*F785</f>
        <v>2537181.647904933</v>
      </c>
      <c r="G1050" s="52">
        <f>(Input!G$12*Input!G$139)*G785</f>
        <v>2293137.6754409517</v>
      </c>
      <c r="H1050" s="52">
        <f>(Input!H$12*Input!H$139)*H785</f>
        <v>2008949.0358731239</v>
      </c>
      <c r="I1050" s="57">
        <f>(Input!I$12*Input!I$139)*I785</f>
        <v>1925570.3128789703</v>
      </c>
    </row>
    <row r="1051" spans="1:9" s="5" customFormat="1" ht="15" customHeight="1" x14ac:dyDescent="0.25">
      <c r="A1051" s="46" t="str">
        <f t="shared" si="73"/>
        <v>Zarza del Tajo</v>
      </c>
      <c r="B1051" s="4" t="str">
        <f t="shared" si="73"/>
        <v>Salida Nacional / National exit</v>
      </c>
      <c r="C1051" s="52">
        <f>(Input!C$12*Input!C$139)*C786</f>
        <v>410728.95822410547</v>
      </c>
      <c r="D1051" s="52">
        <f>(Input!D$12*Input!D$139)*D786</f>
        <v>356995.34487950843</v>
      </c>
      <c r="E1051" s="52">
        <f>(Input!E$12*Input!E$139)*E786</f>
        <v>306860.25526848499</v>
      </c>
      <c r="F1051" s="52">
        <f>(Input!F$12*Input!F$139)*F786</f>
        <v>272331.03892345441</v>
      </c>
      <c r="G1051" s="52">
        <f>(Input!G$12*Input!G$139)*G786</f>
        <v>242656.38690348406</v>
      </c>
      <c r="H1051" s="52">
        <f>(Input!H$12*Input!H$139)*H786</f>
        <v>211053.66273709142</v>
      </c>
      <c r="I1051" s="57">
        <f>(Input!I$12*Input!I$139)*I786</f>
        <v>207573.95797923248</v>
      </c>
    </row>
    <row r="1052" spans="1:9" s="5" customFormat="1" ht="15" customHeight="1" x14ac:dyDescent="0.25">
      <c r="A1052" s="46" t="str">
        <f t="shared" si="73"/>
        <v>PR Barcelona</v>
      </c>
      <c r="B1052" s="4" t="str">
        <f t="shared" si="73"/>
        <v>Planta GNL / LNG Plant</v>
      </c>
      <c r="C1052" s="52">
        <f>(Input!C$12*Input!C$139)*C787</f>
        <v>175.0236693046198</v>
      </c>
      <c r="D1052" s="52">
        <f>(Input!D$12*Input!D$139)*D787</f>
        <v>150.44238961526347</v>
      </c>
      <c r="E1052" s="52">
        <f>(Input!E$12*Input!E$139)*E787</f>
        <v>127.4696559427105</v>
      </c>
      <c r="F1052" s="52">
        <f>(Input!F$12*Input!F$139)*F787</f>
        <v>111.63378928362195</v>
      </c>
      <c r="G1052" s="52">
        <f>(Input!G$12*Input!G$139)*G787</f>
        <v>98.624258394500544</v>
      </c>
      <c r="H1052" s="52">
        <f>(Input!H$12*Input!H$139)*H787</f>
        <v>85.302882989005099</v>
      </c>
      <c r="I1052" s="57">
        <f>(Input!I$12*Input!I$139)*I787</f>
        <v>83.441876254124551</v>
      </c>
    </row>
    <row r="1053" spans="1:9" s="5" customFormat="1" ht="15" customHeight="1" x14ac:dyDescent="0.25">
      <c r="A1053" s="46" t="str">
        <f t="shared" si="73"/>
        <v>PR Cartagena</v>
      </c>
      <c r="B1053" s="4" t="str">
        <f t="shared" si="73"/>
        <v>Planta GNL / LNG Plant</v>
      </c>
      <c r="C1053" s="52">
        <f>(Input!C$12*Input!C$139)*C788</f>
        <v>145.26322685890582</v>
      </c>
      <c r="D1053" s="52">
        <f>(Input!D$12*Input!D$139)*D788</f>
        <v>124.70547514091702</v>
      </c>
      <c r="E1053" s="52">
        <f>(Input!E$12*Input!E$139)*E788</f>
        <v>105.53247627422317</v>
      </c>
      <c r="F1053" s="52">
        <f>(Input!F$12*Input!F$139)*F788</f>
        <v>92.305201298756799</v>
      </c>
      <c r="G1053" s="52">
        <f>(Input!G$12*Input!G$139)*G788</f>
        <v>81.631869116417107</v>
      </c>
      <c r="H1053" s="52">
        <f>(Input!H$12*Input!H$139)*H788</f>
        <v>70.685990567315855</v>
      </c>
      <c r="I1053" s="57">
        <f>(Input!I$12*Input!I$139)*I788</f>
        <v>69.27365190580386</v>
      </c>
    </row>
    <row r="1054" spans="1:9" s="5" customFormat="1" ht="15" customHeight="1" x14ac:dyDescent="0.25">
      <c r="A1054" s="46" t="str">
        <f t="shared" si="73"/>
        <v>PR Huelva</v>
      </c>
      <c r="B1054" s="4" t="str">
        <f t="shared" si="73"/>
        <v>Planta GNL / LNG Plant</v>
      </c>
      <c r="C1054" s="52">
        <f>(Input!C$12*Input!C$139)*C789</f>
        <v>185.19694958718017</v>
      </c>
      <c r="D1054" s="52">
        <f>(Input!D$12*Input!D$139)*D789</f>
        <v>159.99302200212202</v>
      </c>
      <c r="E1054" s="52">
        <f>(Input!E$12*Input!E$139)*E789</f>
        <v>136.63180974832781</v>
      </c>
      <c r="F1054" s="52">
        <f>(Input!F$12*Input!F$139)*F789</f>
        <v>120.69540554278348</v>
      </c>
      <c r="G1054" s="52">
        <f>(Input!G$12*Input!G$139)*G789</f>
        <v>107.05160988784755</v>
      </c>
      <c r="H1054" s="52">
        <f>(Input!H$12*Input!H$139)*H789</f>
        <v>92.749540952987431</v>
      </c>
      <c r="I1054" s="57">
        <f>(Input!I$12*Input!I$139)*I789</f>
        <v>91.005354137968965</v>
      </c>
    </row>
    <row r="1055" spans="1:9" s="5" customFormat="1" ht="15" customHeight="1" x14ac:dyDescent="0.25">
      <c r="A1055" s="46" t="str">
        <f t="shared" si="73"/>
        <v>PR Bilbao</v>
      </c>
      <c r="B1055" s="4" t="str">
        <f t="shared" si="73"/>
        <v>Planta GNL / LNG Plant</v>
      </c>
      <c r="C1055" s="52">
        <f>(Input!C$12*Input!C$139)*C790</f>
        <v>160.71488773305273</v>
      </c>
      <c r="D1055" s="52">
        <f>(Input!D$12*Input!D$139)*D790</f>
        <v>139.2192842587248</v>
      </c>
      <c r="E1055" s="52">
        <f>(Input!E$12*Input!E$139)*E790</f>
        <v>119.2208117003298</v>
      </c>
      <c r="F1055" s="52">
        <f>(Input!F$12*Input!F$139)*F790</f>
        <v>105.56037461497355</v>
      </c>
      <c r="G1055" s="52">
        <f>(Input!G$12*Input!G$139)*G790</f>
        <v>93.552516876421024</v>
      </c>
      <c r="H1055" s="52">
        <f>(Input!H$12*Input!H$139)*H790</f>
        <v>80.967614005830811</v>
      </c>
      <c r="I1055" s="57">
        <f>(Input!I$12*Input!I$139)*I790</f>
        <v>79.308776013059685</v>
      </c>
    </row>
    <row r="1056" spans="1:9" s="5" customFormat="1" ht="15" customHeight="1" x14ac:dyDescent="0.25">
      <c r="A1056" s="46" t="str">
        <f t="shared" si="73"/>
        <v>PR Sagunto</v>
      </c>
      <c r="B1056" s="4" t="str">
        <f t="shared" si="73"/>
        <v>Planta GNL / LNG Plant</v>
      </c>
      <c r="C1056" s="52">
        <f>(Input!C$12*Input!C$139)*C791</f>
        <v>131.29171472958686</v>
      </c>
      <c r="D1056" s="52">
        <f>(Input!D$12*Input!D$139)*D791</f>
        <v>112.97075856050412</v>
      </c>
      <c r="E1056" s="52">
        <f>(Input!E$12*Input!E$139)*E791</f>
        <v>95.844478618199062</v>
      </c>
      <c r="F1056" s="52">
        <f>(Input!F$12*Input!F$139)*F791</f>
        <v>84.046508734228354</v>
      </c>
      <c r="G1056" s="52">
        <f>(Input!G$12*Input!G$139)*G791</f>
        <v>74.26678570024481</v>
      </c>
      <c r="H1056" s="52">
        <f>(Input!H$12*Input!H$139)*H791</f>
        <v>64.219459682394032</v>
      </c>
      <c r="I1056" s="57">
        <f>(Input!I$12*Input!I$139)*I791</f>
        <v>62.780124855389118</v>
      </c>
    </row>
    <row r="1057" spans="1:9" s="5" customFormat="1" ht="15" customHeight="1" x14ac:dyDescent="0.25">
      <c r="A1057" s="46" t="str">
        <f t="shared" si="73"/>
        <v>PR Mugardos</v>
      </c>
      <c r="B1057" s="4" t="str">
        <f t="shared" si="73"/>
        <v>Planta GNL / LNG Plant</v>
      </c>
      <c r="C1057" s="52">
        <f>(Input!C$12*Input!C$139)*C792</f>
        <v>236.88880330822585</v>
      </c>
      <c r="D1057" s="52">
        <f>(Input!D$12*Input!D$139)*D792</f>
        <v>206.1474408659312</v>
      </c>
      <c r="E1057" s="52">
        <f>(Input!E$12*Input!E$139)*E792</f>
        <v>177.68347423948453</v>
      </c>
      <c r="F1057" s="52">
        <f>(Input!F$12*Input!F$139)*F792</f>
        <v>158.44317389028043</v>
      </c>
      <c r="G1057" s="52">
        <f>(Input!G$12*Input!G$139)*G792</f>
        <v>140.69207538541104</v>
      </c>
      <c r="H1057" s="52">
        <f>(Input!H$12*Input!H$139)*H792</f>
        <v>121.76202793570202</v>
      </c>
      <c r="I1057" s="57">
        <f>(Input!I$12*Input!I$139)*I792</f>
        <v>119.23781192671063</v>
      </c>
    </row>
    <row r="1058" spans="1:9" s="5" customFormat="1" ht="15" customHeight="1" x14ac:dyDescent="0.25">
      <c r="A1058" s="46" t="str">
        <f t="shared" si="73"/>
        <v>Irún</v>
      </c>
      <c r="B1058" s="4" t="str">
        <f t="shared" si="73"/>
        <v>VIP Pirineos</v>
      </c>
      <c r="C1058" s="52">
        <f>(Input!C$12*Input!C$139)*C793</f>
        <v>5749918.9337628009</v>
      </c>
      <c r="D1058" s="52">
        <f>(Input!D$12*Input!D$139)*D793</f>
        <v>5025260.2482976103</v>
      </c>
      <c r="E1058" s="52">
        <f>(Input!E$12*Input!E$139)*E793</f>
        <v>4354112.0024861051</v>
      </c>
      <c r="F1058" s="52">
        <f>(Input!F$12*Input!F$139)*F793</f>
        <v>3902370.6653292286</v>
      </c>
      <c r="G1058" s="52">
        <f>(Input!G$12*Input!G$139)*G793</f>
        <v>3466693.5222743251</v>
      </c>
      <c r="H1058" s="52">
        <f>(Input!H$12*Input!H$139)*H793</f>
        <v>2998305.2717077336</v>
      </c>
      <c r="I1058" s="57">
        <f>(Input!I$12*Input!I$139)*I793</f>
        <v>2932977.9696803358</v>
      </c>
    </row>
    <row r="1059" spans="1:9" s="5" customFormat="1" ht="15" customHeight="1" x14ac:dyDescent="0.25">
      <c r="A1059" s="46" t="str">
        <f t="shared" si="73"/>
        <v>Larrau</v>
      </c>
      <c r="B1059" s="4" t="str">
        <f t="shared" si="73"/>
        <v>VIP Pirineos</v>
      </c>
      <c r="C1059" s="52">
        <f>(Input!C$12*Input!C$139)*C794</f>
        <v>15657900.291201251</v>
      </c>
      <c r="D1059" s="52">
        <f>(Input!D$12*Input!D$139)*D794</f>
        <v>13608702.314214151</v>
      </c>
      <c r="E1059" s="52">
        <f>(Input!E$12*Input!E$139)*E794</f>
        <v>11699214.819429977</v>
      </c>
      <c r="F1059" s="52">
        <f>(Input!F$12*Input!F$139)*F794</f>
        <v>10400207.026090417</v>
      </c>
      <c r="G1059" s="52">
        <f>(Input!G$12*Input!G$139)*G794</f>
        <v>9213822.2767714895</v>
      </c>
      <c r="H1059" s="52">
        <f>(Input!H$12*Input!H$139)*H794</f>
        <v>7963015.3956925701</v>
      </c>
      <c r="I1059" s="57">
        <f>(Input!I$12*Input!I$139)*I794</f>
        <v>7778788.5835838038</v>
      </c>
    </row>
    <row r="1060" spans="1:9" s="5" customFormat="1" ht="15" customHeight="1" x14ac:dyDescent="0.25">
      <c r="A1060" s="46" t="str">
        <f t="shared" si="73"/>
        <v>Badajoz</v>
      </c>
      <c r="B1060" s="4" t="str">
        <f t="shared" si="73"/>
        <v>VIP Ibérico</v>
      </c>
      <c r="C1060" s="52">
        <f>(Input!C$12*Input!C$139)*C795</f>
        <v>1397680.4313112854</v>
      </c>
      <c r="D1060" s="52">
        <f>(Input!D$12*Input!D$139)*D795</f>
        <v>1210139.0692637642</v>
      </c>
      <c r="E1060" s="52">
        <f>(Input!E$12*Input!E$139)*E795</f>
        <v>1036368.5006563868</v>
      </c>
      <c r="F1060" s="52">
        <f>(Input!F$12*Input!F$139)*F795</f>
        <v>918241.7435777561</v>
      </c>
      <c r="G1060" s="52">
        <f>(Input!G$12*Input!G$139)*G795</f>
        <v>814652.06682456553</v>
      </c>
      <c r="H1060" s="52">
        <f>(Input!H$12*Input!H$139)*H795</f>
        <v>705430.86876777688</v>
      </c>
      <c r="I1060" s="57">
        <f>(Input!I$12*Input!I$139)*I795</f>
        <v>691429.78179148422</v>
      </c>
    </row>
    <row r="1061" spans="1:9" s="5" customFormat="1" ht="15" customHeight="1" x14ac:dyDescent="0.25">
      <c r="A1061" s="46" t="str">
        <f t="shared" si="73"/>
        <v>Tuy</v>
      </c>
      <c r="B1061" s="4" t="str">
        <f t="shared" si="73"/>
        <v>VIP Ibérico</v>
      </c>
      <c r="C1061" s="52">
        <f>(Input!C$12*Input!C$139)*C796</f>
        <v>161518.95671496785</v>
      </c>
      <c r="D1061" s="52">
        <f>(Input!D$12*Input!D$139)*D796</f>
        <v>140518.23995749693</v>
      </c>
      <c r="E1061" s="52">
        <f>(Input!E$12*Input!E$139)*E796</f>
        <v>121062.58163495915</v>
      </c>
      <c r="F1061" s="52">
        <f>(Input!F$12*Input!F$139)*F796</f>
        <v>107909.31180556644</v>
      </c>
      <c r="G1061" s="52">
        <f>(Input!G$12*Input!G$139)*G796</f>
        <v>95791.66066683516</v>
      </c>
      <c r="H1061" s="52">
        <f>(Input!H$12*Input!H$139)*H796</f>
        <v>82882.866735274161</v>
      </c>
      <c r="I1061" s="57">
        <f>(Input!I$12*Input!I$139)*I796</f>
        <v>81124.893374564723</v>
      </c>
    </row>
    <row r="1062" spans="1:9" s="5" customFormat="1" ht="15" customHeight="1" x14ac:dyDescent="0.25">
      <c r="A1062" s="46" t="str">
        <f t="shared" si="73"/>
        <v>AASS Serrablo</v>
      </c>
      <c r="B1062" s="4" t="str">
        <f t="shared" si="73"/>
        <v>AA.SS / Storage facilities</v>
      </c>
      <c r="C1062" s="52">
        <f>(Input!C$12*Input!C$139)*C797</f>
        <v>1724190.7790237344</v>
      </c>
      <c r="D1062" s="52">
        <f>(Input!D$12*Input!D$139)*D797</f>
        <v>1486872.603127216</v>
      </c>
      <c r="E1062" s="52">
        <f>(Input!E$12*Input!E$139)*E797</f>
        <v>1516342.2109676944</v>
      </c>
      <c r="F1062" s="52">
        <f>(Input!F$12*Input!F$139)*F797</f>
        <v>1432010.2395002674</v>
      </c>
      <c r="G1062" s="52">
        <f>(Input!G$12*Input!G$139)*G797</f>
        <v>1295314.0260198165</v>
      </c>
      <c r="H1062" s="52">
        <f>(Input!H$12*Input!H$139)*H797</f>
        <v>1126182.1007482957</v>
      </c>
      <c r="I1062" s="57">
        <f>(Input!I$12*Input!I$139)*I797</f>
        <v>1100448.6722415085</v>
      </c>
    </row>
    <row r="1063" spans="1:9" s="5" customFormat="1" ht="15" customHeight="1" x14ac:dyDescent="0.25">
      <c r="A1063" s="46" t="str">
        <f t="shared" si="73"/>
        <v>AASS Gaviota</v>
      </c>
      <c r="B1063" s="4" t="str">
        <f t="shared" si="73"/>
        <v>AA.SS / Storage facilities</v>
      </c>
      <c r="C1063" s="52">
        <f>(Input!C$12*Input!C$139)*C798</f>
        <v>3465863.2642276692</v>
      </c>
      <c r="D1063" s="52">
        <f>(Input!D$12*Input!D$139)*D798</f>
        <v>3022715.7475840566</v>
      </c>
      <c r="E1063" s="52">
        <f>(Input!E$12*Input!E$139)*E798</f>
        <v>3130468.2649112837</v>
      </c>
      <c r="F1063" s="52">
        <f>(Input!F$12*Input!F$139)*F798</f>
        <v>3003700.3566807159</v>
      </c>
      <c r="G1063" s="52">
        <f>(Input!G$12*Input!G$139)*G798</f>
        <v>2729223.7775453255</v>
      </c>
      <c r="H1063" s="52">
        <f>(Input!H$12*Input!H$139)*H798</f>
        <v>2374493.4817441367</v>
      </c>
      <c r="I1063" s="57">
        <f>(Input!I$12*Input!I$139)*I798</f>
        <v>2323359.1435150169</v>
      </c>
    </row>
    <row r="1064" spans="1:9" s="5" customFormat="1" ht="15" customHeight="1" x14ac:dyDescent="0.25">
      <c r="A1064" s="46" t="str">
        <f t="shared" ref="A1064:B1065" si="74">A799</f>
        <v>AASS Yela</v>
      </c>
      <c r="B1064" s="4" t="str">
        <f t="shared" si="74"/>
        <v>AA.SS / Storage facilities</v>
      </c>
      <c r="C1064" s="52">
        <f>(Input!C$12*Input!C$139)*C799</f>
        <v>368380.4390354011</v>
      </c>
      <c r="D1064" s="52">
        <f>(Input!D$12*Input!D$139)*D799</f>
        <v>317825.8685088965</v>
      </c>
      <c r="E1064" s="52">
        <f>(Input!E$12*Input!E$139)*E799</f>
        <v>324536.63555834693</v>
      </c>
      <c r="F1064" s="52">
        <f>(Input!F$12*Input!F$139)*F799</f>
        <v>306903.00399726181</v>
      </c>
      <c r="G1064" s="52">
        <f>(Input!G$12*Input!G$139)*G799</f>
        <v>278090.36165438389</v>
      </c>
      <c r="H1064" s="52">
        <f>(Input!H$12*Input!H$139)*H799</f>
        <v>242143.82095408361</v>
      </c>
      <c r="I1064" s="57">
        <f>(Input!I$12*Input!I$139)*I799</f>
        <v>237292.62225107237</v>
      </c>
    </row>
    <row r="1065" spans="1:9" s="5" customFormat="1" ht="15" customHeight="1" thickBot="1" x14ac:dyDescent="0.3">
      <c r="A1065" s="46" t="str">
        <f t="shared" si="74"/>
        <v>Marismas</v>
      </c>
      <c r="B1065" s="4" t="str">
        <f t="shared" si="74"/>
        <v>AA.SS / Storage facilities</v>
      </c>
      <c r="C1065" s="52">
        <f>(Input!C$12*Input!C$139)*C800</f>
        <v>514356.60144715011</v>
      </c>
      <c r="D1065" s="52">
        <f>(Input!D$12*Input!D$139)*D800</f>
        <v>441935.85961225705</v>
      </c>
      <c r="E1065" s="52">
        <f>(Input!E$12*Input!E$139)*E800</f>
        <v>448773.79971463658</v>
      </c>
      <c r="F1065" s="52">
        <f>(Input!F$12*Input!F$139)*F800</f>
        <v>422074.31424851686</v>
      </c>
      <c r="G1065" s="52">
        <f>(Input!G$12*Input!G$139)*G800</f>
        <v>381873.12379934097</v>
      </c>
      <c r="H1065" s="52">
        <f>(Input!H$12*Input!H$139)*H800</f>
        <v>332367.10653732822</v>
      </c>
      <c r="I1065" s="57">
        <f>(Input!I$12*Input!I$139)*I800</f>
        <v>325369.3418399184</v>
      </c>
    </row>
    <row r="1066" spans="1:9" ht="18.75" customHeight="1" thickBot="1" x14ac:dyDescent="0.3">
      <c r="A1066" s="33" t="s">
        <v>7</v>
      </c>
      <c r="B1066" s="34"/>
      <c r="C1066" s="66">
        <f t="shared" ref="C1066:I1066" si="75">SUM(C807:C1065)</f>
        <v>278448251.05089033</v>
      </c>
      <c r="D1066" s="66">
        <f t="shared" si="75"/>
        <v>243618317.83375099</v>
      </c>
      <c r="E1066" s="66">
        <f t="shared" si="75"/>
        <v>212679832.44551048</v>
      </c>
      <c r="F1066" s="66">
        <f t="shared" si="75"/>
        <v>193055471.2735137</v>
      </c>
      <c r="G1066" s="66">
        <f t="shared" si="75"/>
        <v>173388068.4895559</v>
      </c>
      <c r="H1066" s="66">
        <f t="shared" si="75"/>
        <v>151223846.25361407</v>
      </c>
      <c r="I1066" s="67">
        <f t="shared" si="75"/>
        <v>147182019.06800768</v>
      </c>
    </row>
    <row r="1067" spans="1:9" x14ac:dyDescent="0.25">
      <c r="C1067" s="134">
        <f>C1066-(Input!C$12*Input!C$139)</f>
        <v>0</v>
      </c>
      <c r="D1067" s="134">
        <f>D1066-(Input!D$12*Input!D$139)</f>
        <v>-2.6822090148925781E-7</v>
      </c>
      <c r="E1067" s="134">
        <f>E1066-(Input!E$12*Input!E$139)</f>
        <v>0</v>
      </c>
      <c r="F1067" s="134">
        <f>F1066-(Input!F$12*Input!F$139)</f>
        <v>0</v>
      </c>
      <c r="G1067" s="134">
        <f>G1066-(Input!G$12*Input!G$139)</f>
        <v>0</v>
      </c>
      <c r="H1067" s="134">
        <f>H1066-(Input!H$12*Input!H$139)</f>
        <v>0</v>
      </c>
      <c r="I1067" s="134">
        <f>I1066-(Input!I$12*Input!I$139)</f>
        <v>0</v>
      </c>
    </row>
    <row r="1068" spans="1:9" ht="27.75" customHeight="1" x14ac:dyDescent="0.25">
      <c r="A1068" s="96" t="s">
        <v>449</v>
      </c>
      <c r="B1068" s="23"/>
      <c r="C1068" s="24"/>
      <c r="D1068" s="24"/>
      <c r="E1068" s="24"/>
      <c r="F1068" s="24"/>
      <c r="G1068" s="24"/>
      <c r="H1068" s="24"/>
      <c r="I1068" s="24"/>
    </row>
    <row r="1069" spans="1:9" ht="5.0999999999999996" customHeight="1" thickBot="1" x14ac:dyDescent="0.3"/>
    <row r="1070" spans="1:9" ht="15" customHeight="1" x14ac:dyDescent="0.25">
      <c r="A1070" s="173" t="s">
        <v>40</v>
      </c>
      <c r="B1070" s="171" t="s">
        <v>422</v>
      </c>
      <c r="C1070" s="27" t="s">
        <v>13</v>
      </c>
      <c r="D1070" s="28"/>
      <c r="E1070" s="28"/>
      <c r="F1070" s="28"/>
      <c r="G1070" s="28"/>
      <c r="H1070" s="28"/>
      <c r="I1070" s="29"/>
    </row>
    <row r="1071" spans="1:9" ht="33" customHeight="1" x14ac:dyDescent="0.25">
      <c r="A1071" s="174"/>
      <c r="B1071" s="172"/>
      <c r="C1071" s="25">
        <v>2020</v>
      </c>
      <c r="D1071" s="26" t="s">
        <v>64</v>
      </c>
      <c r="E1071" s="26" t="s">
        <v>65</v>
      </c>
      <c r="F1071" s="26" t="s">
        <v>66</v>
      </c>
      <c r="G1071" s="26" t="s">
        <v>67</v>
      </c>
      <c r="H1071" s="26" t="s">
        <v>68</v>
      </c>
      <c r="I1071" s="30" t="s">
        <v>69</v>
      </c>
    </row>
    <row r="1072" spans="1:9" s="5" customFormat="1" ht="15" customHeight="1" x14ac:dyDescent="0.25">
      <c r="A1072" s="54" t="str">
        <f>A807</f>
        <v>01.1A</v>
      </c>
      <c r="B1072" s="4" t="str">
        <f t="shared" ref="B1072:B1135" si="76">B807</f>
        <v>Salida Nacional / National exit</v>
      </c>
      <c r="C1072" s="68">
        <f>IF(C12=0,"",C807/C12)</f>
        <v>228.86378647583166</v>
      </c>
      <c r="D1072" s="68">
        <f t="shared" ref="D1072:I1072" si="77">IF(D12=0,"",D807/D12)</f>
        <v>199.24732604054984</v>
      </c>
      <c r="E1072" s="68">
        <f t="shared" si="77"/>
        <v>171.81575102384147</v>
      </c>
      <c r="F1072" s="68">
        <f t="shared" si="77"/>
        <v>153.28786072320636</v>
      </c>
      <c r="G1072" s="68">
        <f t="shared" si="77"/>
        <v>136.09541232280753</v>
      </c>
      <c r="H1072" s="68">
        <f t="shared" si="77"/>
        <v>117.74869902573209</v>
      </c>
      <c r="I1072" s="69">
        <f t="shared" si="77"/>
        <v>115.24043620351883</v>
      </c>
    </row>
    <row r="1073" spans="1:9" s="5" customFormat="1" ht="15" customHeight="1" x14ac:dyDescent="0.25">
      <c r="A1073" s="46" t="str">
        <f t="shared" ref="A1073:A1088" si="78">A808</f>
        <v>03A_As pontes</v>
      </c>
      <c r="B1073" s="4" t="str">
        <f t="shared" si="76"/>
        <v>Salida Nacional / National exit</v>
      </c>
      <c r="C1073" s="68">
        <f t="shared" ref="C1073:I1088" si="79">IF(C13=0,"",C808/C13)</f>
        <v>224.50790133226542</v>
      </c>
      <c r="D1073" s="68">
        <f t="shared" si="79"/>
        <v>195.47373018305905</v>
      </c>
      <c r="E1073" s="68">
        <f t="shared" si="79"/>
        <v>168.58296052960145</v>
      </c>
      <c r="F1073" s="68">
        <f t="shared" si="79"/>
        <v>150.42253678875096</v>
      </c>
      <c r="G1073" s="68">
        <f t="shared" si="79"/>
        <v>133.55578399970577</v>
      </c>
      <c r="H1073" s="68">
        <f t="shared" si="79"/>
        <v>115.552079263858</v>
      </c>
      <c r="I1073" s="69">
        <f t="shared" si="79"/>
        <v>113.09215486309432</v>
      </c>
    </row>
    <row r="1074" spans="1:9" s="5" customFormat="1" ht="15" customHeight="1" x14ac:dyDescent="0.25">
      <c r="A1074" s="46" t="str">
        <f t="shared" si="78"/>
        <v>1.01_Foret</v>
      </c>
      <c r="B1074" s="4" t="str">
        <f t="shared" si="76"/>
        <v>Salida Nacional / National exit</v>
      </c>
      <c r="C1074" s="68">
        <f t="shared" si="79"/>
        <v>151.98434755598419</v>
      </c>
      <c r="D1074" s="68">
        <f t="shared" si="79"/>
        <v>130.94136213929787</v>
      </c>
      <c r="E1074" s="68">
        <f t="shared" si="79"/>
        <v>111.23307351070861</v>
      </c>
      <c r="F1074" s="68">
        <f t="shared" si="79"/>
        <v>97.687183568644159</v>
      </c>
      <c r="G1074" s="68">
        <f t="shared" si="79"/>
        <v>86.241921475075785</v>
      </c>
      <c r="H1074" s="68">
        <f t="shared" si="79"/>
        <v>74.474323830570725</v>
      </c>
      <c r="I1074" s="69">
        <f t="shared" si="79"/>
        <v>72.622299548844794</v>
      </c>
    </row>
    <row r="1075" spans="1:9" s="5" customFormat="1" ht="15" customHeight="1" x14ac:dyDescent="0.25">
      <c r="A1075" s="46" t="str">
        <f t="shared" si="78"/>
        <v>10_Bonastre</v>
      </c>
      <c r="B1075" s="4" t="str">
        <f t="shared" si="76"/>
        <v>Salida Nacional / National exit</v>
      </c>
      <c r="C1075" s="68">
        <f t="shared" si="79"/>
        <v>140.87092914220568</v>
      </c>
      <c r="D1075" s="68">
        <f t="shared" si="79"/>
        <v>121.26755473781796</v>
      </c>
      <c r="E1075" s="68">
        <f t="shared" si="79"/>
        <v>102.90111937775512</v>
      </c>
      <c r="F1075" s="68">
        <f t="shared" si="79"/>
        <v>90.259508068113632</v>
      </c>
      <c r="G1075" s="68">
        <f t="shared" si="79"/>
        <v>79.666987445754728</v>
      </c>
      <c r="H1075" s="68">
        <f t="shared" si="79"/>
        <v>68.805002516865514</v>
      </c>
      <c r="I1075" s="69">
        <f t="shared" si="79"/>
        <v>67.1114675698024</v>
      </c>
    </row>
    <row r="1076" spans="1:9" s="5" customFormat="1" ht="15" customHeight="1" x14ac:dyDescent="0.25">
      <c r="A1076" s="46" t="str">
        <f t="shared" si="78"/>
        <v>11_Constanti</v>
      </c>
      <c r="B1076" s="4" t="str">
        <f t="shared" si="76"/>
        <v>Salida Nacional / National exit</v>
      </c>
      <c r="C1076" s="68">
        <f t="shared" si="79"/>
        <v>137.87585263565836</v>
      </c>
      <c r="D1076" s="68">
        <f t="shared" si="79"/>
        <v>118.66045472607777</v>
      </c>
      <c r="E1076" s="68">
        <f t="shared" si="79"/>
        <v>100.65565005876503</v>
      </c>
      <c r="F1076" s="68">
        <f t="shared" si="79"/>
        <v>88.257742674099944</v>
      </c>
      <c r="G1076" s="68">
        <f t="shared" si="79"/>
        <v>77.89503666426495</v>
      </c>
      <c r="H1076" s="68">
        <f t="shared" si="79"/>
        <v>67.277115197002303</v>
      </c>
      <c r="I1076" s="69">
        <f t="shared" si="79"/>
        <v>65.626293271721806</v>
      </c>
    </row>
    <row r="1077" spans="1:9" s="5" customFormat="1" ht="15" customHeight="1" x14ac:dyDescent="0.25">
      <c r="A1077" s="46" t="str">
        <f t="shared" si="78"/>
        <v>12_Reus</v>
      </c>
      <c r="B1077" s="4" t="str">
        <f t="shared" si="76"/>
        <v>Salida Nacional / National exit</v>
      </c>
      <c r="C1077" s="68">
        <f t="shared" si="79"/>
        <v>136.82391150496909</v>
      </c>
      <c r="D1077" s="68">
        <f t="shared" si="79"/>
        <v>117.74478004191704</v>
      </c>
      <c r="E1077" s="68">
        <f t="shared" si="79"/>
        <v>99.866988557403474</v>
      </c>
      <c r="F1077" s="68">
        <f t="shared" si="79"/>
        <v>87.554675708247743</v>
      </c>
      <c r="G1077" s="68">
        <f t="shared" si="79"/>
        <v>77.272685981559107</v>
      </c>
      <c r="H1077" s="68">
        <f t="shared" si="79"/>
        <v>66.740485327511777</v>
      </c>
      <c r="I1077" s="69">
        <f t="shared" si="79"/>
        <v>65.104665217487366</v>
      </c>
    </row>
    <row r="1078" spans="1:9" s="5" customFormat="1" ht="15" customHeight="1" x14ac:dyDescent="0.25">
      <c r="A1078" s="46" t="str">
        <f t="shared" si="78"/>
        <v>13_Montroig</v>
      </c>
      <c r="B1078" s="4" t="str">
        <f t="shared" si="76"/>
        <v>Salida Nacional / National exit</v>
      </c>
      <c r="C1078" s="68">
        <f t="shared" si="79"/>
        <v>134.14930069436085</v>
      </c>
      <c r="D1078" s="68">
        <f t="shared" si="79"/>
        <v>115.41663321144573</v>
      </c>
      <c r="E1078" s="68">
        <f t="shared" si="79"/>
        <v>97.861778839945075</v>
      </c>
      <c r="F1078" s="68">
        <f t="shared" si="79"/>
        <v>85.767094205262268</v>
      </c>
      <c r="G1078" s="68">
        <f t="shared" si="79"/>
        <v>75.690329502291135</v>
      </c>
      <c r="H1078" s="68">
        <f t="shared" si="79"/>
        <v>65.376078129844458</v>
      </c>
      <c r="I1078" s="69">
        <f t="shared" si="79"/>
        <v>63.778400855091164</v>
      </c>
    </row>
    <row r="1079" spans="1:9" s="5" customFormat="1" ht="15" customHeight="1" x14ac:dyDescent="0.25">
      <c r="A1079" s="46" t="str">
        <f t="shared" si="78"/>
        <v>14 Vandellos</v>
      </c>
      <c r="B1079" s="4" t="str">
        <f t="shared" si="76"/>
        <v>Salida Nacional / National exit</v>
      </c>
      <c r="C1079" s="68">
        <f t="shared" si="79"/>
        <v>132.44563338322718</v>
      </c>
      <c r="D1079" s="68">
        <f t="shared" si="79"/>
        <v>113.93365571249083</v>
      </c>
      <c r="E1079" s="68">
        <f t="shared" si="79"/>
        <v>96.584505064616067</v>
      </c>
      <c r="F1079" s="68">
        <f t="shared" si="79"/>
        <v>84.628444738751227</v>
      </c>
      <c r="G1079" s="68">
        <f t="shared" si="79"/>
        <v>74.682403789287562</v>
      </c>
      <c r="H1079" s="68">
        <f t="shared" si="79"/>
        <v>64.506981238243739</v>
      </c>
      <c r="I1079" s="69">
        <f t="shared" si="79"/>
        <v>62.933600097098939</v>
      </c>
    </row>
    <row r="1080" spans="1:9" s="5" customFormat="1" ht="15" customHeight="1" x14ac:dyDescent="0.25">
      <c r="A1080" s="46" t="str">
        <f t="shared" si="78"/>
        <v>15.02_Tortosa</v>
      </c>
      <c r="B1080" s="4" t="str">
        <f t="shared" si="76"/>
        <v>Salida Nacional / National exit</v>
      </c>
      <c r="C1080" s="68">
        <f t="shared" si="79"/>
        <v>128.93403479602543</v>
      </c>
      <c r="D1080" s="68">
        <f t="shared" si="79"/>
        <v>110.6704003574947</v>
      </c>
      <c r="E1080" s="68">
        <f t="shared" si="79"/>
        <v>93.541034978186985</v>
      </c>
      <c r="F1080" s="68">
        <f t="shared" si="79"/>
        <v>81.706250529410042</v>
      </c>
      <c r="G1080" s="68">
        <f t="shared" si="79"/>
        <v>72.055174779368286</v>
      </c>
      <c r="H1080" s="68">
        <f t="shared" si="79"/>
        <v>62.242720417287131</v>
      </c>
      <c r="I1080" s="69">
        <f t="shared" si="79"/>
        <v>60.732090497464156</v>
      </c>
    </row>
    <row r="1081" spans="1:9" s="5" customFormat="1" ht="15" customHeight="1" x14ac:dyDescent="0.25">
      <c r="A1081" s="46" t="str">
        <f t="shared" si="78"/>
        <v>15.04_La Jana</v>
      </c>
      <c r="B1081" s="4" t="str">
        <f t="shared" si="76"/>
        <v>Salida Nacional / National exit</v>
      </c>
      <c r="C1081" s="68">
        <f t="shared" si="79"/>
        <v>128.03933361836366</v>
      </c>
      <c r="D1081" s="68">
        <f t="shared" si="79"/>
        <v>109.68300404644681</v>
      </c>
      <c r="E1081" s="68">
        <f t="shared" si="79"/>
        <v>92.455434893102691</v>
      </c>
      <c r="F1081" s="68">
        <f t="shared" si="79"/>
        <v>80.527370572336352</v>
      </c>
      <c r="G1081" s="68">
        <f t="shared" si="79"/>
        <v>70.97072597969931</v>
      </c>
      <c r="H1081" s="68">
        <f t="shared" si="79"/>
        <v>61.308759070727582</v>
      </c>
      <c r="I1081" s="69">
        <f t="shared" si="79"/>
        <v>59.823696376737189</v>
      </c>
    </row>
    <row r="1082" spans="1:9" s="5" customFormat="1" ht="15" customHeight="1" x14ac:dyDescent="0.25">
      <c r="A1082" s="46" t="str">
        <f t="shared" si="78"/>
        <v>15.06A_Cabanes</v>
      </c>
      <c r="B1082" s="4" t="str">
        <f t="shared" si="76"/>
        <v>Salida Nacional / National exit</v>
      </c>
      <c r="C1082" s="68" t="str">
        <f t="shared" si="79"/>
        <v/>
      </c>
      <c r="D1082" s="68" t="str">
        <f t="shared" si="79"/>
        <v/>
      </c>
      <c r="E1082" s="68" t="str">
        <f t="shared" si="79"/>
        <v/>
      </c>
      <c r="F1082" s="68" t="str">
        <f t="shared" si="79"/>
        <v/>
      </c>
      <c r="G1082" s="68" t="str">
        <f t="shared" si="79"/>
        <v/>
      </c>
      <c r="H1082" s="68" t="str">
        <f t="shared" si="79"/>
        <v/>
      </c>
      <c r="I1082" s="69" t="str">
        <f t="shared" si="79"/>
        <v/>
      </c>
    </row>
    <row r="1083" spans="1:9" s="5" customFormat="1" ht="15" customHeight="1" x14ac:dyDescent="0.25">
      <c r="A1083" s="46" t="str">
        <f t="shared" si="78"/>
        <v>15.07_Villafames</v>
      </c>
      <c r="B1083" s="4" t="str">
        <f t="shared" si="76"/>
        <v>Salida Nacional / National exit</v>
      </c>
      <c r="C1083" s="68">
        <f t="shared" si="79"/>
        <v>127.35838219135067</v>
      </c>
      <c r="D1083" s="68">
        <f t="shared" si="79"/>
        <v>108.93390361128091</v>
      </c>
      <c r="E1083" s="68">
        <f t="shared" si="79"/>
        <v>91.633539633979979</v>
      </c>
      <c r="F1083" s="68">
        <f t="shared" si="79"/>
        <v>79.635608846124356</v>
      </c>
      <c r="G1083" s="68">
        <f t="shared" si="79"/>
        <v>70.150187211522606</v>
      </c>
      <c r="H1083" s="68">
        <f t="shared" si="79"/>
        <v>60.602036217887331</v>
      </c>
      <c r="I1083" s="69">
        <f t="shared" si="79"/>
        <v>59.136436069608614</v>
      </c>
    </row>
    <row r="1084" spans="1:9" s="5" customFormat="1" ht="15" customHeight="1" x14ac:dyDescent="0.25">
      <c r="A1084" s="46" t="str">
        <f t="shared" si="78"/>
        <v>15.08_Borriol</v>
      </c>
      <c r="B1084" s="4" t="str">
        <f t="shared" si="76"/>
        <v>Salida Nacional / National exit</v>
      </c>
      <c r="C1084" s="68" t="str">
        <f>IF(C24=0,"",C819/C24)</f>
        <v/>
      </c>
      <c r="D1084" s="68" t="str">
        <f t="shared" si="79"/>
        <v/>
      </c>
      <c r="E1084" s="68" t="str">
        <f t="shared" si="79"/>
        <v/>
      </c>
      <c r="F1084" s="68" t="str">
        <f t="shared" si="79"/>
        <v/>
      </c>
      <c r="G1084" s="68" t="str">
        <f t="shared" si="79"/>
        <v/>
      </c>
      <c r="H1084" s="68" t="str">
        <f t="shared" si="79"/>
        <v/>
      </c>
      <c r="I1084" s="69" t="str">
        <f t="shared" si="79"/>
        <v/>
      </c>
    </row>
    <row r="1085" spans="1:9" s="5" customFormat="1" ht="15" customHeight="1" x14ac:dyDescent="0.25">
      <c r="A1085" s="46" t="str">
        <f t="shared" si="78"/>
        <v>15.09_Villarreal</v>
      </c>
      <c r="B1085" s="4" t="str">
        <f t="shared" si="76"/>
        <v>Salida Nacional / National exit</v>
      </c>
      <c r="C1085" s="68">
        <f t="shared" si="79"/>
        <v>126.77660245167695</v>
      </c>
      <c r="D1085" s="68">
        <f t="shared" si="79"/>
        <v>108.29709656343724</v>
      </c>
      <c r="E1085" s="68">
        <f t="shared" si="79"/>
        <v>90.937132560889083</v>
      </c>
      <c r="F1085" s="68">
        <f t="shared" si="79"/>
        <v>78.881012806282627</v>
      </c>
      <c r="G1085" s="68">
        <f t="shared" si="79"/>
        <v>69.455578571457067</v>
      </c>
      <c r="H1085" s="68">
        <f t="shared" si="79"/>
        <v>60.003710103356831</v>
      </c>
      <c r="I1085" s="69">
        <f t="shared" si="79"/>
        <v>58.554742683954515</v>
      </c>
    </row>
    <row r="1086" spans="1:9" s="5" customFormat="1" ht="15" customHeight="1" x14ac:dyDescent="0.25">
      <c r="A1086" s="46" t="str">
        <f t="shared" si="78"/>
        <v>15.09X.3_Moncofar</v>
      </c>
      <c r="B1086" s="4" t="str">
        <f t="shared" si="76"/>
        <v>Salida Nacional / National exit</v>
      </c>
      <c r="C1086" s="68">
        <f t="shared" si="79"/>
        <v>126.42892468707691</v>
      </c>
      <c r="D1086" s="68">
        <f t="shared" si="79"/>
        <v>107.91653389379178</v>
      </c>
      <c r="E1086" s="68">
        <f t="shared" si="79"/>
        <v>90.520952281803233</v>
      </c>
      <c r="F1086" s="68">
        <f t="shared" si="79"/>
        <v>78.430058181332441</v>
      </c>
      <c r="G1086" s="68">
        <f t="shared" si="79"/>
        <v>69.040473055088825</v>
      </c>
      <c r="H1086" s="68">
        <f t="shared" si="79"/>
        <v>59.646144049031122</v>
      </c>
      <c r="I1086" s="69">
        <f t="shared" si="79"/>
        <v>58.207116525435723</v>
      </c>
    </row>
    <row r="1087" spans="1:9" s="5" customFormat="1" ht="15" customHeight="1" x14ac:dyDescent="0.25">
      <c r="A1087" s="46" t="str">
        <f t="shared" si="78"/>
        <v>15.09X_Nules I</v>
      </c>
      <c r="B1087" s="4" t="str">
        <f t="shared" si="76"/>
        <v>Salida Nacional / National exit</v>
      </c>
      <c r="C1087" s="68">
        <f t="shared" si="79"/>
        <v>126.46056252870531</v>
      </c>
      <c r="D1087" s="68">
        <f t="shared" si="79"/>
        <v>107.95116418280605</v>
      </c>
      <c r="E1087" s="68">
        <f t="shared" si="79"/>
        <v>90.558823687740684</v>
      </c>
      <c r="F1087" s="68">
        <f t="shared" si="79"/>
        <v>78.47109396923274</v>
      </c>
      <c r="G1087" s="68">
        <f t="shared" si="79"/>
        <v>69.078246660199994</v>
      </c>
      <c r="H1087" s="68">
        <f t="shared" si="79"/>
        <v>59.678681701277789</v>
      </c>
      <c r="I1087" s="69">
        <f t="shared" si="79"/>
        <v>58.238749671034689</v>
      </c>
    </row>
    <row r="1088" spans="1:9" s="5" customFormat="1" ht="15" customHeight="1" x14ac:dyDescent="0.25">
      <c r="A1088" s="46" t="str">
        <f t="shared" si="78"/>
        <v>15.10_Chilches</v>
      </c>
      <c r="B1088" s="4" t="str">
        <f t="shared" si="76"/>
        <v>Salida Nacional / National exit</v>
      </c>
      <c r="C1088" s="68">
        <f t="shared" si="79"/>
        <v>126.28492963184793</v>
      </c>
      <c r="D1088" s="68">
        <f t="shared" si="79"/>
        <v>107.75891914757209</v>
      </c>
      <c r="E1088" s="68">
        <f t="shared" si="79"/>
        <v>90.348586061199171</v>
      </c>
      <c r="F1088" s="68">
        <f t="shared" si="79"/>
        <v>78.243289734405224</v>
      </c>
      <c r="G1088" s="68">
        <f t="shared" si="79"/>
        <v>68.868551960784529</v>
      </c>
      <c r="H1088" s="68">
        <f t="shared" si="79"/>
        <v>59.498053636059588</v>
      </c>
      <c r="I1088" s="69">
        <f t="shared" si="79"/>
        <v>58.063142843504885</v>
      </c>
    </row>
    <row r="1089" spans="1:9" s="5" customFormat="1" ht="15" customHeight="1" x14ac:dyDescent="0.25">
      <c r="A1089" s="46" t="str">
        <f t="shared" ref="A1089:A1104" si="80">A824</f>
        <v>15.11_Sagunto</v>
      </c>
      <c r="B1089" s="4" t="str">
        <f t="shared" si="76"/>
        <v>Salida Nacional / National exit</v>
      </c>
      <c r="C1089" s="68">
        <f t="shared" ref="C1089:I1104" si="81">IF(C29=0,"",C824/C29)</f>
        <v>125.79351002851095</v>
      </c>
      <c r="D1089" s="68">
        <f t="shared" si="81"/>
        <v>107.23876988949388</v>
      </c>
      <c r="E1089" s="68">
        <f t="shared" si="81"/>
        <v>89.795978282018453</v>
      </c>
      <c r="F1089" s="68">
        <f t="shared" si="81"/>
        <v>77.65616228272593</v>
      </c>
      <c r="G1089" s="68">
        <f t="shared" si="81"/>
        <v>68.330286157757143</v>
      </c>
      <c r="H1089" s="68">
        <f t="shared" si="81"/>
        <v>59.034560025098955</v>
      </c>
      <c r="I1089" s="69">
        <f t="shared" si="81"/>
        <v>57.612878407064535</v>
      </c>
    </row>
    <row r="1090" spans="1:9" s="5" customFormat="1" ht="15" customHeight="1" x14ac:dyDescent="0.25">
      <c r="A1090" s="46" t="str">
        <f t="shared" si="80"/>
        <v>15.12_Puzol</v>
      </c>
      <c r="B1090" s="4" t="str">
        <f t="shared" si="76"/>
        <v>Salida Nacional / National exit</v>
      </c>
      <c r="C1090" s="68" t="str">
        <f t="shared" si="81"/>
        <v/>
      </c>
      <c r="D1090" s="68" t="str">
        <f t="shared" si="81"/>
        <v/>
      </c>
      <c r="E1090" s="68" t="str">
        <f t="shared" si="81"/>
        <v/>
      </c>
      <c r="F1090" s="68" t="str">
        <f t="shared" si="81"/>
        <v/>
      </c>
      <c r="G1090" s="68" t="str">
        <f t="shared" si="81"/>
        <v/>
      </c>
      <c r="H1090" s="68" t="str">
        <f t="shared" si="81"/>
        <v/>
      </c>
      <c r="I1090" s="69" t="str">
        <f t="shared" si="81"/>
        <v/>
      </c>
    </row>
    <row r="1091" spans="1:9" s="5" customFormat="1" ht="15" customHeight="1" x14ac:dyDescent="0.25">
      <c r="A1091" s="46" t="str">
        <f t="shared" si="80"/>
        <v>15.14_Paterna</v>
      </c>
      <c r="B1091" s="4" t="str">
        <f t="shared" si="76"/>
        <v>Salida Nacional / National exit</v>
      </c>
      <c r="C1091" s="68" t="str">
        <f t="shared" si="81"/>
        <v/>
      </c>
      <c r="D1091" s="68" t="str">
        <f t="shared" si="81"/>
        <v/>
      </c>
      <c r="E1091" s="68" t="str">
        <f t="shared" si="81"/>
        <v/>
      </c>
      <c r="F1091" s="68" t="str">
        <f t="shared" si="81"/>
        <v/>
      </c>
      <c r="G1091" s="68" t="str">
        <f t="shared" si="81"/>
        <v/>
      </c>
      <c r="H1091" s="68" t="str">
        <f t="shared" si="81"/>
        <v/>
      </c>
      <c r="I1091" s="69" t="str">
        <f t="shared" si="81"/>
        <v/>
      </c>
    </row>
    <row r="1092" spans="1:9" s="5" customFormat="1" ht="15" customHeight="1" x14ac:dyDescent="0.25">
      <c r="A1092" s="46" t="str">
        <f t="shared" si="80"/>
        <v>15.16_Llombay</v>
      </c>
      <c r="B1092" s="4" t="str">
        <f t="shared" si="76"/>
        <v>Salida Nacional / National exit</v>
      </c>
      <c r="C1092" s="68">
        <f t="shared" si="81"/>
        <v>124.44585445583742</v>
      </c>
      <c r="D1092" s="68">
        <f t="shared" si="81"/>
        <v>105.91910146294749</v>
      </c>
      <c r="E1092" s="68">
        <f t="shared" si="81"/>
        <v>88.508211229281471</v>
      </c>
      <c r="F1092" s="68">
        <f t="shared" si="81"/>
        <v>76.376164510658</v>
      </c>
      <c r="G1092" s="68">
        <f t="shared" si="81"/>
        <v>67.193852252067103</v>
      </c>
      <c r="H1092" s="68">
        <f t="shared" si="81"/>
        <v>58.074076653419631</v>
      </c>
      <c r="I1092" s="69">
        <f t="shared" si="81"/>
        <v>56.712596987391088</v>
      </c>
    </row>
    <row r="1093" spans="1:9" s="5" customFormat="1" ht="15" customHeight="1" x14ac:dyDescent="0.25">
      <c r="A1093" s="46" t="str">
        <f t="shared" si="80"/>
        <v>15.17_Carlet</v>
      </c>
      <c r="B1093" s="4" t="str">
        <f t="shared" si="76"/>
        <v>Salida Nacional / National exit</v>
      </c>
      <c r="C1093" s="68">
        <f t="shared" si="81"/>
        <v>124.30319337078043</v>
      </c>
      <c r="D1093" s="68">
        <f t="shared" si="81"/>
        <v>105.78042233451418</v>
      </c>
      <c r="E1093" s="68">
        <f t="shared" si="81"/>
        <v>88.373805069666616</v>
      </c>
      <c r="F1093" s="68">
        <f t="shared" si="81"/>
        <v>76.243290315131645</v>
      </c>
      <c r="G1093" s="68">
        <f t="shared" si="81"/>
        <v>67.075860453853181</v>
      </c>
      <c r="H1093" s="68">
        <f t="shared" si="81"/>
        <v>57.974215493190258</v>
      </c>
      <c r="I1093" s="69">
        <f t="shared" si="81"/>
        <v>56.618741316720488</v>
      </c>
    </row>
    <row r="1094" spans="1:9" s="5" customFormat="1" ht="15" customHeight="1" x14ac:dyDescent="0.25">
      <c r="A1094" s="46" t="str">
        <f t="shared" si="80"/>
        <v>15.19_Alcudia de Crespins</v>
      </c>
      <c r="B1094" s="4" t="str">
        <f t="shared" si="76"/>
        <v>Salida Nacional / National exit</v>
      </c>
      <c r="C1094" s="68">
        <f t="shared" si="81"/>
        <v>123.35708516519104</v>
      </c>
      <c r="D1094" s="68">
        <f t="shared" si="81"/>
        <v>104.89766650079646</v>
      </c>
      <c r="E1094" s="68">
        <f t="shared" si="81"/>
        <v>87.55186087064348</v>
      </c>
      <c r="F1094" s="68">
        <f t="shared" si="81"/>
        <v>75.457223087250711</v>
      </c>
      <c r="G1094" s="68">
        <f t="shared" si="81"/>
        <v>66.377070470892363</v>
      </c>
      <c r="H1094" s="68">
        <f t="shared" si="81"/>
        <v>57.377714174158314</v>
      </c>
      <c r="I1094" s="69">
        <f t="shared" si="81"/>
        <v>56.048750350555999</v>
      </c>
    </row>
    <row r="1095" spans="1:9" s="5" customFormat="1" ht="15" customHeight="1" x14ac:dyDescent="0.25">
      <c r="A1095" s="46" t="str">
        <f t="shared" si="80"/>
        <v>15.20.04_Denia</v>
      </c>
      <c r="B1095" s="4" t="str">
        <f t="shared" si="76"/>
        <v>Salida Nacional / National exit</v>
      </c>
      <c r="C1095" s="68">
        <f t="shared" si="81"/>
        <v>135.87875798026951</v>
      </c>
      <c r="D1095" s="68">
        <f t="shared" si="81"/>
        <v>115.73700471495454</v>
      </c>
      <c r="E1095" s="68">
        <f t="shared" si="81"/>
        <v>96.82994400353661</v>
      </c>
      <c r="F1095" s="68">
        <f t="shared" si="81"/>
        <v>83.67308070080152</v>
      </c>
      <c r="G1095" s="68">
        <f t="shared" si="81"/>
        <v>73.661327998958839</v>
      </c>
      <c r="H1095" s="68">
        <f t="shared" si="81"/>
        <v>63.682032786634601</v>
      </c>
      <c r="I1095" s="69">
        <f t="shared" si="81"/>
        <v>62.221800912721832</v>
      </c>
    </row>
    <row r="1096" spans="1:9" s="5" customFormat="1" ht="15" customHeight="1" x14ac:dyDescent="0.25">
      <c r="A1096" s="46" t="str">
        <f t="shared" si="80"/>
        <v>15.20.05_Ibiza</v>
      </c>
      <c r="B1096" s="4" t="str">
        <f t="shared" si="76"/>
        <v>Salida Nacional / National exit</v>
      </c>
      <c r="C1096" s="68">
        <f t="shared" si="81"/>
        <v>160.19945005069485</v>
      </c>
      <c r="D1096" s="68">
        <f t="shared" si="81"/>
        <v>136.79011885129302</v>
      </c>
      <c r="E1096" s="68">
        <f t="shared" si="81"/>
        <v>114.85065147699628</v>
      </c>
      <c r="F1096" s="68">
        <f t="shared" si="81"/>
        <v>99.630640530428522</v>
      </c>
      <c r="G1096" s="68">
        <f t="shared" si="81"/>
        <v>87.809452368448035</v>
      </c>
      <c r="H1096" s="68">
        <f t="shared" si="81"/>
        <v>75.926833777062512</v>
      </c>
      <c r="I1096" s="69">
        <f t="shared" si="81"/>
        <v>74.211641573373285</v>
      </c>
    </row>
    <row r="1097" spans="1:9" s="5" customFormat="1" ht="15" customHeight="1" x14ac:dyDescent="0.25">
      <c r="A1097" s="46" t="str">
        <f t="shared" si="80"/>
        <v>15.20.06_Mallorca-S. Juan Dios</v>
      </c>
      <c r="B1097" s="4" t="str">
        <f t="shared" si="76"/>
        <v>Salida Nacional / National exit</v>
      </c>
      <c r="C1097" s="68">
        <f t="shared" si="81"/>
        <v>163.10735461154783</v>
      </c>
      <c r="D1097" s="68">
        <f t="shared" si="81"/>
        <v>139.30733532029564</v>
      </c>
      <c r="E1097" s="68">
        <f t="shared" si="81"/>
        <v>117.0052981169903</v>
      </c>
      <c r="F1097" s="68">
        <f t="shared" si="81"/>
        <v>101.53860683641552</v>
      </c>
      <c r="G1097" s="68">
        <f t="shared" si="81"/>
        <v>89.501073448243815</v>
      </c>
      <c r="H1097" s="68">
        <f t="shared" si="81"/>
        <v>77.390883917728573</v>
      </c>
      <c r="I1097" s="69">
        <f t="shared" si="81"/>
        <v>75.645207371585343</v>
      </c>
    </row>
    <row r="1098" spans="1:9" s="5" customFormat="1" ht="15" customHeight="1" x14ac:dyDescent="0.25">
      <c r="A1098" s="46" t="str">
        <f t="shared" si="80"/>
        <v>15.20A.1_Onteniente</v>
      </c>
      <c r="B1098" s="4" t="str">
        <f t="shared" si="76"/>
        <v>Salida Nacional / National exit</v>
      </c>
      <c r="C1098" s="68">
        <f t="shared" si="81"/>
        <v>125.0838354969809</v>
      </c>
      <c r="D1098" s="68">
        <f t="shared" si="81"/>
        <v>106.34593781531613</v>
      </c>
      <c r="E1098" s="68">
        <f t="shared" si="81"/>
        <v>88.740612516842191</v>
      </c>
      <c r="F1098" s="68">
        <f t="shared" si="81"/>
        <v>76.464031624865669</v>
      </c>
      <c r="G1098" s="68">
        <f t="shared" si="81"/>
        <v>67.264125424957356</v>
      </c>
      <c r="H1098" s="68">
        <f t="shared" si="81"/>
        <v>58.148782394149769</v>
      </c>
      <c r="I1098" s="69">
        <f t="shared" si="81"/>
        <v>56.809422725221275</v>
      </c>
    </row>
    <row r="1099" spans="1:9" s="5" customFormat="1" ht="15" customHeight="1" x14ac:dyDescent="0.25">
      <c r="A1099" s="46" t="str">
        <f t="shared" si="80"/>
        <v>15.21_Bañeres</v>
      </c>
      <c r="B1099" s="4" t="str">
        <f t="shared" si="76"/>
        <v>Salida Nacional / National exit</v>
      </c>
      <c r="C1099" s="68">
        <f t="shared" si="81"/>
        <v>127.03569015131238</v>
      </c>
      <c r="D1099" s="68">
        <f t="shared" si="81"/>
        <v>107.98301306634482</v>
      </c>
      <c r="E1099" s="68">
        <f t="shared" si="81"/>
        <v>90.084339049666383</v>
      </c>
      <c r="F1099" s="68">
        <f t="shared" si="81"/>
        <v>77.602098526233362</v>
      </c>
      <c r="G1099" s="68">
        <f t="shared" si="81"/>
        <v>68.266826587686396</v>
      </c>
      <c r="H1099" s="68">
        <f t="shared" si="81"/>
        <v>59.020375157269562</v>
      </c>
      <c r="I1099" s="69">
        <f t="shared" si="81"/>
        <v>57.669263717024172</v>
      </c>
    </row>
    <row r="1100" spans="1:9" s="5" customFormat="1" ht="15" customHeight="1" x14ac:dyDescent="0.25">
      <c r="A1100" s="46" t="str">
        <f t="shared" si="80"/>
        <v>15.22_Ibi</v>
      </c>
      <c r="B1100" s="4" t="str">
        <f t="shared" si="76"/>
        <v>Salida Nacional / National exit</v>
      </c>
      <c r="C1100" s="68">
        <f t="shared" si="81"/>
        <v>128.80354068315808</v>
      </c>
      <c r="D1100" s="68">
        <f t="shared" si="81"/>
        <v>109.46575889825398</v>
      </c>
      <c r="E1100" s="68">
        <f t="shared" si="81"/>
        <v>91.301390565483189</v>
      </c>
      <c r="F1100" s="68">
        <f t="shared" si="81"/>
        <v>78.632878237414232</v>
      </c>
      <c r="G1100" s="68">
        <f t="shared" si="81"/>
        <v>69.175001681502451</v>
      </c>
      <c r="H1100" s="68">
        <f t="shared" si="81"/>
        <v>59.809801627326991</v>
      </c>
      <c r="I1100" s="69">
        <f t="shared" si="81"/>
        <v>58.448046272010117</v>
      </c>
    </row>
    <row r="1101" spans="1:9" s="5" customFormat="1" ht="15" customHeight="1" x14ac:dyDescent="0.25">
      <c r="A1101" s="46" t="str">
        <f t="shared" si="80"/>
        <v>15.23_Tibi</v>
      </c>
      <c r="B1101" s="4" t="str">
        <f t="shared" si="76"/>
        <v>Salida Nacional / National exit</v>
      </c>
      <c r="C1101" s="68">
        <f t="shared" si="81"/>
        <v>129.8624341548375</v>
      </c>
      <c r="D1101" s="68">
        <f t="shared" si="81"/>
        <v>110.35388255649632</v>
      </c>
      <c r="E1101" s="68">
        <f t="shared" si="81"/>
        <v>92.030370692242329</v>
      </c>
      <c r="F1101" s="68">
        <f t="shared" si="81"/>
        <v>79.250286715816245</v>
      </c>
      <c r="G1101" s="68">
        <f t="shared" si="81"/>
        <v>69.718973392153629</v>
      </c>
      <c r="H1101" s="68">
        <f t="shared" si="81"/>
        <v>60.282646203526575</v>
      </c>
      <c r="I1101" s="69">
        <f t="shared" si="81"/>
        <v>58.914515438083498</v>
      </c>
    </row>
    <row r="1102" spans="1:9" s="5" customFormat="1" ht="15" customHeight="1" x14ac:dyDescent="0.25">
      <c r="A1102" s="46" t="str">
        <f t="shared" si="80"/>
        <v>15.24_Alicante</v>
      </c>
      <c r="B1102" s="4" t="str">
        <f t="shared" si="76"/>
        <v>Salida Nacional / National exit</v>
      </c>
      <c r="C1102" s="68">
        <f t="shared" si="81"/>
        <v>131.25367540867506</v>
      </c>
      <c r="D1102" s="68">
        <f t="shared" si="81"/>
        <v>111.52075562248686</v>
      </c>
      <c r="E1102" s="68">
        <f t="shared" si="81"/>
        <v>92.988150915371335</v>
      </c>
      <c r="F1102" s="68">
        <f t="shared" si="81"/>
        <v>80.061477046661935</v>
      </c>
      <c r="G1102" s="68">
        <f t="shared" si="81"/>
        <v>70.433677850174504</v>
      </c>
      <c r="H1102" s="68">
        <f t="shared" si="81"/>
        <v>60.903899331113479</v>
      </c>
      <c r="I1102" s="69">
        <f t="shared" si="81"/>
        <v>59.527392148386767</v>
      </c>
    </row>
    <row r="1103" spans="1:9" s="5" customFormat="1" ht="15" customHeight="1" x14ac:dyDescent="0.25">
      <c r="A1103" s="46" t="str">
        <f t="shared" si="80"/>
        <v>15.26_Elche</v>
      </c>
      <c r="B1103" s="4" t="str">
        <f t="shared" si="76"/>
        <v>Salida Nacional / National exit</v>
      </c>
      <c r="C1103" s="68">
        <f t="shared" si="81"/>
        <v>133.99286282870636</v>
      </c>
      <c r="D1103" s="68">
        <f t="shared" si="81"/>
        <v>113.81818894996904</v>
      </c>
      <c r="E1103" s="68">
        <f t="shared" si="81"/>
        <v>94.873905475274711</v>
      </c>
      <c r="F1103" s="68">
        <f t="shared" si="81"/>
        <v>81.658613663603333</v>
      </c>
      <c r="G1103" s="68">
        <f t="shared" si="81"/>
        <v>71.84084533823669</v>
      </c>
      <c r="H1103" s="68">
        <f t="shared" si="81"/>
        <v>62.127072340860771</v>
      </c>
      <c r="I1103" s="69">
        <f t="shared" si="81"/>
        <v>60.734072995624537</v>
      </c>
    </row>
    <row r="1104" spans="1:9" s="5" customFormat="1" ht="15" customHeight="1" x14ac:dyDescent="0.25">
      <c r="A1104" s="46" t="str">
        <f t="shared" si="80"/>
        <v>15.28_16_Callosa Segura</v>
      </c>
      <c r="B1104" s="4" t="str">
        <f t="shared" si="76"/>
        <v>Salida Nacional / National exit</v>
      </c>
      <c r="C1104" s="68">
        <f t="shared" si="81"/>
        <v>136.05720739825509</v>
      </c>
      <c r="D1104" s="68">
        <f t="shared" si="81"/>
        <v>115.54961264840077</v>
      </c>
      <c r="E1104" s="68">
        <f t="shared" si="81"/>
        <v>96.295074087823934</v>
      </c>
      <c r="F1104" s="68">
        <f t="shared" si="81"/>
        <v>82.862270002669348</v>
      </c>
      <c r="G1104" s="68">
        <f t="shared" si="81"/>
        <v>72.901334496876842</v>
      </c>
      <c r="H1104" s="68">
        <f t="shared" si="81"/>
        <v>63.048897018436733</v>
      </c>
      <c r="I1104" s="69">
        <f t="shared" si="81"/>
        <v>61.643468620019355</v>
      </c>
    </row>
    <row r="1105" spans="1:9" s="5" customFormat="1" ht="15" customHeight="1" x14ac:dyDescent="0.25">
      <c r="A1105" s="46" t="str">
        <f t="shared" ref="A1105:A1120" si="82">A840</f>
        <v>15.30_San Javier</v>
      </c>
      <c r="B1105" s="4" t="str">
        <f t="shared" si="76"/>
        <v>Salida Nacional / National exit</v>
      </c>
      <c r="C1105" s="68">
        <f t="shared" ref="C1105:I1120" si="83">IF(C45=0,"",C840/C45)</f>
        <v>138.90919107226557</v>
      </c>
      <c r="D1105" s="68">
        <f t="shared" si="83"/>
        <v>117.9355508923715</v>
      </c>
      <c r="E1105" s="68">
        <f t="shared" si="83"/>
        <v>98.24681719686491</v>
      </c>
      <c r="F1105" s="68">
        <f t="shared" si="83"/>
        <v>84.509147550967924</v>
      </c>
      <c r="G1105" s="68">
        <f t="shared" si="83"/>
        <v>74.351901269202784</v>
      </c>
      <c r="H1105" s="68">
        <f t="shared" si="83"/>
        <v>64.310541100354413</v>
      </c>
      <c r="I1105" s="69">
        <f t="shared" si="83"/>
        <v>62.889364448819855</v>
      </c>
    </row>
    <row r="1106" spans="1:9" s="5" customFormat="1" ht="15" customHeight="1" x14ac:dyDescent="0.25">
      <c r="A1106" s="46" t="str">
        <f t="shared" si="82"/>
        <v>15.31.1A_EnergyWorks Cartagena</v>
      </c>
      <c r="B1106" s="4" t="str">
        <f t="shared" si="76"/>
        <v>Salida Nacional / National exit</v>
      </c>
      <c r="C1106" s="68">
        <f t="shared" si="83"/>
        <v>137.6308099981274</v>
      </c>
      <c r="D1106" s="68">
        <f t="shared" si="83"/>
        <v>116.83913077462778</v>
      </c>
      <c r="E1106" s="68">
        <f t="shared" si="83"/>
        <v>97.330726488946027</v>
      </c>
      <c r="F1106" s="68">
        <f t="shared" si="83"/>
        <v>83.722035964637442</v>
      </c>
      <c r="G1106" s="68">
        <f t="shared" si="83"/>
        <v>73.674632131011876</v>
      </c>
      <c r="H1106" s="68">
        <f t="shared" si="83"/>
        <v>63.736866198827876</v>
      </c>
      <c r="I1106" s="69">
        <f t="shared" si="83"/>
        <v>62.349677636605989</v>
      </c>
    </row>
    <row r="1107" spans="1:9" s="5" customFormat="1" ht="15" customHeight="1" x14ac:dyDescent="0.25">
      <c r="A1107" s="46" t="str">
        <f t="shared" si="82"/>
        <v>15.31_General Electric</v>
      </c>
      <c r="B1107" s="4" t="str">
        <f t="shared" si="76"/>
        <v>Salida Nacional / National exit</v>
      </c>
      <c r="C1107" s="68">
        <f t="shared" si="83"/>
        <v>138.2291183562196</v>
      </c>
      <c r="D1107" s="68">
        <f t="shared" si="83"/>
        <v>117.30101654006884</v>
      </c>
      <c r="E1107" s="68">
        <f t="shared" si="83"/>
        <v>97.655994899197921</v>
      </c>
      <c r="F1107" s="68">
        <f t="shared" si="83"/>
        <v>83.94411400459181</v>
      </c>
      <c r="G1107" s="68">
        <f t="shared" si="83"/>
        <v>73.849603541680352</v>
      </c>
      <c r="H1107" s="68">
        <f t="shared" si="83"/>
        <v>63.881769560521548</v>
      </c>
      <c r="I1107" s="69">
        <f t="shared" si="83"/>
        <v>62.47964883469546</v>
      </c>
    </row>
    <row r="1108" spans="1:9" s="5" customFormat="1" ht="15" customHeight="1" x14ac:dyDescent="0.25">
      <c r="A1108" s="46" t="str">
        <f t="shared" si="82"/>
        <v>15.31A.2_Fuente Alamo</v>
      </c>
      <c r="B1108" s="4" t="str">
        <f t="shared" si="76"/>
        <v>Salida Nacional / National exit</v>
      </c>
      <c r="C1108" s="68">
        <f t="shared" si="83"/>
        <v>137.0337033483485</v>
      </c>
      <c r="D1108" s="68">
        <f t="shared" si="83"/>
        <v>116.37216755880935</v>
      </c>
      <c r="E1108" s="68">
        <f t="shared" si="83"/>
        <v>96.991599586245414</v>
      </c>
      <c r="F1108" s="68">
        <f t="shared" si="83"/>
        <v>83.478172432060148</v>
      </c>
      <c r="G1108" s="68">
        <f t="shared" si="83"/>
        <v>73.474732701227083</v>
      </c>
      <c r="H1108" s="68">
        <f t="shared" si="83"/>
        <v>63.567466229133984</v>
      </c>
      <c r="I1108" s="69">
        <f t="shared" si="83"/>
        <v>62.190519425167736</v>
      </c>
    </row>
    <row r="1109" spans="1:9" s="5" customFormat="1" ht="15" customHeight="1" x14ac:dyDescent="0.25">
      <c r="A1109" s="46" t="str">
        <f t="shared" si="82"/>
        <v>15.31A.4_Lorca</v>
      </c>
      <c r="B1109" s="4" t="str">
        <f t="shared" si="76"/>
        <v>Salida Nacional / National exit</v>
      </c>
      <c r="C1109" s="68">
        <f t="shared" si="83"/>
        <v>136.09024980326285</v>
      </c>
      <c r="D1109" s="68">
        <f t="shared" si="83"/>
        <v>115.63316749150383</v>
      </c>
      <c r="E1109" s="68">
        <f t="shared" si="83"/>
        <v>96.453370991898339</v>
      </c>
      <c r="F1109" s="68">
        <f t="shared" si="83"/>
        <v>83.089459619912063</v>
      </c>
      <c r="G1109" s="68">
        <f t="shared" si="83"/>
        <v>73.155565131221763</v>
      </c>
      <c r="H1109" s="68">
        <f t="shared" si="83"/>
        <v>63.29690723310258</v>
      </c>
      <c r="I1109" s="69">
        <f t="shared" si="83"/>
        <v>61.936146495601029</v>
      </c>
    </row>
    <row r="1110" spans="1:9" s="5" customFormat="1" ht="15" customHeight="1" x14ac:dyDescent="0.25">
      <c r="A1110" s="46" t="str">
        <f t="shared" si="82"/>
        <v>15.34_Escombreras</v>
      </c>
      <c r="B1110" s="4" t="str">
        <f t="shared" si="76"/>
        <v>Salida Nacional / National exit</v>
      </c>
      <c r="C1110" s="68">
        <f t="shared" si="83"/>
        <v>139.21784857349562</v>
      </c>
      <c r="D1110" s="68">
        <f t="shared" si="83"/>
        <v>118.13637051951615</v>
      </c>
      <c r="E1110" s="68">
        <f t="shared" si="83"/>
        <v>98.346518539853605</v>
      </c>
      <c r="F1110" s="68">
        <f t="shared" si="83"/>
        <v>84.532896896119212</v>
      </c>
      <c r="G1110" s="68">
        <f t="shared" si="83"/>
        <v>74.365607127747438</v>
      </c>
      <c r="H1110" s="68">
        <f t="shared" si="83"/>
        <v>64.32732648825511</v>
      </c>
      <c r="I1110" s="69">
        <f t="shared" si="83"/>
        <v>62.913954810041737</v>
      </c>
    </row>
    <row r="1111" spans="1:9" s="5" customFormat="1" ht="15" customHeight="1" x14ac:dyDescent="0.25">
      <c r="A1111" s="46" t="str">
        <f t="shared" si="82"/>
        <v>15_Tivissa</v>
      </c>
      <c r="B1111" s="4" t="str">
        <f t="shared" si="76"/>
        <v>Salida Nacional / National exit</v>
      </c>
      <c r="C1111" s="68">
        <f t="shared" si="83"/>
        <v>129.81743282006013</v>
      </c>
      <c r="D1111" s="68">
        <f t="shared" si="83"/>
        <v>111.64590723457725</v>
      </c>
      <c r="E1111" s="68">
        <f t="shared" si="83"/>
        <v>94.614090046554551</v>
      </c>
      <c r="F1111" s="68">
        <f t="shared" si="83"/>
        <v>82.871881617784481</v>
      </c>
      <c r="G1111" s="68">
        <f t="shared" si="83"/>
        <v>73.127504596684219</v>
      </c>
      <c r="H1111" s="68">
        <f t="shared" si="83"/>
        <v>63.166249438657992</v>
      </c>
      <c r="I1111" s="69">
        <f t="shared" si="83"/>
        <v>61.630349272592838</v>
      </c>
    </row>
    <row r="1112" spans="1:9" s="5" customFormat="1" ht="15" customHeight="1" x14ac:dyDescent="0.25">
      <c r="A1112" s="46" t="str">
        <f t="shared" si="82"/>
        <v>16A_Benisanet</v>
      </c>
      <c r="B1112" s="4" t="str">
        <f t="shared" si="76"/>
        <v>Salida Nacional / National exit</v>
      </c>
      <c r="C1112" s="68">
        <f t="shared" si="83"/>
        <v>129.93840809096292</v>
      </c>
      <c r="D1112" s="68">
        <f t="shared" si="83"/>
        <v>111.75809984058654</v>
      </c>
      <c r="E1112" s="68">
        <f t="shared" si="83"/>
        <v>94.71876124790262</v>
      </c>
      <c r="F1112" s="68">
        <f t="shared" si="83"/>
        <v>82.972318895913986</v>
      </c>
      <c r="G1112" s="68">
        <f t="shared" si="83"/>
        <v>73.218391150390815</v>
      </c>
      <c r="H1112" s="68">
        <f t="shared" si="83"/>
        <v>63.245198483659237</v>
      </c>
      <c r="I1112" s="69">
        <f t="shared" si="83"/>
        <v>61.708318739456807</v>
      </c>
    </row>
    <row r="1113" spans="1:9" s="5" customFormat="1" ht="15" customHeight="1" x14ac:dyDescent="0.25">
      <c r="A1113" s="46" t="str">
        <f t="shared" si="82"/>
        <v>19_Caspe</v>
      </c>
      <c r="B1113" s="4" t="str">
        <f t="shared" si="76"/>
        <v>Salida Nacional / National exit</v>
      </c>
      <c r="C1113" s="68">
        <f t="shared" si="83"/>
        <v>135.11646151406887</v>
      </c>
      <c r="D1113" s="68">
        <f t="shared" si="83"/>
        <v>116.56023256786474</v>
      </c>
      <c r="E1113" s="68">
        <f t="shared" si="83"/>
        <v>99.19895846834514</v>
      </c>
      <c r="F1113" s="68">
        <f t="shared" si="83"/>
        <v>87.271293289149853</v>
      </c>
      <c r="G1113" s="68">
        <f t="shared" si="83"/>
        <v>77.108569920174006</v>
      </c>
      <c r="H1113" s="68">
        <f t="shared" si="83"/>
        <v>66.624421110473108</v>
      </c>
      <c r="I1113" s="69">
        <f t="shared" si="83"/>
        <v>65.0456128970131</v>
      </c>
    </row>
    <row r="1114" spans="1:9" s="5" customFormat="1" ht="15" customHeight="1" x14ac:dyDescent="0.25">
      <c r="A1114" s="46" t="str">
        <f t="shared" si="82"/>
        <v>20_Andorra</v>
      </c>
      <c r="B1114" s="4" t="str">
        <f t="shared" si="76"/>
        <v>Salida Nacional / National exit</v>
      </c>
      <c r="C1114" s="68">
        <f t="shared" si="83"/>
        <v>134.74785379362379</v>
      </c>
      <c r="D1114" s="68">
        <f t="shared" si="83"/>
        <v>116.3209572354742</v>
      </c>
      <c r="E1114" s="68">
        <f t="shared" si="83"/>
        <v>99.087812632309607</v>
      </c>
      <c r="F1114" s="68">
        <f t="shared" si="83"/>
        <v>87.257878784952851</v>
      </c>
      <c r="G1114" s="68">
        <f t="shared" si="83"/>
        <v>77.11829483453262</v>
      </c>
      <c r="H1114" s="68">
        <f t="shared" si="83"/>
        <v>66.636797086691317</v>
      </c>
      <c r="I1114" s="69">
        <f t="shared" si="83"/>
        <v>65.066054397374302</v>
      </c>
    </row>
    <row r="1115" spans="1:9" s="5" customFormat="1" ht="15" customHeight="1" x14ac:dyDescent="0.25">
      <c r="A1115" s="46" t="str">
        <f t="shared" si="82"/>
        <v>21.1_Azaila</v>
      </c>
      <c r="B1115" s="4" t="str">
        <f t="shared" si="76"/>
        <v>Salida Nacional / National exit</v>
      </c>
      <c r="C1115" s="68">
        <f t="shared" si="83"/>
        <v>134.05395857868362</v>
      </c>
      <c r="D1115" s="68">
        <f t="shared" si="83"/>
        <v>115.81849150681053</v>
      </c>
      <c r="E1115" s="68">
        <f t="shared" si="83"/>
        <v>98.773172614879911</v>
      </c>
      <c r="F1115" s="68">
        <f t="shared" si="83"/>
        <v>87.084180285101993</v>
      </c>
      <c r="G1115" s="68">
        <f t="shared" si="83"/>
        <v>76.991179971837383</v>
      </c>
      <c r="H1115" s="68">
        <f t="shared" si="83"/>
        <v>66.53178032778159</v>
      </c>
      <c r="I1115" s="69">
        <f t="shared" si="83"/>
        <v>64.973643268809298</v>
      </c>
    </row>
    <row r="1116" spans="1:9" s="5" customFormat="1" ht="15" customHeight="1" x14ac:dyDescent="0.25">
      <c r="A1116" s="46" t="str">
        <f t="shared" si="82"/>
        <v>22_Epysa</v>
      </c>
      <c r="B1116" s="4" t="str">
        <f t="shared" si="76"/>
        <v>Salida Nacional / National exit</v>
      </c>
      <c r="C1116" s="68">
        <f t="shared" si="83"/>
        <v>133.51464779773841</v>
      </c>
      <c r="D1116" s="68">
        <f t="shared" si="83"/>
        <v>115.42796397658806</v>
      </c>
      <c r="E1116" s="68">
        <f t="shared" si="83"/>
        <v>98.528627401333168</v>
      </c>
      <c r="F1116" s="68">
        <f t="shared" si="83"/>
        <v>86.949177951051269</v>
      </c>
      <c r="G1116" s="68">
        <f t="shared" si="83"/>
        <v>76.892383475775901</v>
      </c>
      <c r="H1116" s="68">
        <f t="shared" si="83"/>
        <v>66.450158969051216</v>
      </c>
      <c r="I1116" s="69">
        <f t="shared" si="83"/>
        <v>64.901819286107951</v>
      </c>
    </row>
    <row r="1117" spans="1:9" s="5" customFormat="1" ht="15" customHeight="1" x14ac:dyDescent="0.25">
      <c r="A1117" s="46" t="str">
        <f t="shared" si="82"/>
        <v>23_Mediana Zaragoza</v>
      </c>
      <c r="B1117" s="4" t="str">
        <f t="shared" si="76"/>
        <v>Salida Nacional / National exit</v>
      </c>
      <c r="C1117" s="68">
        <f t="shared" si="83"/>
        <v>133.07935120860847</v>
      </c>
      <c r="D1117" s="68">
        <f t="shared" si="83"/>
        <v>115.11275555155113</v>
      </c>
      <c r="E1117" s="68">
        <f t="shared" si="83"/>
        <v>98.331246408580895</v>
      </c>
      <c r="F1117" s="68">
        <f t="shared" si="83"/>
        <v>86.840212846675129</v>
      </c>
      <c r="G1117" s="68">
        <f t="shared" si="83"/>
        <v>76.812641369233603</v>
      </c>
      <c r="H1117" s="68">
        <f t="shared" si="83"/>
        <v>66.384279516403851</v>
      </c>
      <c r="I1117" s="69">
        <f t="shared" si="83"/>
        <v>64.843847638233925</v>
      </c>
    </row>
    <row r="1118" spans="1:9" s="5" customFormat="1" ht="15" customHeight="1" x14ac:dyDescent="0.25">
      <c r="A1118" s="46" t="str">
        <f t="shared" si="82"/>
        <v>23A_La Cartuja</v>
      </c>
      <c r="B1118" s="4" t="str">
        <f t="shared" si="76"/>
        <v>Salida Nacional / National exit</v>
      </c>
      <c r="C1118" s="68">
        <f t="shared" si="83"/>
        <v>132.54039087979203</v>
      </c>
      <c r="D1118" s="68">
        <f t="shared" si="83"/>
        <v>114.72248179189869</v>
      </c>
      <c r="E1118" s="68">
        <f t="shared" si="83"/>
        <v>98.086860104133862</v>
      </c>
      <c r="F1118" s="68">
        <f t="shared" si="83"/>
        <v>86.705298239139452</v>
      </c>
      <c r="G1118" s="68">
        <f t="shared" si="83"/>
        <v>76.713909072597758</v>
      </c>
      <c r="H1118" s="68">
        <f t="shared" si="83"/>
        <v>66.302711196440569</v>
      </c>
      <c r="I1118" s="69">
        <f t="shared" si="83"/>
        <v>64.772070327819705</v>
      </c>
    </row>
    <row r="1119" spans="1:9" s="5" customFormat="1" ht="15" customHeight="1" x14ac:dyDescent="0.25">
      <c r="A1119" s="46" t="str">
        <f t="shared" si="82"/>
        <v>24_Santa Fe</v>
      </c>
      <c r="B1119" s="4" t="str">
        <f t="shared" si="76"/>
        <v>Salida Nacional / National exit</v>
      </c>
      <c r="C1119" s="68">
        <f t="shared" si="83"/>
        <v>132.21205228035902</v>
      </c>
      <c r="D1119" s="68">
        <f t="shared" si="83"/>
        <v>114.48472414483558</v>
      </c>
      <c r="E1119" s="68">
        <f t="shared" si="83"/>
        <v>97.937978168613682</v>
      </c>
      <c r="F1119" s="68">
        <f t="shared" si="83"/>
        <v>86.623107267164585</v>
      </c>
      <c r="G1119" s="68">
        <f t="shared" si="83"/>
        <v>76.65376063074963</v>
      </c>
      <c r="H1119" s="68">
        <f t="shared" si="83"/>
        <v>66.253019175520123</v>
      </c>
      <c r="I1119" s="69">
        <f t="shared" si="83"/>
        <v>64.7283430619851</v>
      </c>
    </row>
    <row r="1120" spans="1:9" s="5" customFormat="1" ht="15" customHeight="1" x14ac:dyDescent="0.25">
      <c r="A1120" s="46" t="str">
        <f t="shared" si="82"/>
        <v>24A_Zaragoza I+D</v>
      </c>
      <c r="B1120" s="4" t="str">
        <f t="shared" si="76"/>
        <v>Salida Nacional / National exit</v>
      </c>
      <c r="C1120" s="68">
        <f t="shared" si="83"/>
        <v>131.96237701223865</v>
      </c>
      <c r="D1120" s="68">
        <f t="shared" si="83"/>
        <v>114.31021622115418</v>
      </c>
      <c r="E1120" s="68">
        <f t="shared" si="83"/>
        <v>97.83831822182951</v>
      </c>
      <c r="F1120" s="68">
        <f t="shared" si="83"/>
        <v>86.580961925711449</v>
      </c>
      <c r="G1120" s="68">
        <f t="shared" si="83"/>
        <v>76.628588102395483</v>
      </c>
      <c r="H1120" s="68">
        <f t="shared" si="83"/>
        <v>66.233238396689103</v>
      </c>
      <c r="I1120" s="69">
        <f t="shared" si="83"/>
        <v>64.712780376111425</v>
      </c>
    </row>
    <row r="1121" spans="1:9" s="5" customFormat="1" ht="15" customHeight="1" x14ac:dyDescent="0.25">
      <c r="A1121" s="46" t="str">
        <f t="shared" ref="A1121:B1136" si="84">A856</f>
        <v>25A_Barboles</v>
      </c>
      <c r="B1121" s="4" t="str">
        <f t="shared" si="76"/>
        <v>Salida Nacional / National exit</v>
      </c>
      <c r="C1121" s="68" t="str">
        <f t="shared" ref="C1121:I1136" si="85">IF(C61=0,"",C856/C61)</f>
        <v/>
      </c>
      <c r="D1121" s="68" t="str">
        <f t="shared" si="85"/>
        <v/>
      </c>
      <c r="E1121" s="68" t="str">
        <f t="shared" si="85"/>
        <v/>
      </c>
      <c r="F1121" s="68" t="str">
        <f t="shared" si="85"/>
        <v/>
      </c>
      <c r="G1121" s="68" t="str">
        <f t="shared" si="85"/>
        <v/>
      </c>
      <c r="H1121" s="68" t="str">
        <f t="shared" si="85"/>
        <v/>
      </c>
      <c r="I1121" s="69" t="str">
        <f t="shared" si="85"/>
        <v/>
      </c>
    </row>
    <row r="1122" spans="1:9" s="5" customFormat="1" ht="15" customHeight="1" x14ac:dyDescent="0.25">
      <c r="A1122" s="46" t="str">
        <f t="shared" si="84"/>
        <v>25X_General Motors</v>
      </c>
      <c r="B1122" s="4" t="str">
        <f t="shared" si="76"/>
        <v>Salida Nacional / National exit</v>
      </c>
      <c r="C1122" s="68">
        <f t="shared" si="85"/>
        <v>131.40726828201537</v>
      </c>
      <c r="D1122" s="68">
        <f t="shared" si="85"/>
        <v>113.92222876585683</v>
      </c>
      <c r="E1122" s="68">
        <f t="shared" si="85"/>
        <v>97.616741984303161</v>
      </c>
      <c r="F1122" s="68">
        <f t="shared" si="85"/>
        <v>86.487259224779081</v>
      </c>
      <c r="G1122" s="68">
        <f t="shared" si="85"/>
        <v>76.572621444758965</v>
      </c>
      <c r="H1122" s="68">
        <f t="shared" si="85"/>
        <v>66.189259339001993</v>
      </c>
      <c r="I1122" s="69">
        <f t="shared" si="85"/>
        <v>64.678179500905671</v>
      </c>
    </row>
    <row r="1123" spans="1:9" s="5" customFormat="1" ht="15" customHeight="1" x14ac:dyDescent="0.25">
      <c r="A1123" s="46" t="str">
        <f t="shared" si="84"/>
        <v>26A_Magallon</v>
      </c>
      <c r="B1123" s="4" t="str">
        <f t="shared" si="76"/>
        <v>Salida Nacional / National exit</v>
      </c>
      <c r="C1123" s="68">
        <f t="shared" si="85"/>
        <v>130.78741617273269</v>
      </c>
      <c r="D1123" s="68">
        <f t="shared" si="85"/>
        <v>113.48898960126184</v>
      </c>
      <c r="E1123" s="68">
        <f t="shared" si="85"/>
        <v>97.369322891934672</v>
      </c>
      <c r="F1123" s="68">
        <f t="shared" si="85"/>
        <v>86.382627800958659</v>
      </c>
      <c r="G1123" s="68">
        <f t="shared" si="85"/>
        <v>76.51012729019655</v>
      </c>
      <c r="H1123" s="68">
        <f t="shared" si="85"/>
        <v>66.140150920799528</v>
      </c>
      <c r="I1123" s="69">
        <f t="shared" si="85"/>
        <v>64.63954306031016</v>
      </c>
    </row>
    <row r="1124" spans="1:9" s="5" customFormat="1" ht="15" customHeight="1" x14ac:dyDescent="0.25">
      <c r="A1124" s="46" t="str">
        <f t="shared" si="84"/>
        <v>27X_Ribaforada</v>
      </c>
      <c r="B1124" s="4" t="str">
        <f t="shared" si="76"/>
        <v>Salida Nacional / National exit</v>
      </c>
      <c r="C1124" s="68">
        <f t="shared" si="85"/>
        <v>130.14082767770694</v>
      </c>
      <c r="D1124" s="68">
        <f t="shared" si="85"/>
        <v>113.0370633188042</v>
      </c>
      <c r="E1124" s="68">
        <f t="shared" si="85"/>
        <v>97.111231750226239</v>
      </c>
      <c r="F1124" s="68">
        <f t="shared" si="85"/>
        <v>86.273483258498814</v>
      </c>
      <c r="G1124" s="68">
        <f t="shared" si="85"/>
        <v>76.444937544543919</v>
      </c>
      <c r="H1124" s="68">
        <f t="shared" si="85"/>
        <v>66.088924285053565</v>
      </c>
      <c r="I1124" s="69">
        <f t="shared" si="85"/>
        <v>64.599240095129161</v>
      </c>
    </row>
    <row r="1125" spans="1:9" s="5" customFormat="1" ht="15" customHeight="1" x14ac:dyDescent="0.25">
      <c r="A1125" s="46" t="str">
        <f t="shared" si="84"/>
        <v>28_Tudela</v>
      </c>
      <c r="B1125" s="4" t="str">
        <f t="shared" si="76"/>
        <v>Salida Nacional / National exit</v>
      </c>
      <c r="C1125" s="68">
        <f t="shared" si="85"/>
        <v>129.86892427000356</v>
      </c>
      <c r="D1125" s="68">
        <f t="shared" si="85"/>
        <v>112.84701926887709</v>
      </c>
      <c r="E1125" s="68">
        <f t="shared" si="85"/>
        <v>97.002699257816545</v>
      </c>
      <c r="F1125" s="68">
        <f t="shared" si="85"/>
        <v>86.227585793178321</v>
      </c>
      <c r="G1125" s="68">
        <f t="shared" si="85"/>
        <v>76.417523951313242</v>
      </c>
      <c r="H1125" s="68">
        <f t="shared" si="85"/>
        <v>66.067382459098283</v>
      </c>
      <c r="I1125" s="69">
        <f t="shared" si="85"/>
        <v>64.582291891352611</v>
      </c>
    </row>
    <row r="1126" spans="1:9" s="5" customFormat="1" ht="15" customHeight="1" x14ac:dyDescent="0.25">
      <c r="A1126" s="46" t="str">
        <f t="shared" si="84"/>
        <v>28A_Tudela Norte</v>
      </c>
      <c r="B1126" s="4" t="str">
        <f t="shared" si="76"/>
        <v>Salida Nacional / National exit</v>
      </c>
      <c r="C1126" s="68">
        <f t="shared" si="85"/>
        <v>128.69965360538774</v>
      </c>
      <c r="D1126" s="68">
        <f t="shared" si="85"/>
        <v>111.90339006666019</v>
      </c>
      <c r="E1126" s="68">
        <f t="shared" si="85"/>
        <v>96.279285188360191</v>
      </c>
      <c r="F1126" s="68">
        <f t="shared" si="85"/>
        <v>85.665828910693534</v>
      </c>
      <c r="G1126" s="68">
        <f t="shared" si="85"/>
        <v>75.94384427757339</v>
      </c>
      <c r="H1126" s="68">
        <f t="shared" si="85"/>
        <v>65.663790495582205</v>
      </c>
      <c r="I1126" s="69">
        <f t="shared" si="85"/>
        <v>64.198846299208611</v>
      </c>
    </row>
    <row r="1127" spans="1:9" s="5" customFormat="1" ht="15" customHeight="1" x14ac:dyDescent="0.25">
      <c r="A1127" s="46" t="str">
        <f t="shared" si="84"/>
        <v>29_Alfaro</v>
      </c>
      <c r="B1127" s="4" t="str">
        <f t="shared" si="76"/>
        <v>Salida Nacional / National exit</v>
      </c>
      <c r="C1127" s="68">
        <f t="shared" si="85"/>
        <v>127.78285610867493</v>
      </c>
      <c r="D1127" s="68">
        <f t="shared" si="85"/>
        <v>111.15975374715941</v>
      </c>
      <c r="E1127" s="68">
        <f t="shared" si="85"/>
        <v>95.704438477485724</v>
      </c>
      <c r="F1127" s="68">
        <f t="shared" si="85"/>
        <v>85.214530616620053</v>
      </c>
      <c r="G1127" s="68">
        <f t="shared" si="85"/>
        <v>75.561860758481572</v>
      </c>
      <c r="H1127" s="68">
        <f t="shared" si="85"/>
        <v>65.338094706231516</v>
      </c>
      <c r="I1127" s="69">
        <f t="shared" si="85"/>
        <v>63.888958473177638</v>
      </c>
    </row>
    <row r="1128" spans="1:9" s="5" customFormat="1" ht="15" customHeight="1" x14ac:dyDescent="0.25">
      <c r="A1128" s="46" t="str">
        <f t="shared" si="84"/>
        <v>30_Rioja Baja</v>
      </c>
      <c r="B1128" s="4" t="str">
        <f t="shared" si="76"/>
        <v>Salida Nacional / National exit</v>
      </c>
      <c r="C1128" s="68">
        <f t="shared" si="85"/>
        <v>126.14274837113871</v>
      </c>
      <c r="D1128" s="68">
        <f t="shared" si="85"/>
        <v>109.82942323698765</v>
      </c>
      <c r="E1128" s="68">
        <f t="shared" si="85"/>
        <v>94.676064663439575</v>
      </c>
      <c r="F1128" s="68">
        <f t="shared" si="85"/>
        <v>84.407179127659006</v>
      </c>
      <c r="G1128" s="68">
        <f t="shared" si="85"/>
        <v>74.878510152137096</v>
      </c>
      <c r="H1128" s="68">
        <f t="shared" si="85"/>
        <v>64.755440209341671</v>
      </c>
      <c r="I1128" s="69">
        <f t="shared" si="85"/>
        <v>63.334583681509834</v>
      </c>
    </row>
    <row r="1129" spans="1:9" s="5" customFormat="1" ht="15" customHeight="1" x14ac:dyDescent="0.25">
      <c r="A1129" s="46" t="str">
        <f t="shared" si="84"/>
        <v>32_Sequero</v>
      </c>
      <c r="B1129" s="4" t="str">
        <f t="shared" si="76"/>
        <v>Salida Nacional / National exit</v>
      </c>
      <c r="C1129" s="68" t="str">
        <f t="shared" si="85"/>
        <v/>
      </c>
      <c r="D1129" s="68" t="str">
        <f t="shared" si="85"/>
        <v/>
      </c>
      <c r="E1129" s="68" t="str">
        <f t="shared" si="85"/>
        <v/>
      </c>
      <c r="F1129" s="68" t="str">
        <f t="shared" si="85"/>
        <v/>
      </c>
      <c r="G1129" s="68" t="str">
        <f t="shared" si="85"/>
        <v/>
      </c>
      <c r="H1129" s="68" t="str">
        <f t="shared" si="85"/>
        <v/>
      </c>
      <c r="I1129" s="69" t="str">
        <f t="shared" si="85"/>
        <v/>
      </c>
    </row>
    <row r="1130" spans="1:9" s="5" customFormat="1" ht="15" customHeight="1" x14ac:dyDescent="0.25">
      <c r="A1130" s="46" t="str">
        <f t="shared" si="84"/>
        <v>33_Logroño</v>
      </c>
      <c r="B1130" s="4" t="str">
        <f t="shared" si="76"/>
        <v>Salida Nacional / National exit</v>
      </c>
      <c r="C1130" s="68">
        <f t="shared" si="85"/>
        <v>126.69058136472242</v>
      </c>
      <c r="D1130" s="68">
        <f t="shared" si="85"/>
        <v>110.56581698403984</v>
      </c>
      <c r="E1130" s="68">
        <f t="shared" si="85"/>
        <v>95.617919790881245</v>
      </c>
      <c r="F1130" s="68">
        <f t="shared" si="85"/>
        <v>85.530248195292543</v>
      </c>
      <c r="G1130" s="68">
        <f t="shared" si="85"/>
        <v>75.947768435414261</v>
      </c>
      <c r="H1130" s="68">
        <f t="shared" si="85"/>
        <v>65.690618432129725</v>
      </c>
      <c r="I1130" s="69">
        <f t="shared" si="85"/>
        <v>64.268819669378132</v>
      </c>
    </row>
    <row r="1131" spans="1:9" s="5" customFormat="1" ht="15" customHeight="1" x14ac:dyDescent="0.25">
      <c r="A1131" s="46" t="str">
        <f t="shared" si="84"/>
        <v>33X_Navarrete</v>
      </c>
      <c r="B1131" s="4" t="str">
        <f t="shared" si="76"/>
        <v>Salida Nacional / National exit</v>
      </c>
      <c r="C1131" s="68">
        <f t="shared" si="85"/>
        <v>126.87265662295852</v>
      </c>
      <c r="D1131" s="68">
        <f t="shared" si="85"/>
        <v>110.77283680678138</v>
      </c>
      <c r="E1131" s="68">
        <f t="shared" si="85"/>
        <v>95.852974737938013</v>
      </c>
      <c r="F1131" s="68">
        <f t="shared" si="85"/>
        <v>85.792023600387409</v>
      </c>
      <c r="G1131" s="68">
        <f t="shared" si="85"/>
        <v>76.192052647959144</v>
      </c>
      <c r="H1131" s="68">
        <f t="shared" si="85"/>
        <v>65.902514709506065</v>
      </c>
      <c r="I1131" s="69">
        <f t="shared" si="85"/>
        <v>64.477248557018669</v>
      </c>
    </row>
    <row r="1132" spans="1:9" s="5" customFormat="1" ht="15" customHeight="1" x14ac:dyDescent="0.25">
      <c r="A1132" s="46" t="str">
        <f t="shared" si="84"/>
        <v>34_Cenicero</v>
      </c>
      <c r="B1132" s="4" t="str">
        <f t="shared" si="76"/>
        <v>Salida Nacional / National exit</v>
      </c>
      <c r="C1132" s="68">
        <f t="shared" si="85"/>
        <v>127.01775687983492</v>
      </c>
      <c r="D1132" s="68">
        <f t="shared" si="85"/>
        <v>110.93366557550075</v>
      </c>
      <c r="E1132" s="68">
        <f t="shared" si="85"/>
        <v>96.031835752093727</v>
      </c>
      <c r="F1132" s="68">
        <f t="shared" si="85"/>
        <v>85.988586443620747</v>
      </c>
      <c r="G1132" s="68">
        <f t="shared" si="85"/>
        <v>76.374933848370645</v>
      </c>
      <c r="H1132" s="68">
        <f t="shared" si="85"/>
        <v>66.061070330471054</v>
      </c>
      <c r="I1132" s="69">
        <f t="shared" si="85"/>
        <v>64.633065301021929</v>
      </c>
    </row>
    <row r="1133" spans="1:9" s="5" customFormat="1" ht="15" customHeight="1" x14ac:dyDescent="0.25">
      <c r="A1133" s="46" t="str">
        <f t="shared" si="84"/>
        <v>35_Haro</v>
      </c>
      <c r="B1133" s="4" t="str">
        <f t="shared" si="76"/>
        <v>Salida Nacional / National exit</v>
      </c>
      <c r="C1133" s="68">
        <f t="shared" si="85"/>
        <v>125.70112610147913</v>
      </c>
      <c r="D1133" s="68">
        <f t="shared" si="85"/>
        <v>109.92443370491564</v>
      </c>
      <c r="E1133" s="68">
        <f t="shared" si="85"/>
        <v>95.326365631047182</v>
      </c>
      <c r="F1133" s="68">
        <f t="shared" si="85"/>
        <v>85.512087088849455</v>
      </c>
      <c r="G1133" s="68">
        <f t="shared" si="85"/>
        <v>75.994653137516664</v>
      </c>
      <c r="H1133" s="68">
        <f t="shared" si="85"/>
        <v>65.740451033173372</v>
      </c>
      <c r="I1133" s="69">
        <f t="shared" si="85"/>
        <v>64.334656127643868</v>
      </c>
    </row>
    <row r="1134" spans="1:9" s="5" customFormat="1" ht="15" customHeight="1" x14ac:dyDescent="0.25">
      <c r="A1134" s="46" t="str">
        <f t="shared" si="84"/>
        <v>35X_Genfibre</v>
      </c>
      <c r="B1134" s="4" t="str">
        <f t="shared" si="76"/>
        <v>Salida Nacional / National exit</v>
      </c>
      <c r="C1134" s="68">
        <f t="shared" si="85"/>
        <v>128.04719139072017</v>
      </c>
      <c r="D1134" s="68">
        <f t="shared" si="85"/>
        <v>111.95841898903389</v>
      </c>
      <c r="E1134" s="68">
        <f t="shared" si="85"/>
        <v>97.071773758170195</v>
      </c>
      <c r="F1134" s="68">
        <f t="shared" si="85"/>
        <v>87.061916800898928</v>
      </c>
      <c r="G1134" s="68">
        <f t="shared" si="85"/>
        <v>77.37082937088276</v>
      </c>
      <c r="H1134" s="68">
        <f t="shared" si="85"/>
        <v>66.932474860615429</v>
      </c>
      <c r="I1134" s="69">
        <f t="shared" si="85"/>
        <v>65.503632540747773</v>
      </c>
    </row>
    <row r="1135" spans="1:9" s="5" customFormat="1" ht="15" customHeight="1" x14ac:dyDescent="0.25">
      <c r="A1135" s="46" t="str">
        <f t="shared" si="84"/>
        <v>36_Miranda</v>
      </c>
      <c r="B1135" s="4" t="str">
        <f t="shared" si="76"/>
        <v>Salida Nacional / National exit</v>
      </c>
      <c r="C1135" s="68">
        <f t="shared" si="85"/>
        <v>130.28020702206408</v>
      </c>
      <c r="D1135" s="68">
        <f t="shared" si="85"/>
        <v>113.93910576549169</v>
      </c>
      <c r="E1135" s="68">
        <f t="shared" si="85"/>
        <v>98.822087950685386</v>
      </c>
      <c r="F1135" s="68">
        <f t="shared" si="85"/>
        <v>88.662082069257309</v>
      </c>
      <c r="G1135" s="68">
        <f t="shared" si="85"/>
        <v>78.800038167716806</v>
      </c>
      <c r="H1135" s="68">
        <f t="shared" si="85"/>
        <v>68.169369424292057</v>
      </c>
      <c r="I1135" s="69">
        <f t="shared" si="85"/>
        <v>66.715027896838194</v>
      </c>
    </row>
    <row r="1136" spans="1:9" s="5" customFormat="1" ht="15" customHeight="1" x14ac:dyDescent="0.25">
      <c r="A1136" s="46" t="str">
        <f t="shared" si="84"/>
        <v>38_Vitoria</v>
      </c>
      <c r="B1136" s="4" t="str">
        <f t="shared" si="84"/>
        <v>Salida Nacional / National exit</v>
      </c>
      <c r="C1136" s="68">
        <f t="shared" si="85"/>
        <v>132.22097749705034</v>
      </c>
      <c r="D1136" s="68">
        <f t="shared" si="85"/>
        <v>115.67110819559767</v>
      </c>
      <c r="E1136" s="68">
        <f t="shared" si="85"/>
        <v>100.3643075102582</v>
      </c>
      <c r="F1136" s="68">
        <f t="shared" si="85"/>
        <v>90.082288611571542</v>
      </c>
      <c r="G1136" s="68">
        <f t="shared" si="85"/>
        <v>80.070325685274412</v>
      </c>
      <c r="H1136" s="68">
        <f t="shared" si="85"/>
        <v>69.268497053698795</v>
      </c>
      <c r="I1136" s="69">
        <f t="shared" si="85"/>
        <v>67.791153985225165</v>
      </c>
    </row>
    <row r="1137" spans="1:9" s="5" customFormat="1" ht="15" customHeight="1" x14ac:dyDescent="0.25">
      <c r="A1137" s="46" t="str">
        <f t="shared" ref="A1137:B1152" si="86">A872</f>
        <v>38X.02_Parque Tecnologico</v>
      </c>
      <c r="B1137" s="4" t="str">
        <f t="shared" si="86"/>
        <v>Salida Nacional / National exit</v>
      </c>
      <c r="C1137" s="68">
        <f t="shared" ref="C1137:I1152" si="87">IF(C77=0,"",C872/C77)</f>
        <v>133.78645929105551</v>
      </c>
      <c r="D1137" s="68">
        <f t="shared" si="87"/>
        <v>117.06819162532301</v>
      </c>
      <c r="E1137" s="68">
        <f t="shared" si="87"/>
        <v>101.60830656835756</v>
      </c>
      <c r="F1137" s="68">
        <f t="shared" si="87"/>
        <v>91.227868428646843</v>
      </c>
      <c r="G1137" s="68">
        <f t="shared" si="87"/>
        <v>81.094976465734433</v>
      </c>
      <c r="H1137" s="68">
        <f t="shared" si="87"/>
        <v>70.155085300635363</v>
      </c>
      <c r="I1137" s="69">
        <f t="shared" si="87"/>
        <v>68.659188521578926</v>
      </c>
    </row>
    <row r="1138" spans="1:9" s="5" customFormat="1" ht="15" customHeight="1" x14ac:dyDescent="0.25">
      <c r="A1138" s="46" t="str">
        <f t="shared" si="86"/>
        <v>39.01_Legutiano</v>
      </c>
      <c r="B1138" s="4" t="str">
        <f t="shared" si="86"/>
        <v>Salida Nacional / National exit</v>
      </c>
      <c r="C1138" s="68">
        <f t="shared" si="87"/>
        <v>134.95402407632994</v>
      </c>
      <c r="D1138" s="68">
        <f t="shared" si="87"/>
        <v>118.11016184872913</v>
      </c>
      <c r="E1138" s="68">
        <f t="shared" si="87"/>
        <v>102.5361036840528</v>
      </c>
      <c r="F1138" s="68">
        <f t="shared" si="87"/>
        <v>92.082262684945562</v>
      </c>
      <c r="G1138" s="68">
        <f t="shared" si="87"/>
        <v>81.859179647815722</v>
      </c>
      <c r="H1138" s="68">
        <f t="shared" si="87"/>
        <v>70.816318934986981</v>
      </c>
      <c r="I1138" s="69">
        <f t="shared" si="87"/>
        <v>69.306584461237719</v>
      </c>
    </row>
    <row r="1139" spans="1:9" s="5" customFormat="1" ht="15" customHeight="1" x14ac:dyDescent="0.25">
      <c r="A1139" s="46" t="str">
        <f t="shared" si="86"/>
        <v>4_Papiol</v>
      </c>
      <c r="B1139" s="4" t="str">
        <f t="shared" si="86"/>
        <v>Salida Nacional / National exit</v>
      </c>
      <c r="C1139" s="68">
        <f t="shared" si="87"/>
        <v>149.78749793185168</v>
      </c>
      <c r="D1139" s="68">
        <f t="shared" si="87"/>
        <v>129.02908822297314</v>
      </c>
      <c r="E1139" s="68">
        <f t="shared" si="87"/>
        <v>109.58605099938347</v>
      </c>
      <c r="F1139" s="68">
        <f t="shared" si="87"/>
        <v>96.218914713465622</v>
      </c>
      <c r="G1139" s="68">
        <f t="shared" si="87"/>
        <v>84.942218646187186</v>
      </c>
      <c r="H1139" s="68">
        <f t="shared" si="87"/>
        <v>73.353638373280788</v>
      </c>
      <c r="I1139" s="69">
        <f t="shared" si="87"/>
        <v>71.532943536944131</v>
      </c>
    </row>
    <row r="1140" spans="1:9" s="5" customFormat="1" ht="15" customHeight="1" x14ac:dyDescent="0.25">
      <c r="A1140" s="46" t="str">
        <f t="shared" si="86"/>
        <v>40_Mondragon</v>
      </c>
      <c r="B1140" s="4" t="str">
        <f t="shared" si="86"/>
        <v>Salida Nacional / National exit</v>
      </c>
      <c r="C1140" s="68">
        <f t="shared" si="87"/>
        <v>138.09765383521918</v>
      </c>
      <c r="D1140" s="68">
        <f t="shared" si="87"/>
        <v>120.91563238320231</v>
      </c>
      <c r="E1140" s="68">
        <f t="shared" si="87"/>
        <v>105.03416688353981</v>
      </c>
      <c r="F1140" s="68">
        <f t="shared" si="87"/>
        <v>94.382691101252561</v>
      </c>
      <c r="G1140" s="68">
        <f t="shared" si="87"/>
        <v>83.916771565050482</v>
      </c>
      <c r="H1140" s="68">
        <f t="shared" si="87"/>
        <v>72.596668733767203</v>
      </c>
      <c r="I1140" s="69">
        <f t="shared" si="87"/>
        <v>71.049676722466714</v>
      </c>
    </row>
    <row r="1141" spans="1:9" s="5" customFormat="1" ht="15" customHeight="1" x14ac:dyDescent="0.25">
      <c r="A1141" s="46" t="str">
        <f t="shared" si="86"/>
        <v>41.01_ERM_Legazpia</v>
      </c>
      <c r="B1141" s="4" t="str">
        <f t="shared" si="86"/>
        <v>Salida Nacional / National exit</v>
      </c>
      <c r="C1141" s="68">
        <f t="shared" si="87"/>
        <v>140.76423202989642</v>
      </c>
      <c r="D1141" s="68">
        <f t="shared" si="87"/>
        <v>123.24479923078427</v>
      </c>
      <c r="E1141" s="68">
        <f t="shared" si="87"/>
        <v>107.05247588728363</v>
      </c>
      <c r="F1141" s="68">
        <f t="shared" si="87"/>
        <v>96.192636503317729</v>
      </c>
      <c r="G1141" s="68">
        <f t="shared" si="87"/>
        <v>85.527144796821304</v>
      </c>
      <c r="H1141" s="68">
        <f t="shared" si="87"/>
        <v>73.99113831704949</v>
      </c>
      <c r="I1141" s="69">
        <f t="shared" si="87"/>
        <v>72.416571559002321</v>
      </c>
    </row>
    <row r="1142" spans="1:9" s="5" customFormat="1" ht="15" customHeight="1" x14ac:dyDescent="0.25">
      <c r="A1142" s="46" t="str">
        <f t="shared" si="86"/>
        <v>41.03_ERM_Zaldibia</v>
      </c>
      <c r="B1142" s="4" t="str">
        <f t="shared" si="86"/>
        <v>Salida Nacional / National exit</v>
      </c>
      <c r="C1142" s="68">
        <f t="shared" si="87"/>
        <v>144.01508526238945</v>
      </c>
      <c r="D1142" s="68">
        <f t="shared" si="87"/>
        <v>126.06321509757289</v>
      </c>
      <c r="E1142" s="68">
        <f t="shared" si="87"/>
        <v>109.47102138902157</v>
      </c>
      <c r="F1142" s="68">
        <f t="shared" si="87"/>
        <v>98.340176451304316</v>
      </c>
      <c r="G1142" s="68">
        <f t="shared" si="87"/>
        <v>87.434059739570188</v>
      </c>
      <c r="H1142" s="68">
        <f t="shared" si="87"/>
        <v>75.642880291332915</v>
      </c>
      <c r="I1142" s="69">
        <f t="shared" si="87"/>
        <v>74.036377609871607</v>
      </c>
    </row>
    <row r="1143" spans="1:9" s="5" customFormat="1" ht="15" customHeight="1" x14ac:dyDescent="0.25">
      <c r="A1143" s="46" t="str">
        <f t="shared" si="86"/>
        <v>41.03X01_ERM_Legorreta</v>
      </c>
      <c r="B1143" s="4" t="str">
        <f t="shared" si="86"/>
        <v>Salida Nacional / National exit</v>
      </c>
      <c r="C1143" s="68">
        <f t="shared" si="87"/>
        <v>144.64786303720848</v>
      </c>
      <c r="D1143" s="68">
        <f t="shared" si="87"/>
        <v>126.6118190464917</v>
      </c>
      <c r="E1143" s="68">
        <f t="shared" si="87"/>
        <v>109.94179067063403</v>
      </c>
      <c r="F1143" s="68">
        <f t="shared" si="87"/>
        <v>98.758194569144621</v>
      </c>
      <c r="G1143" s="68">
        <f t="shared" si="87"/>
        <v>87.80524025986594</v>
      </c>
      <c r="H1143" s="68">
        <f t="shared" si="87"/>
        <v>75.964391456652649</v>
      </c>
      <c r="I1143" s="69">
        <f t="shared" si="87"/>
        <v>74.351672455625518</v>
      </c>
    </row>
    <row r="1144" spans="1:9" s="5" customFormat="1" ht="15" customHeight="1" x14ac:dyDescent="0.25">
      <c r="A1144" s="46" t="str">
        <f t="shared" si="86"/>
        <v>41.04_ERM_Altzo</v>
      </c>
      <c r="B1144" s="4" t="str">
        <f t="shared" si="86"/>
        <v>Salida Nacional / National exit</v>
      </c>
      <c r="C1144" s="68">
        <f t="shared" si="87"/>
        <v>146.15656017445042</v>
      </c>
      <c r="D1144" s="68">
        <f t="shared" si="87"/>
        <v>127.91982517463069</v>
      </c>
      <c r="E1144" s="68">
        <f t="shared" si="87"/>
        <v>111.06421989576494</v>
      </c>
      <c r="F1144" s="68">
        <f t="shared" si="87"/>
        <v>99.754852104851125</v>
      </c>
      <c r="G1144" s="68">
        <f t="shared" si="87"/>
        <v>88.690225495844359</v>
      </c>
      <c r="H1144" s="68">
        <f t="shared" si="87"/>
        <v>76.730952789891518</v>
      </c>
      <c r="I1144" s="69">
        <f t="shared" si="87"/>
        <v>75.103412561086856</v>
      </c>
    </row>
    <row r="1145" spans="1:9" s="5" customFormat="1" ht="15" customHeight="1" x14ac:dyDescent="0.25">
      <c r="A1145" s="46" t="str">
        <f t="shared" si="86"/>
        <v>41.05_ERM_Belanuntza_Tolosa</v>
      </c>
      <c r="B1145" s="4" t="str">
        <f t="shared" si="86"/>
        <v>Salida Nacional / National exit</v>
      </c>
      <c r="C1145" s="68">
        <f t="shared" si="87"/>
        <v>147.44076375145619</v>
      </c>
      <c r="D1145" s="68">
        <f t="shared" si="87"/>
        <v>129.0332004883615</v>
      </c>
      <c r="E1145" s="68">
        <f t="shared" si="87"/>
        <v>112.01963207907697</v>
      </c>
      <c r="F1145" s="68">
        <f t="shared" si="87"/>
        <v>100.60320737829184</v>
      </c>
      <c r="G1145" s="68">
        <f t="shared" si="87"/>
        <v>89.443525265285501</v>
      </c>
      <c r="H1145" s="68">
        <f t="shared" si="87"/>
        <v>77.383450088281933</v>
      </c>
      <c r="I1145" s="69">
        <f t="shared" si="87"/>
        <v>75.743294024756267</v>
      </c>
    </row>
    <row r="1146" spans="1:9" s="5" customFormat="1" ht="15" customHeight="1" x14ac:dyDescent="0.25">
      <c r="A1146" s="46" t="str">
        <f t="shared" si="86"/>
        <v>41.06_ERM_Billabona</v>
      </c>
      <c r="B1146" s="4" t="str">
        <f t="shared" si="86"/>
        <v>Salida Nacional / National exit</v>
      </c>
      <c r="C1146" s="68">
        <f t="shared" si="87"/>
        <v>148.98335009228018</v>
      </c>
      <c r="D1146" s="68">
        <f t="shared" si="87"/>
        <v>130.37058778576821</v>
      </c>
      <c r="E1146" s="68">
        <f t="shared" si="87"/>
        <v>113.16727394071251</v>
      </c>
      <c r="F1146" s="68">
        <f t="shared" si="87"/>
        <v>101.62225239608166</v>
      </c>
      <c r="G1146" s="68">
        <f t="shared" si="87"/>
        <v>90.348389537346662</v>
      </c>
      <c r="H1146" s="68">
        <f t="shared" si="87"/>
        <v>78.16723035329909</v>
      </c>
      <c r="I1146" s="69">
        <f t="shared" si="87"/>
        <v>76.51192013924215</v>
      </c>
    </row>
    <row r="1147" spans="1:9" s="5" customFormat="1" ht="15" customHeight="1" x14ac:dyDescent="0.25">
      <c r="A1147" s="46" t="str">
        <f t="shared" si="86"/>
        <v>41.07X_Hernani_Osiñaga</v>
      </c>
      <c r="B1147" s="4" t="str">
        <f t="shared" si="86"/>
        <v>Salida Nacional / National exit</v>
      </c>
      <c r="C1147" s="68">
        <f t="shared" si="87"/>
        <v>149.43054413319783</v>
      </c>
      <c r="D1147" s="68">
        <f t="shared" si="87"/>
        <v>130.75829485536397</v>
      </c>
      <c r="E1147" s="68">
        <f t="shared" si="87"/>
        <v>113.49997402241874</v>
      </c>
      <c r="F1147" s="68">
        <f t="shared" si="87"/>
        <v>101.91767239775169</v>
      </c>
      <c r="G1147" s="68">
        <f t="shared" si="87"/>
        <v>90.6107086695704</v>
      </c>
      <c r="H1147" s="68">
        <f t="shared" si="87"/>
        <v>78.39444736840457</v>
      </c>
      <c r="I1147" s="69">
        <f t="shared" si="87"/>
        <v>76.734743983195159</v>
      </c>
    </row>
    <row r="1148" spans="1:9" s="5" customFormat="1" ht="15" customHeight="1" x14ac:dyDescent="0.25">
      <c r="A1148" s="46" t="str">
        <f t="shared" si="86"/>
        <v>41.10_ERM_Irun</v>
      </c>
      <c r="B1148" s="4" t="str">
        <f t="shared" si="86"/>
        <v>Salida Nacional / National exit</v>
      </c>
      <c r="C1148" s="68">
        <f t="shared" si="87"/>
        <v>157.34985929405221</v>
      </c>
      <c r="D1148" s="68">
        <f t="shared" si="87"/>
        <v>137.62416110867832</v>
      </c>
      <c r="E1148" s="68">
        <f t="shared" si="87"/>
        <v>119.39172695290749</v>
      </c>
      <c r="F1148" s="68">
        <f t="shared" si="87"/>
        <v>107.14923606806488</v>
      </c>
      <c r="G1148" s="68">
        <f t="shared" si="87"/>
        <v>95.256092307819117</v>
      </c>
      <c r="H1148" s="68">
        <f t="shared" si="87"/>
        <v>82.418211076965164</v>
      </c>
      <c r="I1148" s="69">
        <f t="shared" si="87"/>
        <v>80.680709457144104</v>
      </c>
    </row>
    <row r="1149" spans="1:9" s="5" customFormat="1" ht="15" customHeight="1" x14ac:dyDescent="0.25">
      <c r="A1149" s="46" t="str">
        <f t="shared" si="86"/>
        <v>41-16_Vergara</v>
      </c>
      <c r="B1149" s="4" t="str">
        <f t="shared" si="86"/>
        <v>Salida Nacional / National exit</v>
      </c>
      <c r="C1149" s="68">
        <f t="shared" si="87"/>
        <v>138.77749988339755</v>
      </c>
      <c r="D1149" s="68">
        <f t="shared" si="87"/>
        <v>121.52234761445672</v>
      </c>
      <c r="E1149" s="68">
        <f t="shared" si="87"/>
        <v>105.57440174722537</v>
      </c>
      <c r="F1149" s="68">
        <f t="shared" si="87"/>
        <v>94.880185172722463</v>
      </c>
      <c r="G1149" s="68">
        <f t="shared" si="87"/>
        <v>84.361749453982995</v>
      </c>
      <c r="H1149" s="68">
        <f t="shared" si="87"/>
        <v>72.981689829732275</v>
      </c>
      <c r="I1149" s="69">
        <f t="shared" si="87"/>
        <v>71.426640447935995</v>
      </c>
    </row>
    <row r="1150" spans="1:9" s="5" customFormat="1" ht="15" customHeight="1" x14ac:dyDescent="0.25">
      <c r="A1150" s="46" t="str">
        <f t="shared" si="86"/>
        <v>43X.00_Dima</v>
      </c>
      <c r="B1150" s="4" t="str">
        <f t="shared" si="86"/>
        <v>Salida Nacional / National exit</v>
      </c>
      <c r="C1150" s="68">
        <f t="shared" si="87"/>
        <v>139.00779473416176</v>
      </c>
      <c r="D1150" s="68">
        <f t="shared" si="87"/>
        <v>121.78633650031767</v>
      </c>
      <c r="E1150" s="68">
        <f t="shared" si="87"/>
        <v>105.87243951746765</v>
      </c>
      <c r="F1150" s="68">
        <f t="shared" si="87"/>
        <v>95.209340924752297</v>
      </c>
      <c r="G1150" s="68">
        <f t="shared" si="87"/>
        <v>84.663636519799866</v>
      </c>
      <c r="H1150" s="68">
        <f t="shared" si="87"/>
        <v>73.239966571799712</v>
      </c>
      <c r="I1150" s="69">
        <f t="shared" si="87"/>
        <v>71.67465093423229</v>
      </c>
    </row>
    <row r="1151" spans="1:9" s="5" customFormat="1" ht="15" customHeight="1" x14ac:dyDescent="0.25">
      <c r="A1151" s="46" t="str">
        <f t="shared" si="86"/>
        <v>45.01DXC_Zabalgarbi</v>
      </c>
      <c r="B1151" s="4" t="str">
        <f t="shared" si="86"/>
        <v>Salida Nacional / National exit</v>
      </c>
      <c r="C1151" s="68">
        <f t="shared" si="87"/>
        <v>141.38951733232005</v>
      </c>
      <c r="D1151" s="68">
        <f t="shared" si="87"/>
        <v>123.90349778774497</v>
      </c>
      <c r="E1151" s="68">
        <f t="shared" si="87"/>
        <v>107.74863761897643</v>
      </c>
      <c r="F1151" s="68">
        <f t="shared" si="87"/>
        <v>96.93029874460639</v>
      </c>
      <c r="G1151" s="68">
        <f t="shared" si="87"/>
        <v>86.201089695040878</v>
      </c>
      <c r="H1151" s="68">
        <f t="shared" si="87"/>
        <v>74.569186737001786</v>
      </c>
      <c r="I1151" s="69">
        <f t="shared" si="87"/>
        <v>72.973506605517841</v>
      </c>
    </row>
    <row r="1152" spans="1:9" s="5" customFormat="1" ht="15" customHeight="1" x14ac:dyDescent="0.25">
      <c r="A1152" s="46" t="str">
        <f t="shared" si="86"/>
        <v>45.01X_ESC Rezola</v>
      </c>
      <c r="B1152" s="4" t="str">
        <f t="shared" si="86"/>
        <v>Salida Nacional / National exit</v>
      </c>
      <c r="C1152" s="68">
        <f t="shared" si="87"/>
        <v>141.49431912385828</v>
      </c>
      <c r="D1152" s="68">
        <f t="shared" si="87"/>
        <v>123.99337946237479</v>
      </c>
      <c r="E1152" s="68">
        <f t="shared" si="87"/>
        <v>107.82460396716542</v>
      </c>
      <c r="F1152" s="68">
        <f t="shared" si="87"/>
        <v>96.996665753757895</v>
      </c>
      <c r="G1152" s="68">
        <f t="shared" si="87"/>
        <v>86.259755079982227</v>
      </c>
      <c r="H1152" s="68">
        <f t="shared" si="87"/>
        <v>74.61998120184073</v>
      </c>
      <c r="I1152" s="69">
        <f t="shared" si="87"/>
        <v>73.023284138694862</v>
      </c>
    </row>
    <row r="1153" spans="1:9" s="5" customFormat="1" ht="15" customHeight="1" x14ac:dyDescent="0.25">
      <c r="A1153" s="46" t="str">
        <f t="shared" ref="A1153:B1168" si="88">A888</f>
        <v>45.02_Barakaldo</v>
      </c>
      <c r="B1153" s="4" t="str">
        <f t="shared" si="88"/>
        <v>Salida Nacional / National exit</v>
      </c>
      <c r="C1153" s="68">
        <f t="shared" ref="C1153:I1168" si="89">IF(C93=0,"",C888/C93)</f>
        <v>144.05723513909942</v>
      </c>
      <c r="D1153" s="68">
        <f t="shared" si="89"/>
        <v>126.2748859883109</v>
      </c>
      <c r="E1153" s="68">
        <f t="shared" si="89"/>
        <v>109.85012798074692</v>
      </c>
      <c r="F1153" s="68">
        <f t="shared" si="89"/>
        <v>98.857907704730863</v>
      </c>
      <c r="G1153" s="68">
        <f t="shared" si="89"/>
        <v>87.923158930077577</v>
      </c>
      <c r="H1153" s="68">
        <f t="shared" si="89"/>
        <v>76.058018520594786</v>
      </c>
      <c r="I1153" s="69">
        <f t="shared" si="89"/>
        <v>74.428327752785052</v>
      </c>
    </row>
    <row r="1154" spans="1:9" s="5" customFormat="1" ht="15" customHeight="1" x14ac:dyDescent="0.25">
      <c r="A1154" s="46" t="str">
        <f t="shared" si="88"/>
        <v>45.05.0 BBC Zierbana-Superpuerto</v>
      </c>
      <c r="B1154" s="4" t="str">
        <f t="shared" si="88"/>
        <v>Salida Nacional / National exit</v>
      </c>
      <c r="C1154" s="68">
        <f t="shared" si="89"/>
        <v>146.81156399485326</v>
      </c>
      <c r="D1154" s="68">
        <f t="shared" si="89"/>
        <v>128.72326449836712</v>
      </c>
      <c r="E1154" s="68">
        <f t="shared" si="89"/>
        <v>112.01984605542623</v>
      </c>
      <c r="F1154" s="68">
        <f t="shared" si="89"/>
        <v>100.8480990840395</v>
      </c>
      <c r="G1154" s="68">
        <f t="shared" si="89"/>
        <v>89.701137460495502</v>
      </c>
      <c r="H1154" s="68">
        <f t="shared" si="89"/>
        <v>77.595187231802782</v>
      </c>
      <c r="I1154" s="69">
        <f t="shared" si="89"/>
        <v>75.930381626585302</v>
      </c>
    </row>
    <row r="1155" spans="1:9" s="5" customFormat="1" ht="15" customHeight="1" x14ac:dyDescent="0.25">
      <c r="A1155" s="46" t="str">
        <f t="shared" si="88"/>
        <v>45_16_Arrigorriaga_16</v>
      </c>
      <c r="B1155" s="4" t="str">
        <f t="shared" si="88"/>
        <v>Salida Nacional / National exit</v>
      </c>
      <c r="C1155" s="68" t="str">
        <f t="shared" si="89"/>
        <v/>
      </c>
      <c r="D1155" s="68" t="str">
        <f t="shared" si="89"/>
        <v/>
      </c>
      <c r="E1155" s="68" t="str">
        <f t="shared" si="89"/>
        <v/>
      </c>
      <c r="F1155" s="68" t="str">
        <f t="shared" si="89"/>
        <v/>
      </c>
      <c r="G1155" s="68" t="str">
        <f t="shared" si="89"/>
        <v/>
      </c>
      <c r="H1155" s="68" t="str">
        <f t="shared" si="89"/>
        <v/>
      </c>
      <c r="I1155" s="69" t="str">
        <f t="shared" si="89"/>
        <v/>
      </c>
    </row>
    <row r="1156" spans="1:9" s="5" customFormat="1" ht="15" customHeight="1" x14ac:dyDescent="0.25">
      <c r="A1156" s="46" t="str">
        <f t="shared" si="88"/>
        <v>6_Subirats</v>
      </c>
      <c r="B1156" s="4" t="str">
        <f t="shared" si="88"/>
        <v>Salida Nacional / National exit</v>
      </c>
      <c r="C1156" s="68">
        <f t="shared" si="89"/>
        <v>146.30907925970592</v>
      </c>
      <c r="D1156" s="68">
        <f t="shared" si="89"/>
        <v>126.00125726734829</v>
      </c>
      <c r="E1156" s="68">
        <f t="shared" si="89"/>
        <v>106.97821030154786</v>
      </c>
      <c r="F1156" s="68">
        <f t="shared" si="89"/>
        <v>93.894106613047768</v>
      </c>
      <c r="G1156" s="68">
        <f t="shared" si="89"/>
        <v>82.884312388706434</v>
      </c>
      <c r="H1156" s="68">
        <f t="shared" si="89"/>
        <v>71.579182271498723</v>
      </c>
      <c r="I1156" s="69">
        <f t="shared" si="89"/>
        <v>69.808093437608989</v>
      </c>
    </row>
    <row r="1157" spans="1:9" s="5" customFormat="1" ht="15" customHeight="1" x14ac:dyDescent="0.25">
      <c r="A1157" s="46" t="str">
        <f t="shared" si="88"/>
        <v>7A_Vilafranca</v>
      </c>
      <c r="B1157" s="4" t="str">
        <f t="shared" si="88"/>
        <v>Salida Nacional / National exit</v>
      </c>
      <c r="C1157" s="68" t="str">
        <f t="shared" si="89"/>
        <v/>
      </c>
      <c r="D1157" s="68" t="str">
        <f t="shared" si="89"/>
        <v/>
      </c>
      <c r="E1157" s="68" t="str">
        <f t="shared" si="89"/>
        <v/>
      </c>
      <c r="F1157" s="68" t="str">
        <f t="shared" si="89"/>
        <v/>
      </c>
      <c r="G1157" s="68" t="str">
        <f t="shared" si="89"/>
        <v/>
      </c>
      <c r="H1157" s="68" t="str">
        <f t="shared" si="89"/>
        <v/>
      </c>
      <c r="I1157" s="69" t="str">
        <f t="shared" si="89"/>
        <v/>
      </c>
    </row>
    <row r="1158" spans="1:9" s="5" customFormat="1" ht="15" customHeight="1" x14ac:dyDescent="0.25">
      <c r="A1158" s="46" t="str">
        <f t="shared" si="88"/>
        <v>7B_Santa Margarita</v>
      </c>
      <c r="B1158" s="4" t="str">
        <f t="shared" si="88"/>
        <v>Salida Nacional / National exit</v>
      </c>
      <c r="C1158" s="68">
        <f t="shared" si="89"/>
        <v>144.20974990234862</v>
      </c>
      <c r="D1158" s="68">
        <f t="shared" si="89"/>
        <v>124.17387102854998</v>
      </c>
      <c r="E1158" s="68">
        <f t="shared" si="89"/>
        <v>105.40430070287952</v>
      </c>
      <c r="F1158" s="68">
        <f t="shared" si="89"/>
        <v>92.491015623883285</v>
      </c>
      <c r="G1158" s="68">
        <f t="shared" si="89"/>
        <v>81.642304617872597</v>
      </c>
      <c r="H1158" s="68">
        <f t="shared" si="89"/>
        <v>70.508245119038392</v>
      </c>
      <c r="I1158" s="69">
        <f t="shared" si="89"/>
        <v>68.767094986338279</v>
      </c>
    </row>
    <row r="1159" spans="1:9" s="5" customFormat="1" ht="15" customHeight="1" x14ac:dyDescent="0.25">
      <c r="A1159" s="46" t="str">
        <f t="shared" si="88"/>
        <v>A1_Sabiñanigo</v>
      </c>
      <c r="B1159" s="4" t="str">
        <f t="shared" si="88"/>
        <v>Salida Nacional / National exit</v>
      </c>
      <c r="C1159" s="68">
        <f t="shared" si="89"/>
        <v>156.08180824218445</v>
      </c>
      <c r="D1159" s="68">
        <f t="shared" si="89"/>
        <v>135.11535896196017</v>
      </c>
      <c r="E1159" s="68">
        <f t="shared" si="89"/>
        <v>115.54719791151379</v>
      </c>
      <c r="F1159" s="68">
        <f t="shared" si="89"/>
        <v>102.15657042201265</v>
      </c>
      <c r="G1159" s="68">
        <f t="shared" si="89"/>
        <v>90.404694006000994</v>
      </c>
      <c r="H1159" s="68">
        <f t="shared" si="89"/>
        <v>78.154180201395718</v>
      </c>
      <c r="I1159" s="69">
        <f t="shared" si="89"/>
        <v>76.387760156479004</v>
      </c>
    </row>
    <row r="1160" spans="1:9" s="5" customFormat="1" ht="15" customHeight="1" x14ac:dyDescent="0.25">
      <c r="A1160" s="46" t="str">
        <f t="shared" si="88"/>
        <v>A10_Zaragoza</v>
      </c>
      <c r="B1160" s="4" t="str">
        <f t="shared" si="88"/>
        <v>Salida Nacional / National exit</v>
      </c>
      <c r="C1160" s="68" t="str">
        <f t="shared" si="89"/>
        <v/>
      </c>
      <c r="D1160" s="68" t="str">
        <f t="shared" si="89"/>
        <v/>
      </c>
      <c r="E1160" s="68" t="str">
        <f t="shared" si="89"/>
        <v/>
      </c>
      <c r="F1160" s="68" t="str">
        <f t="shared" si="89"/>
        <v/>
      </c>
      <c r="G1160" s="68" t="str">
        <f t="shared" si="89"/>
        <v/>
      </c>
      <c r="H1160" s="68" t="str">
        <f t="shared" si="89"/>
        <v/>
      </c>
      <c r="I1160" s="69" t="str">
        <f t="shared" si="89"/>
        <v/>
      </c>
    </row>
    <row r="1161" spans="1:9" s="5" customFormat="1" ht="15" customHeight="1" x14ac:dyDescent="0.25">
      <c r="A1161" s="46" t="str">
        <f t="shared" si="88"/>
        <v>A36 Barcelona</v>
      </c>
      <c r="B1161" s="4" t="str">
        <f t="shared" si="88"/>
        <v>Salida Nacional / National exit</v>
      </c>
      <c r="C1161" s="68">
        <f t="shared" si="89"/>
        <v>155.53566653741612</v>
      </c>
      <c r="D1161" s="68">
        <f t="shared" si="89"/>
        <v>134.02007794562442</v>
      </c>
      <c r="E1161" s="68">
        <f t="shared" si="89"/>
        <v>113.87270452866942</v>
      </c>
      <c r="F1161" s="68">
        <f t="shared" si="89"/>
        <v>100.02881018733699</v>
      </c>
      <c r="G1161" s="68">
        <f t="shared" si="89"/>
        <v>88.317139984922676</v>
      </c>
      <c r="H1161" s="68">
        <f t="shared" si="89"/>
        <v>76.268580865071826</v>
      </c>
      <c r="I1161" s="69">
        <f t="shared" si="89"/>
        <v>74.375773411140329</v>
      </c>
    </row>
    <row r="1162" spans="1:9" s="5" customFormat="1" ht="15" customHeight="1" x14ac:dyDescent="0.25">
      <c r="A1162" s="46" t="str">
        <f t="shared" si="88"/>
        <v>A5A_Gurrea Gallego</v>
      </c>
      <c r="B1162" s="4" t="str">
        <f t="shared" si="88"/>
        <v>Salida Nacional / National exit</v>
      </c>
      <c r="C1162" s="68">
        <f t="shared" si="89"/>
        <v>143.72395779243431</v>
      </c>
      <c r="D1162" s="68">
        <f t="shared" si="89"/>
        <v>124.43446636460094</v>
      </c>
      <c r="E1162" s="68">
        <f t="shared" si="89"/>
        <v>106.43055237615221</v>
      </c>
      <c r="F1162" s="68">
        <f t="shared" si="89"/>
        <v>94.114585621610175</v>
      </c>
      <c r="G1162" s="68">
        <f t="shared" si="89"/>
        <v>83.285560552454029</v>
      </c>
      <c r="H1162" s="68">
        <f t="shared" si="89"/>
        <v>71.992710919037862</v>
      </c>
      <c r="I1162" s="69">
        <f t="shared" si="89"/>
        <v>70.351446546258217</v>
      </c>
    </row>
    <row r="1163" spans="1:9" s="5" customFormat="1" ht="15" customHeight="1" x14ac:dyDescent="0.25">
      <c r="A1163" s="46" t="str">
        <f t="shared" si="88"/>
        <v>A6_Zuera</v>
      </c>
      <c r="B1163" s="4" t="str">
        <f t="shared" si="88"/>
        <v>Salida Nacional / National exit</v>
      </c>
      <c r="C1163" s="68">
        <f t="shared" si="89"/>
        <v>141.01207689175456</v>
      </c>
      <c r="D1163" s="68">
        <f t="shared" si="89"/>
        <v>122.09058716370184</v>
      </c>
      <c r="E1163" s="68">
        <f t="shared" si="89"/>
        <v>104.42994094246114</v>
      </c>
      <c r="F1163" s="68">
        <f t="shared" si="89"/>
        <v>92.349804191987957</v>
      </c>
      <c r="G1163" s="68">
        <f t="shared" si="89"/>
        <v>81.723295163293685</v>
      </c>
      <c r="H1163" s="68">
        <f t="shared" si="89"/>
        <v>70.640601105531516</v>
      </c>
      <c r="I1163" s="69">
        <f t="shared" si="89"/>
        <v>69.026801644894988</v>
      </c>
    </row>
    <row r="1164" spans="1:9" s="5" customFormat="1" ht="15" customHeight="1" x14ac:dyDescent="0.25">
      <c r="A1164" s="46" t="str">
        <f t="shared" si="88"/>
        <v>A7_Villanueva de Gallego</v>
      </c>
      <c r="B1164" s="4" t="str">
        <f t="shared" si="88"/>
        <v>Salida Nacional / National exit</v>
      </c>
      <c r="C1164" s="68">
        <f t="shared" si="89"/>
        <v>138.15351927711478</v>
      </c>
      <c r="D1164" s="68">
        <f t="shared" si="89"/>
        <v>119.61993524980463</v>
      </c>
      <c r="E1164" s="68">
        <f t="shared" si="89"/>
        <v>102.32112301971259</v>
      </c>
      <c r="F1164" s="68">
        <f t="shared" si="89"/>
        <v>90.489571542184933</v>
      </c>
      <c r="G1164" s="68">
        <f t="shared" si="89"/>
        <v>80.076531980163793</v>
      </c>
      <c r="H1164" s="68">
        <f t="shared" si="89"/>
        <v>69.215360121586031</v>
      </c>
      <c r="I1164" s="69">
        <f t="shared" si="89"/>
        <v>67.630511059811951</v>
      </c>
    </row>
    <row r="1165" spans="1:9" s="5" customFormat="1" ht="15" customHeight="1" x14ac:dyDescent="0.25">
      <c r="A1165" s="46" t="str">
        <f t="shared" si="88"/>
        <v>A8_Zorongo</v>
      </c>
      <c r="B1165" s="4" t="str">
        <f t="shared" si="88"/>
        <v>Salida Nacional / National exit</v>
      </c>
      <c r="C1165" s="68">
        <f t="shared" si="89"/>
        <v>137.21891298803189</v>
      </c>
      <c r="D1165" s="68">
        <f t="shared" si="89"/>
        <v>118.81215484858504</v>
      </c>
      <c r="E1165" s="68">
        <f t="shared" si="89"/>
        <v>101.63164435290604</v>
      </c>
      <c r="F1165" s="68">
        <f t="shared" si="89"/>
        <v>89.881367906631439</v>
      </c>
      <c r="G1165" s="68">
        <f t="shared" si="89"/>
        <v>79.5381222522293</v>
      </c>
      <c r="H1165" s="68">
        <f t="shared" si="89"/>
        <v>68.749377144635602</v>
      </c>
      <c r="I1165" s="69">
        <f t="shared" si="89"/>
        <v>67.1739934246513</v>
      </c>
    </row>
    <row r="1166" spans="1:9" s="5" customFormat="1" ht="15" customHeight="1" x14ac:dyDescent="0.25">
      <c r="A1166" s="46" t="str">
        <f t="shared" si="88"/>
        <v>A9_Juslibol</v>
      </c>
      <c r="B1166" s="4" t="str">
        <f t="shared" si="88"/>
        <v>Salida Nacional / National exit</v>
      </c>
      <c r="C1166" s="68">
        <f t="shared" si="89"/>
        <v>135.69201032312893</v>
      </c>
      <c r="D1166" s="68">
        <f t="shared" si="89"/>
        <v>117.49245257214417</v>
      </c>
      <c r="E1166" s="68">
        <f t="shared" si="89"/>
        <v>100.50521622371622</v>
      </c>
      <c r="F1166" s="68">
        <f t="shared" si="89"/>
        <v>88.887721958836948</v>
      </c>
      <c r="G1166" s="68">
        <f t="shared" si="89"/>
        <v>78.658501327358792</v>
      </c>
      <c r="H1166" s="68">
        <f t="shared" si="89"/>
        <v>67.988082621352206</v>
      </c>
      <c r="I1166" s="69">
        <f t="shared" si="89"/>
        <v>66.428162798595864</v>
      </c>
    </row>
    <row r="1167" spans="1:9" s="5" customFormat="1" ht="15" customHeight="1" x14ac:dyDescent="0.25">
      <c r="A1167" s="46" t="str">
        <f t="shared" si="88"/>
        <v>A9A_Ramal Utebo-Sobradiel</v>
      </c>
      <c r="B1167" s="4" t="str">
        <f t="shared" si="88"/>
        <v>Salida Nacional / National exit</v>
      </c>
      <c r="C1167" s="68">
        <f t="shared" si="89"/>
        <v>135.3633850967139</v>
      </c>
      <c r="D1167" s="68">
        <f t="shared" si="89"/>
        <v>117.20842172370548</v>
      </c>
      <c r="E1167" s="68">
        <f t="shared" si="89"/>
        <v>100.26278249987519</v>
      </c>
      <c r="F1167" s="68">
        <f t="shared" si="89"/>
        <v>88.673866071309902</v>
      </c>
      <c r="G1167" s="68">
        <f t="shared" si="89"/>
        <v>78.469186296191864</v>
      </c>
      <c r="H1167" s="68">
        <f t="shared" si="89"/>
        <v>67.824234204008334</v>
      </c>
      <c r="I1167" s="69">
        <f t="shared" si="89"/>
        <v>66.267642574230251</v>
      </c>
    </row>
    <row r="1168" spans="1:9" s="5" customFormat="1" ht="15" customHeight="1" x14ac:dyDescent="0.25">
      <c r="A1168" s="46" t="str">
        <f t="shared" si="88"/>
        <v>A9B_Zaragoza Plaza</v>
      </c>
      <c r="B1168" s="4" t="str">
        <f t="shared" si="88"/>
        <v>Salida Nacional / National exit</v>
      </c>
      <c r="C1168" s="68">
        <f t="shared" si="89"/>
        <v>134.03153740490887</v>
      </c>
      <c r="D1168" s="68">
        <f t="shared" si="89"/>
        <v>116.05730549924121</v>
      </c>
      <c r="E1168" s="68">
        <f t="shared" si="89"/>
        <v>99.280250516449087</v>
      </c>
      <c r="F1168" s="68">
        <f t="shared" si="89"/>
        <v>87.807153940628311</v>
      </c>
      <c r="G1168" s="68">
        <f t="shared" si="89"/>
        <v>77.701933002723635</v>
      </c>
      <c r="H1168" s="68">
        <f t="shared" si="89"/>
        <v>67.160191644567718</v>
      </c>
      <c r="I1168" s="69">
        <f t="shared" si="89"/>
        <v>65.617088468443455</v>
      </c>
    </row>
    <row r="1169" spans="1:9" s="5" customFormat="1" ht="15" customHeight="1" x14ac:dyDescent="0.25">
      <c r="A1169" s="46" t="str">
        <f t="shared" ref="A1169:B1184" si="90">A904</f>
        <v>Abegondo (I15)</v>
      </c>
      <c r="B1169" s="4" t="str">
        <f t="shared" si="90"/>
        <v>Salida Nacional / National exit</v>
      </c>
      <c r="C1169" s="68">
        <f t="shared" ref="C1169:I1184" si="91">IF(C109=0,"",C904/C109)</f>
        <v>227.72828944977786</v>
      </c>
      <c r="D1169" s="68">
        <f t="shared" si="91"/>
        <v>198.25909854776961</v>
      </c>
      <c r="E1169" s="68">
        <f t="shared" si="91"/>
        <v>170.96495668454554</v>
      </c>
      <c r="F1169" s="68">
        <f t="shared" si="91"/>
        <v>152.52970931616483</v>
      </c>
      <c r="G1169" s="68">
        <f t="shared" si="91"/>
        <v>135.42465820642272</v>
      </c>
      <c r="H1169" s="68">
        <f t="shared" si="91"/>
        <v>117.17062037059002</v>
      </c>
      <c r="I1169" s="69">
        <f t="shared" si="91"/>
        <v>114.67907163595189</v>
      </c>
    </row>
    <row r="1170" spans="1:9" s="5" customFormat="1" ht="15" customHeight="1" x14ac:dyDescent="0.25">
      <c r="A1170" s="46" t="str">
        <f t="shared" si="90"/>
        <v>Andosilla</v>
      </c>
      <c r="B1170" s="4" t="str">
        <f t="shared" si="90"/>
        <v>Salida Nacional / National exit</v>
      </c>
      <c r="C1170" s="68">
        <f t="shared" si="91"/>
        <v>127.98290316445198</v>
      </c>
      <c r="D1170" s="68">
        <f t="shared" si="91"/>
        <v>111.54383744971061</v>
      </c>
      <c r="E1170" s="68">
        <f t="shared" si="91"/>
        <v>96.294354204616155</v>
      </c>
      <c r="F1170" s="68">
        <f t="shared" si="91"/>
        <v>85.981599576676047</v>
      </c>
      <c r="G1170" s="68">
        <f t="shared" si="91"/>
        <v>76.320093520601759</v>
      </c>
      <c r="H1170" s="68">
        <f t="shared" si="91"/>
        <v>66.016134708358763</v>
      </c>
      <c r="I1170" s="69">
        <f t="shared" si="91"/>
        <v>64.592996242404269</v>
      </c>
    </row>
    <row r="1171" spans="1:9" s="5" customFormat="1" ht="15" customHeight="1" x14ac:dyDescent="0.25">
      <c r="A1171" s="46" t="str">
        <f t="shared" si="90"/>
        <v>B02_Briviesca</v>
      </c>
      <c r="B1171" s="4" t="str">
        <f t="shared" si="90"/>
        <v>Salida Nacional / National exit</v>
      </c>
      <c r="C1171" s="68">
        <f t="shared" si="91"/>
        <v>124.83318514075339</v>
      </c>
      <c r="D1171" s="68">
        <f t="shared" si="91"/>
        <v>109.13904958228194</v>
      </c>
      <c r="E1171" s="68">
        <f t="shared" si="91"/>
        <v>94.624706202658956</v>
      </c>
      <c r="F1171" s="68">
        <f t="shared" si="91"/>
        <v>84.867887472665132</v>
      </c>
      <c r="G1171" s="68">
        <f t="shared" si="91"/>
        <v>75.432345712862585</v>
      </c>
      <c r="H1171" s="68">
        <f t="shared" si="91"/>
        <v>65.264244970095675</v>
      </c>
      <c r="I1171" s="69">
        <f t="shared" si="91"/>
        <v>63.886091012135509</v>
      </c>
    </row>
    <row r="1172" spans="1:9" s="5" customFormat="1" ht="15" customHeight="1" x14ac:dyDescent="0.25">
      <c r="A1172" s="46" t="str">
        <f t="shared" si="90"/>
        <v>B04_Burgos</v>
      </c>
      <c r="B1172" s="4" t="str">
        <f t="shared" si="90"/>
        <v>Salida Nacional / National exit</v>
      </c>
      <c r="C1172" s="68" t="str">
        <f t="shared" si="91"/>
        <v/>
      </c>
      <c r="D1172" s="68" t="str">
        <f t="shared" si="91"/>
        <v/>
      </c>
      <c r="E1172" s="68" t="str">
        <f t="shared" si="91"/>
        <v/>
      </c>
      <c r="F1172" s="68" t="str">
        <f t="shared" si="91"/>
        <v/>
      </c>
      <c r="G1172" s="68" t="str">
        <f t="shared" si="91"/>
        <v/>
      </c>
      <c r="H1172" s="68" t="str">
        <f t="shared" si="91"/>
        <v/>
      </c>
      <c r="I1172" s="69" t="str">
        <f t="shared" si="91"/>
        <v/>
      </c>
    </row>
    <row r="1173" spans="1:9" s="5" customFormat="1" ht="15" customHeight="1" x14ac:dyDescent="0.25">
      <c r="A1173" s="46" t="str">
        <f t="shared" si="90"/>
        <v>B05_Villalonquejar</v>
      </c>
      <c r="B1173" s="4" t="str">
        <f t="shared" si="90"/>
        <v>Salida Nacional / National exit</v>
      </c>
      <c r="C1173" s="68">
        <f t="shared" si="91"/>
        <v>123.74980948617667</v>
      </c>
      <c r="D1173" s="68">
        <f t="shared" si="91"/>
        <v>108.12134047824283</v>
      </c>
      <c r="E1173" s="68">
        <f t="shared" si="91"/>
        <v>93.670586522833574</v>
      </c>
      <c r="F1173" s="68">
        <f t="shared" si="91"/>
        <v>83.950062661476451</v>
      </c>
      <c r="G1173" s="68">
        <f t="shared" si="91"/>
        <v>74.616586902959</v>
      </c>
      <c r="H1173" s="68">
        <f t="shared" si="91"/>
        <v>64.568957204800185</v>
      </c>
      <c r="I1173" s="69">
        <f t="shared" si="91"/>
        <v>63.223638945173505</v>
      </c>
    </row>
    <row r="1174" spans="1:9" s="5" customFormat="1" ht="15" customHeight="1" x14ac:dyDescent="0.25">
      <c r="A1174" s="46" t="str">
        <f t="shared" si="90"/>
        <v>B08_Lerma</v>
      </c>
      <c r="B1174" s="4" t="str">
        <f t="shared" si="90"/>
        <v>Salida Nacional / National exit</v>
      </c>
      <c r="C1174" s="68">
        <f t="shared" si="91"/>
        <v>122.984702781777</v>
      </c>
      <c r="D1174" s="68">
        <f t="shared" si="91"/>
        <v>107.37212296212914</v>
      </c>
      <c r="E1174" s="68">
        <f t="shared" si="91"/>
        <v>92.939480425895582</v>
      </c>
      <c r="F1174" s="68">
        <f t="shared" si="91"/>
        <v>83.223367430971081</v>
      </c>
      <c r="G1174" s="68">
        <f t="shared" si="91"/>
        <v>73.97139742132785</v>
      </c>
      <c r="H1174" s="68">
        <f t="shared" si="91"/>
        <v>64.02366040787571</v>
      </c>
      <c r="I1174" s="69">
        <f t="shared" si="91"/>
        <v>62.712520701012551</v>
      </c>
    </row>
    <row r="1175" spans="1:9" s="5" customFormat="1" ht="15" customHeight="1" x14ac:dyDescent="0.25">
      <c r="A1175" s="46" t="str">
        <f t="shared" si="90"/>
        <v>B10_Aranda de Duero</v>
      </c>
      <c r="B1175" s="4" t="str">
        <f t="shared" si="90"/>
        <v>Salida Nacional / National exit</v>
      </c>
      <c r="C1175" s="68">
        <f t="shared" si="91"/>
        <v>122.12332381241318</v>
      </c>
      <c r="D1175" s="68">
        <f t="shared" si="91"/>
        <v>106.51095716879425</v>
      </c>
      <c r="E1175" s="68">
        <f t="shared" si="91"/>
        <v>92.077857390956154</v>
      </c>
      <c r="F1175" s="68">
        <f t="shared" si="91"/>
        <v>82.348853949851218</v>
      </c>
      <c r="G1175" s="68">
        <f t="shared" si="91"/>
        <v>73.185786876982462</v>
      </c>
      <c r="H1175" s="68">
        <f t="shared" si="91"/>
        <v>63.354685266169007</v>
      </c>
      <c r="I1175" s="69">
        <f t="shared" si="91"/>
        <v>62.076265434198625</v>
      </c>
    </row>
    <row r="1176" spans="1:9" s="5" customFormat="1" ht="15" customHeight="1" x14ac:dyDescent="0.25">
      <c r="A1176" s="46" t="str">
        <f t="shared" si="90"/>
        <v>B18_Algete</v>
      </c>
      <c r="B1176" s="4" t="str">
        <f t="shared" si="90"/>
        <v>Salida Nacional / National exit</v>
      </c>
      <c r="C1176" s="68">
        <f t="shared" si="91"/>
        <v>117.61472831609608</v>
      </c>
      <c r="D1176" s="68">
        <f t="shared" si="91"/>
        <v>101.95316822030932</v>
      </c>
      <c r="E1176" s="68">
        <f t="shared" si="91"/>
        <v>87.431618683414541</v>
      </c>
      <c r="F1176" s="68">
        <f t="shared" si="91"/>
        <v>77.555167099716982</v>
      </c>
      <c r="G1176" s="68">
        <f t="shared" si="91"/>
        <v>68.80857262856108</v>
      </c>
      <c r="H1176" s="68">
        <f t="shared" si="91"/>
        <v>59.579536832355487</v>
      </c>
      <c r="I1176" s="69">
        <f t="shared" si="91"/>
        <v>58.399025346429752</v>
      </c>
    </row>
    <row r="1177" spans="1:9" s="5" customFormat="1" ht="15" customHeight="1" x14ac:dyDescent="0.25">
      <c r="A1177" s="46" t="str">
        <f t="shared" si="90"/>
        <v>B19_San Fernando</v>
      </c>
      <c r="B1177" s="4" t="str">
        <f t="shared" si="90"/>
        <v>Salida Nacional / National exit</v>
      </c>
      <c r="C1177" s="68">
        <f t="shared" si="91"/>
        <v>117.29751035239083</v>
      </c>
      <c r="D1177" s="68">
        <f t="shared" si="91"/>
        <v>101.60308502495771</v>
      </c>
      <c r="E1177" s="68">
        <f t="shared" si="91"/>
        <v>87.046717157646242</v>
      </c>
      <c r="F1177" s="68">
        <f t="shared" si="91"/>
        <v>77.137193022144871</v>
      </c>
      <c r="G1177" s="68">
        <f t="shared" si="91"/>
        <v>68.424079293174344</v>
      </c>
      <c r="H1177" s="68">
        <f t="shared" si="91"/>
        <v>59.248399102874302</v>
      </c>
      <c r="I1177" s="69">
        <f t="shared" si="91"/>
        <v>58.076952524337429</v>
      </c>
    </row>
    <row r="1178" spans="1:9" s="5" customFormat="1" ht="15" customHeight="1" x14ac:dyDescent="0.25">
      <c r="A1178" s="46" t="str">
        <f t="shared" si="90"/>
        <v>B20_Rivas</v>
      </c>
      <c r="B1178" s="4" t="str">
        <f t="shared" si="90"/>
        <v>Salida Nacional / National exit</v>
      </c>
      <c r="C1178" s="68">
        <f t="shared" si="91"/>
        <v>117.06008812746838</v>
      </c>
      <c r="D1178" s="68">
        <f t="shared" si="91"/>
        <v>101.34106477182485</v>
      </c>
      <c r="E1178" s="68">
        <f t="shared" si="91"/>
        <v>86.758637076819383</v>
      </c>
      <c r="F1178" s="68">
        <f t="shared" si="91"/>
        <v>76.824359744048195</v>
      </c>
      <c r="G1178" s="68">
        <f t="shared" si="91"/>
        <v>68.136304723004727</v>
      </c>
      <c r="H1178" s="68">
        <f t="shared" si="91"/>
        <v>59.000558609949898</v>
      </c>
      <c r="I1178" s="69">
        <f t="shared" si="91"/>
        <v>57.835896673921425</v>
      </c>
    </row>
    <row r="1179" spans="1:9" s="5" customFormat="1" ht="15" customHeight="1" x14ac:dyDescent="0.25">
      <c r="A1179" s="46" t="str">
        <f t="shared" si="90"/>
        <v>BI Madrid</v>
      </c>
      <c r="B1179" s="4" t="str">
        <f t="shared" si="90"/>
        <v>Salida Nacional / National exit</v>
      </c>
      <c r="C1179" s="68">
        <f t="shared" si="91"/>
        <v>116.94488160392875</v>
      </c>
      <c r="D1179" s="68">
        <f t="shared" si="91"/>
        <v>101.20637069285493</v>
      </c>
      <c r="E1179" s="68">
        <f t="shared" si="91"/>
        <v>86.603743973039514</v>
      </c>
      <c r="F1179" s="68">
        <f t="shared" si="91"/>
        <v>76.651324871856843</v>
      </c>
      <c r="G1179" s="68">
        <f t="shared" si="91"/>
        <v>67.976249787109126</v>
      </c>
      <c r="H1179" s="68">
        <f t="shared" si="91"/>
        <v>58.862658022379165</v>
      </c>
      <c r="I1179" s="69">
        <f t="shared" si="91"/>
        <v>57.70163884780618</v>
      </c>
    </row>
    <row r="1180" spans="1:9" s="5" customFormat="1" ht="15" customHeight="1" x14ac:dyDescent="0.25">
      <c r="A1180" s="46" t="str">
        <f t="shared" si="90"/>
        <v>B22_Getafe</v>
      </c>
      <c r="B1180" s="4" t="str">
        <f t="shared" si="90"/>
        <v>Salida Nacional / National exit</v>
      </c>
      <c r="C1180" s="68">
        <f t="shared" si="91"/>
        <v>116.79560357015281</v>
      </c>
      <c r="D1180" s="68">
        <f t="shared" si="91"/>
        <v>101.04903610044155</v>
      </c>
      <c r="E1180" s="68">
        <f t="shared" si="91"/>
        <v>86.437435799414374</v>
      </c>
      <c r="F1180" s="68">
        <f t="shared" si="91"/>
        <v>76.475468309857391</v>
      </c>
      <c r="G1180" s="68">
        <f t="shared" si="91"/>
        <v>67.815343644466353</v>
      </c>
      <c r="H1180" s="68">
        <f t="shared" si="91"/>
        <v>58.72413565635302</v>
      </c>
      <c r="I1180" s="69">
        <f t="shared" si="91"/>
        <v>57.56703803595321</v>
      </c>
    </row>
    <row r="1181" spans="1:9" s="5" customFormat="1" ht="15" customHeight="1" x14ac:dyDescent="0.25">
      <c r="A1181" s="46" t="str">
        <f t="shared" si="90"/>
        <v>C1.01_Arrieta</v>
      </c>
      <c r="B1181" s="4" t="str">
        <f t="shared" si="90"/>
        <v>Salida Nacional / National exit</v>
      </c>
      <c r="C1181" s="68">
        <f t="shared" si="91"/>
        <v>142.75107878994982</v>
      </c>
      <c r="D1181" s="68">
        <f t="shared" si="91"/>
        <v>125.02265595984444</v>
      </c>
      <c r="E1181" s="68">
        <f t="shared" si="91"/>
        <v>108.63634251175506</v>
      </c>
      <c r="F1181" s="68">
        <f t="shared" si="91"/>
        <v>97.649301679220088</v>
      </c>
      <c r="G1181" s="68">
        <f t="shared" si="91"/>
        <v>86.824265225611839</v>
      </c>
      <c r="H1181" s="68">
        <f t="shared" si="91"/>
        <v>75.109944318443965</v>
      </c>
      <c r="I1181" s="69">
        <f t="shared" si="91"/>
        <v>73.506454325707622</v>
      </c>
    </row>
    <row r="1182" spans="1:9" s="5" customFormat="1" ht="15" customHeight="1" x14ac:dyDescent="0.25">
      <c r="A1182" s="46" t="str">
        <f t="shared" si="90"/>
        <v>C2X.01_Sollube</v>
      </c>
      <c r="B1182" s="4" t="str">
        <f t="shared" si="90"/>
        <v>Salida Nacional / National exit</v>
      </c>
      <c r="C1182" s="68">
        <f t="shared" si="91"/>
        <v>144.17251294117349</v>
      </c>
      <c r="D1182" s="68">
        <f t="shared" si="91"/>
        <v>126.25158086521678</v>
      </c>
      <c r="E1182" s="68">
        <f t="shared" si="91"/>
        <v>109.68587710442769</v>
      </c>
      <c r="F1182" s="68">
        <f t="shared" si="91"/>
        <v>98.575825953722642</v>
      </c>
      <c r="G1182" s="68">
        <f t="shared" si="91"/>
        <v>87.644718972851891</v>
      </c>
      <c r="H1182" s="68">
        <f t="shared" si="91"/>
        <v>75.820029417916558</v>
      </c>
      <c r="I1182" s="69">
        <f t="shared" si="91"/>
        <v>74.202043508939468</v>
      </c>
    </row>
    <row r="1183" spans="1:9" s="5" customFormat="1" ht="15" customHeight="1" x14ac:dyDescent="0.25">
      <c r="A1183" s="46" t="str">
        <f t="shared" si="90"/>
        <v>Cas Tresorer</v>
      </c>
      <c r="B1183" s="4" t="str">
        <f t="shared" si="90"/>
        <v>Salida Nacional / National exit</v>
      </c>
      <c r="C1183" s="68">
        <f t="shared" si="91"/>
        <v>163.89327476312982</v>
      </c>
      <c r="D1183" s="68">
        <f t="shared" si="91"/>
        <v>139.9876640957018</v>
      </c>
      <c r="E1183" s="68">
        <f t="shared" si="91"/>
        <v>117.58763504671843</v>
      </c>
      <c r="F1183" s="68">
        <f t="shared" si="91"/>
        <v>102.05427340560121</v>
      </c>
      <c r="G1183" s="68">
        <f t="shared" si="91"/>
        <v>89.958268334675097</v>
      </c>
      <c r="H1183" s="68">
        <f t="shared" si="91"/>
        <v>77.786573144935616</v>
      </c>
      <c r="I1183" s="69">
        <f t="shared" si="91"/>
        <v>76.032657587318369</v>
      </c>
    </row>
    <row r="1184" spans="1:9" s="5" customFormat="1" ht="15" customHeight="1" x14ac:dyDescent="0.25">
      <c r="A1184" s="46" t="str">
        <f t="shared" si="90"/>
        <v>cc Escatron</v>
      </c>
      <c r="B1184" s="4" t="str">
        <f t="shared" si="90"/>
        <v>Salida Nacional / National exit</v>
      </c>
      <c r="C1184" s="68">
        <f t="shared" si="91"/>
        <v>134.60767294212073</v>
      </c>
      <c r="D1184" s="68">
        <f t="shared" si="91"/>
        <v>116.21944900746129</v>
      </c>
      <c r="E1184" s="68">
        <f t="shared" si="91"/>
        <v>99.024248992424845</v>
      </c>
      <c r="F1184" s="68">
        <f t="shared" si="91"/>
        <v>87.222788178922386</v>
      </c>
      <c r="G1184" s="68">
        <f t="shared" si="91"/>
        <v>77.092615064291152</v>
      </c>
      <c r="H1184" s="68">
        <f t="shared" si="91"/>
        <v>66.61558157984085</v>
      </c>
      <c r="I1184" s="69">
        <f t="shared" si="91"/>
        <v>65.047385482512681</v>
      </c>
    </row>
    <row r="1185" spans="1:9" s="5" customFormat="1" ht="15" customHeight="1" x14ac:dyDescent="0.25">
      <c r="A1185" s="46" t="str">
        <f t="shared" ref="A1185:B1200" si="92">A920</f>
        <v>cc SAGUNTO</v>
      </c>
      <c r="B1185" s="4" t="str">
        <f t="shared" si="92"/>
        <v>Salida Nacional / National exit</v>
      </c>
      <c r="C1185" s="68">
        <f t="shared" ref="C1185:I1200" si="93">IF(C125=0,"",C920/C125)</f>
        <v>126.51304675440825</v>
      </c>
      <c r="D1185" s="68">
        <f t="shared" si="93"/>
        <v>107.84967832924849</v>
      </c>
      <c r="E1185" s="68">
        <f t="shared" si="93"/>
        <v>90.304610706148878</v>
      </c>
      <c r="F1185" s="68">
        <f t="shared" si="93"/>
        <v>78.093345204844027</v>
      </c>
      <c r="G1185" s="68">
        <f t="shared" si="93"/>
        <v>68.71436281243102</v>
      </c>
      <c r="H1185" s="68">
        <f t="shared" si="93"/>
        <v>59.366339962436442</v>
      </c>
      <c r="I1185" s="69">
        <f t="shared" si="93"/>
        <v>57.936547115876948</v>
      </c>
    </row>
    <row r="1186" spans="1:9" s="5" customFormat="1" ht="15" customHeight="1" x14ac:dyDescent="0.25">
      <c r="A1186" s="46" t="str">
        <f t="shared" si="92"/>
        <v>Conex Olite</v>
      </c>
      <c r="B1186" s="4" t="str">
        <f t="shared" si="92"/>
        <v>Salida Nacional / National exit</v>
      </c>
      <c r="C1186" s="68" t="str">
        <f t="shared" si="93"/>
        <v/>
      </c>
      <c r="D1186" s="68" t="str">
        <f t="shared" si="93"/>
        <v/>
      </c>
      <c r="E1186" s="68" t="str">
        <f t="shared" si="93"/>
        <v/>
      </c>
      <c r="F1186" s="68" t="str">
        <f t="shared" si="93"/>
        <v/>
      </c>
      <c r="G1186" s="68" t="str">
        <f t="shared" si="93"/>
        <v/>
      </c>
      <c r="H1186" s="68" t="str">
        <f t="shared" si="93"/>
        <v/>
      </c>
      <c r="I1186" s="69" t="str">
        <f t="shared" si="93"/>
        <v/>
      </c>
    </row>
    <row r="1187" spans="1:9" s="5" customFormat="1" ht="15" customHeight="1" x14ac:dyDescent="0.25">
      <c r="A1187" s="46" t="str">
        <f t="shared" si="92"/>
        <v>CT Ibiza</v>
      </c>
      <c r="B1187" s="4" t="str">
        <f t="shared" si="92"/>
        <v>Salida Nacional / National exit</v>
      </c>
      <c r="C1187" s="68">
        <f t="shared" si="93"/>
        <v>163.34313065702244</v>
      </c>
      <c r="D1187" s="68">
        <f t="shared" si="93"/>
        <v>139.51143395291751</v>
      </c>
      <c r="E1187" s="68">
        <f t="shared" si="93"/>
        <v>117.17999919590874</v>
      </c>
      <c r="F1187" s="68">
        <f t="shared" si="93"/>
        <v>101.69330680717128</v>
      </c>
      <c r="G1187" s="68">
        <f t="shared" si="93"/>
        <v>89.63823191417319</v>
      </c>
      <c r="H1187" s="68">
        <f t="shared" si="93"/>
        <v>77.509590685890686</v>
      </c>
      <c r="I1187" s="69">
        <f t="shared" si="93"/>
        <v>75.761442436305259</v>
      </c>
    </row>
    <row r="1188" spans="1:9" s="5" customFormat="1" ht="15" customHeight="1" x14ac:dyDescent="0.25">
      <c r="A1188" s="46" t="str">
        <f t="shared" si="92"/>
        <v>CT Son Reus</v>
      </c>
      <c r="B1188" s="4" t="str">
        <f t="shared" si="92"/>
        <v>Salida Nacional / National exit</v>
      </c>
      <c r="C1188" s="68">
        <f t="shared" si="93"/>
        <v>167.2334354073528</v>
      </c>
      <c r="D1188" s="68">
        <f t="shared" si="93"/>
        <v>142.87906139117783</v>
      </c>
      <c r="E1188" s="68">
        <f t="shared" si="93"/>
        <v>120.06256699806289</v>
      </c>
      <c r="F1188" s="68">
        <f t="shared" si="93"/>
        <v>104.24585632464034</v>
      </c>
      <c r="G1188" s="68">
        <f t="shared" si="93"/>
        <v>91.901346602008061</v>
      </c>
      <c r="H1188" s="68">
        <f t="shared" si="93"/>
        <v>79.468252360565558</v>
      </c>
      <c r="I1188" s="69">
        <f t="shared" si="93"/>
        <v>77.679321004183564</v>
      </c>
    </row>
    <row r="1189" spans="1:9" s="5" customFormat="1" ht="15" customHeight="1" x14ac:dyDescent="0.25">
      <c r="A1189" s="46" t="str">
        <f t="shared" si="92"/>
        <v>ctcc Barcelona</v>
      </c>
      <c r="B1189" s="4" t="str">
        <f t="shared" si="92"/>
        <v>Salida Nacional / National exit</v>
      </c>
      <c r="C1189" s="68">
        <f t="shared" si="93"/>
        <v>152.92430193454072</v>
      </c>
      <c r="D1189" s="68">
        <f t="shared" si="93"/>
        <v>131.75955662147985</v>
      </c>
      <c r="E1189" s="68">
        <f t="shared" si="93"/>
        <v>111.93777628330395</v>
      </c>
      <c r="F1189" s="68">
        <f t="shared" si="93"/>
        <v>98.31540396396062</v>
      </c>
      <c r="G1189" s="68">
        <f t="shared" si="93"/>
        <v>86.798018420181165</v>
      </c>
      <c r="H1189" s="68">
        <f t="shared" si="93"/>
        <v>74.953825563867682</v>
      </c>
      <c r="I1189" s="69">
        <f t="shared" si="93"/>
        <v>73.088396518771532</v>
      </c>
    </row>
    <row r="1190" spans="1:9" s="5" customFormat="1" ht="15" customHeight="1" x14ac:dyDescent="0.25">
      <c r="A1190" s="46" t="str">
        <f t="shared" si="92"/>
        <v>D01A_Montorio</v>
      </c>
      <c r="B1190" s="4" t="str">
        <f t="shared" si="92"/>
        <v>Salida Nacional / National exit</v>
      </c>
      <c r="C1190" s="68">
        <f t="shared" si="93"/>
        <v>128.74146068703419</v>
      </c>
      <c r="D1190" s="68">
        <f t="shared" si="93"/>
        <v>112.46252440177093</v>
      </c>
      <c r="E1190" s="68">
        <f t="shared" si="93"/>
        <v>97.406991588341839</v>
      </c>
      <c r="F1190" s="68">
        <f t="shared" si="93"/>
        <v>87.277068816854296</v>
      </c>
      <c r="G1190" s="68">
        <f t="shared" si="93"/>
        <v>77.565632272869706</v>
      </c>
      <c r="H1190" s="68">
        <f t="shared" si="93"/>
        <v>67.117215764751833</v>
      </c>
      <c r="I1190" s="69">
        <f t="shared" si="93"/>
        <v>65.711505220628794</v>
      </c>
    </row>
    <row r="1191" spans="1:9" s="5" customFormat="1" ht="15" customHeight="1" x14ac:dyDescent="0.25">
      <c r="A1191" s="46" t="str">
        <f t="shared" si="92"/>
        <v>D03A_Aguilar</v>
      </c>
      <c r="B1191" s="4" t="str">
        <f t="shared" si="92"/>
        <v>Salida Nacional / National exit</v>
      </c>
      <c r="C1191" s="68">
        <f t="shared" si="93"/>
        <v>138.05559702882749</v>
      </c>
      <c r="D1191" s="68">
        <f t="shared" si="93"/>
        <v>120.53155862950057</v>
      </c>
      <c r="E1191" s="68">
        <f t="shared" si="93"/>
        <v>104.31962827075736</v>
      </c>
      <c r="F1191" s="68">
        <f t="shared" si="93"/>
        <v>93.403956213860099</v>
      </c>
      <c r="G1191" s="68">
        <f t="shared" si="93"/>
        <v>82.996088696585957</v>
      </c>
      <c r="H1191" s="68">
        <f t="shared" si="93"/>
        <v>71.814221144563575</v>
      </c>
      <c r="I1191" s="69">
        <f t="shared" si="93"/>
        <v>70.305149140464152</v>
      </c>
    </row>
    <row r="1192" spans="1:9" s="5" customFormat="1" ht="15" customHeight="1" x14ac:dyDescent="0.25">
      <c r="A1192" s="46" t="str">
        <f t="shared" si="92"/>
        <v>D04_Reinosa</v>
      </c>
      <c r="B1192" s="4" t="str">
        <f t="shared" si="92"/>
        <v>Salida Nacional / National exit</v>
      </c>
      <c r="C1192" s="68">
        <f t="shared" si="93"/>
        <v>140.22422658183112</v>
      </c>
      <c r="D1192" s="68">
        <f t="shared" si="93"/>
        <v>122.41028849218617</v>
      </c>
      <c r="E1192" s="68">
        <f t="shared" si="93"/>
        <v>105.92911171061191</v>
      </c>
      <c r="F1192" s="68">
        <f t="shared" si="93"/>
        <v>94.830492028829084</v>
      </c>
      <c r="G1192" s="68">
        <f t="shared" si="93"/>
        <v>84.260473053289729</v>
      </c>
      <c r="H1192" s="68">
        <f t="shared" si="93"/>
        <v>72.907834583693869</v>
      </c>
      <c r="I1192" s="69">
        <f t="shared" si="93"/>
        <v>71.374696717927733</v>
      </c>
    </row>
    <row r="1193" spans="1:9" s="5" customFormat="1" ht="15" customHeight="1" x14ac:dyDescent="0.25">
      <c r="A1193" s="46" t="str">
        <f t="shared" si="92"/>
        <v>D06_Corrales</v>
      </c>
      <c r="B1193" s="4" t="str">
        <f t="shared" si="92"/>
        <v>Salida Nacional / National exit</v>
      </c>
      <c r="C1193" s="68" t="str">
        <f t="shared" si="93"/>
        <v/>
      </c>
      <c r="D1193" s="68" t="str">
        <f t="shared" si="93"/>
        <v/>
      </c>
      <c r="E1193" s="68" t="str">
        <f t="shared" si="93"/>
        <v/>
      </c>
      <c r="F1193" s="68" t="str">
        <f t="shared" si="93"/>
        <v/>
      </c>
      <c r="G1193" s="68" t="str">
        <f t="shared" si="93"/>
        <v/>
      </c>
      <c r="H1193" s="68" t="str">
        <f t="shared" si="93"/>
        <v/>
      </c>
      <c r="I1193" s="69" t="str">
        <f t="shared" si="93"/>
        <v/>
      </c>
    </row>
    <row r="1194" spans="1:9" s="5" customFormat="1" ht="15" customHeight="1" x14ac:dyDescent="0.25">
      <c r="A1194" s="46" t="str">
        <f t="shared" si="92"/>
        <v>D06A_Reocin</v>
      </c>
      <c r="B1194" s="4" t="str">
        <f t="shared" si="92"/>
        <v>Salida Nacional / National exit</v>
      </c>
      <c r="C1194" s="68">
        <f t="shared" si="93"/>
        <v>149.43498841517146</v>
      </c>
      <c r="D1194" s="68">
        <f t="shared" si="93"/>
        <v>130.38976718665199</v>
      </c>
      <c r="E1194" s="68">
        <f t="shared" si="93"/>
        <v>112.76502733237989</v>
      </c>
      <c r="F1194" s="68">
        <f t="shared" si="93"/>
        <v>100.88937913576292</v>
      </c>
      <c r="G1194" s="68">
        <f t="shared" si="93"/>
        <v>89.630658643202807</v>
      </c>
      <c r="H1194" s="68">
        <f t="shared" si="93"/>
        <v>77.552709459450227</v>
      </c>
      <c r="I1194" s="69">
        <f t="shared" si="93"/>
        <v>75.917357308252477</v>
      </c>
    </row>
    <row r="1195" spans="1:9" s="5" customFormat="1" ht="15" customHeight="1" x14ac:dyDescent="0.25">
      <c r="A1195" s="46" t="str">
        <f t="shared" si="92"/>
        <v>D07.14_Cicero</v>
      </c>
      <c r="B1195" s="4" t="str">
        <f t="shared" si="92"/>
        <v>Salida Nacional / National exit</v>
      </c>
      <c r="C1195" s="68">
        <f t="shared" si="93"/>
        <v>156.97171669607457</v>
      </c>
      <c r="D1195" s="68">
        <f t="shared" si="93"/>
        <v>137.51162995863973</v>
      </c>
      <c r="E1195" s="68">
        <f t="shared" si="93"/>
        <v>119.53459988927591</v>
      </c>
      <c r="F1195" s="68">
        <f t="shared" si="93"/>
        <v>107.4952734226074</v>
      </c>
      <c r="G1195" s="68">
        <f t="shared" si="93"/>
        <v>95.593172402198263</v>
      </c>
      <c r="H1195" s="68">
        <f t="shared" si="93"/>
        <v>82.69474688765915</v>
      </c>
      <c r="I1195" s="69">
        <f t="shared" si="93"/>
        <v>80.924085021481275</v>
      </c>
    </row>
    <row r="1196" spans="1:9" s="5" customFormat="1" ht="15" customHeight="1" x14ac:dyDescent="0.25">
      <c r="A1196" s="46" t="str">
        <f t="shared" si="92"/>
        <v>D07_Villapresente</v>
      </c>
      <c r="B1196" s="4" t="str">
        <f t="shared" si="92"/>
        <v>Salida Nacional / National exit</v>
      </c>
      <c r="C1196" s="68">
        <f t="shared" si="93"/>
        <v>150.01239557950296</v>
      </c>
      <c r="D1196" s="68">
        <f t="shared" si="93"/>
        <v>130.88998728235978</v>
      </c>
      <c r="E1196" s="68">
        <f t="shared" si="93"/>
        <v>113.19355938284365</v>
      </c>
      <c r="F1196" s="68">
        <f t="shared" si="93"/>
        <v>101.2692005758045</v>
      </c>
      <c r="G1196" s="68">
        <f t="shared" si="93"/>
        <v>89.967306543725172</v>
      </c>
      <c r="H1196" s="68">
        <f t="shared" si="93"/>
        <v>77.843888851471533</v>
      </c>
      <c r="I1196" s="69">
        <f t="shared" si="93"/>
        <v>76.202129058672242</v>
      </c>
    </row>
    <row r="1197" spans="1:9" s="5" customFormat="1" ht="15" customHeight="1" x14ac:dyDescent="0.25">
      <c r="A1197" s="46" t="str">
        <f t="shared" si="92"/>
        <v>D07A_Ruiloba</v>
      </c>
      <c r="B1197" s="4" t="str">
        <f t="shared" si="92"/>
        <v>Salida Nacional / National exit</v>
      </c>
      <c r="C1197" s="68">
        <f t="shared" si="93"/>
        <v>152.40161027828501</v>
      </c>
      <c r="D1197" s="68">
        <f t="shared" si="93"/>
        <v>132.96097852940497</v>
      </c>
      <c r="E1197" s="68">
        <f t="shared" si="93"/>
        <v>114.969360057389</v>
      </c>
      <c r="F1197" s="68">
        <f t="shared" si="93"/>
        <v>102.8447051876214</v>
      </c>
      <c r="G1197" s="68">
        <f t="shared" si="93"/>
        <v>91.364453334245354</v>
      </c>
      <c r="H1197" s="68">
        <f t="shared" si="93"/>
        <v>79.052659952321804</v>
      </c>
      <c r="I1197" s="69">
        <f t="shared" si="93"/>
        <v>77.384887197584732</v>
      </c>
    </row>
    <row r="1198" spans="1:9" s="5" customFormat="1" ht="15" customHeight="1" x14ac:dyDescent="0.25">
      <c r="A1198" s="46" t="str">
        <f t="shared" si="92"/>
        <v>D08A_San Vicente Barquera</v>
      </c>
      <c r="B1198" s="4" t="str">
        <f t="shared" si="92"/>
        <v>Salida Nacional / National exit</v>
      </c>
      <c r="C1198" s="68">
        <f t="shared" si="93"/>
        <v>154.75716663698881</v>
      </c>
      <c r="D1198" s="68">
        <f t="shared" si="93"/>
        <v>135.00299734892923</v>
      </c>
      <c r="E1198" s="68">
        <f t="shared" si="93"/>
        <v>116.72059835289194</v>
      </c>
      <c r="F1198" s="68">
        <f t="shared" si="93"/>
        <v>104.39868884978651</v>
      </c>
      <c r="G1198" s="68">
        <f t="shared" si="93"/>
        <v>92.742641866071139</v>
      </c>
      <c r="H1198" s="68">
        <f t="shared" si="93"/>
        <v>80.245085661845835</v>
      </c>
      <c r="I1198" s="69">
        <f t="shared" si="93"/>
        <v>78.551753717458141</v>
      </c>
    </row>
    <row r="1199" spans="1:9" s="5" customFormat="1" ht="15" customHeight="1" x14ac:dyDescent="0.25">
      <c r="A1199" s="46" t="str">
        <f t="shared" si="92"/>
        <v>D10A_Llanes</v>
      </c>
      <c r="B1199" s="4" t="str">
        <f t="shared" si="92"/>
        <v>Salida Nacional / National exit</v>
      </c>
      <c r="C1199" s="68">
        <f t="shared" si="93"/>
        <v>160.48960586750167</v>
      </c>
      <c r="D1199" s="68">
        <f t="shared" si="93"/>
        <v>139.97241731089846</v>
      </c>
      <c r="E1199" s="68">
        <f t="shared" si="93"/>
        <v>120.98238010565001</v>
      </c>
      <c r="F1199" s="68">
        <f t="shared" si="93"/>
        <v>108.1804353045702</v>
      </c>
      <c r="G1199" s="68">
        <f t="shared" si="93"/>
        <v>96.096576480154482</v>
      </c>
      <c r="H1199" s="68">
        <f t="shared" si="93"/>
        <v>83.146951240858741</v>
      </c>
      <c r="I1199" s="69">
        <f t="shared" si="93"/>
        <v>81.391418916118326</v>
      </c>
    </row>
    <row r="1200" spans="1:9" s="5" customFormat="1" ht="15" customHeight="1" x14ac:dyDescent="0.25">
      <c r="A1200" s="46" t="str">
        <f t="shared" si="92"/>
        <v>D12A_Ribadesella</v>
      </c>
      <c r="B1200" s="4" t="str">
        <f t="shared" si="92"/>
        <v>Salida Nacional / National exit</v>
      </c>
      <c r="C1200" s="68">
        <f t="shared" si="93"/>
        <v>166.38942866763017</v>
      </c>
      <c r="D1200" s="68">
        <f t="shared" si="93"/>
        <v>145.08694116646444</v>
      </c>
      <c r="E1200" s="68">
        <f t="shared" si="93"/>
        <v>125.36860316759854</v>
      </c>
      <c r="F1200" s="68">
        <f t="shared" si="93"/>
        <v>112.07260634399036</v>
      </c>
      <c r="G1200" s="68">
        <f t="shared" si="93"/>
        <v>99.548443845966801</v>
      </c>
      <c r="H1200" s="68">
        <f t="shared" si="93"/>
        <v>86.133549444087663</v>
      </c>
      <c r="I1200" s="69">
        <f t="shared" si="93"/>
        <v>84.314000527557127</v>
      </c>
    </row>
    <row r="1201" spans="1:9" s="5" customFormat="1" ht="15" customHeight="1" x14ac:dyDescent="0.25">
      <c r="A1201" s="46" t="str">
        <f t="shared" ref="A1201:B1216" si="94">A936</f>
        <v>D13_Huerges</v>
      </c>
      <c r="B1201" s="4" t="str">
        <f t="shared" si="94"/>
        <v>Salida Nacional / National exit</v>
      </c>
      <c r="C1201" s="68">
        <f t="shared" ref="C1201:I1216" si="95">IF(C141=0,"",C936/C141)</f>
        <v>168.65788822244406</v>
      </c>
      <c r="D1201" s="68">
        <f t="shared" si="95"/>
        <v>147.05345624692239</v>
      </c>
      <c r="E1201" s="68">
        <f t="shared" si="95"/>
        <v>127.05508934718432</v>
      </c>
      <c r="F1201" s="68">
        <f t="shared" si="95"/>
        <v>113.56913138931036</v>
      </c>
      <c r="G1201" s="68">
        <f t="shared" si="95"/>
        <v>100.87567379391648</v>
      </c>
      <c r="H1201" s="68">
        <f t="shared" si="95"/>
        <v>87.281885158569963</v>
      </c>
      <c r="I1201" s="69">
        <f t="shared" si="95"/>
        <v>85.437722104592851</v>
      </c>
    </row>
    <row r="1202" spans="1:9" s="5" customFormat="1" ht="15" customHeight="1" x14ac:dyDescent="0.25">
      <c r="A1202" s="46" t="str">
        <f t="shared" si="94"/>
        <v>D13A_Piloña</v>
      </c>
      <c r="B1202" s="4" t="str">
        <f t="shared" si="94"/>
        <v>Salida Nacional / National exit</v>
      </c>
      <c r="C1202" s="68">
        <f t="shared" si="95"/>
        <v>169.83172374812182</v>
      </c>
      <c r="D1202" s="68">
        <f t="shared" si="95"/>
        <v>148.07104779195308</v>
      </c>
      <c r="E1202" s="68">
        <f t="shared" si="95"/>
        <v>127.92777732919473</v>
      </c>
      <c r="F1202" s="68">
        <f t="shared" si="95"/>
        <v>114.34352221304606</v>
      </c>
      <c r="G1202" s="68">
        <f t="shared" si="95"/>
        <v>101.56246129265803</v>
      </c>
      <c r="H1202" s="68">
        <f t="shared" si="95"/>
        <v>87.876102169935038</v>
      </c>
      <c r="I1202" s="69">
        <f t="shared" si="95"/>
        <v>86.019202301273523</v>
      </c>
    </row>
    <row r="1203" spans="1:9" s="5" customFormat="1" ht="15" customHeight="1" x14ac:dyDescent="0.25">
      <c r="A1203" s="46" t="str">
        <f t="shared" si="94"/>
        <v>D14_Villarriba</v>
      </c>
      <c r="B1203" s="4" t="str">
        <f t="shared" si="94"/>
        <v>Salida Nacional / National exit</v>
      </c>
      <c r="C1203" s="68">
        <f t="shared" si="95"/>
        <v>170.66751171348221</v>
      </c>
      <c r="D1203" s="68">
        <f t="shared" si="95"/>
        <v>148.80335501101396</v>
      </c>
      <c r="E1203" s="68">
        <f t="shared" si="95"/>
        <v>128.56578982762412</v>
      </c>
      <c r="F1203" s="68">
        <f t="shared" si="95"/>
        <v>114.91946380331738</v>
      </c>
      <c r="G1203" s="68">
        <f t="shared" si="95"/>
        <v>102.07649804459378</v>
      </c>
      <c r="H1203" s="68">
        <f t="shared" si="95"/>
        <v>88.321585445173724</v>
      </c>
      <c r="I1203" s="69">
        <f t="shared" si="95"/>
        <v>86.4562819901344</v>
      </c>
    </row>
    <row r="1204" spans="1:9" s="5" customFormat="1" ht="15" customHeight="1" x14ac:dyDescent="0.25">
      <c r="A1204" s="46" t="str">
        <f t="shared" si="94"/>
        <v>D15_Careses</v>
      </c>
      <c r="B1204" s="4" t="str">
        <f t="shared" si="94"/>
        <v>Salida Nacional / National exit</v>
      </c>
      <c r="C1204" s="68">
        <f t="shared" si="95"/>
        <v>172.09766739783203</v>
      </c>
      <c r="D1204" s="68">
        <f t="shared" si="95"/>
        <v>150.05710662209003</v>
      </c>
      <c r="E1204" s="68">
        <f t="shared" si="95"/>
        <v>129.65895139798604</v>
      </c>
      <c r="F1204" s="68">
        <f t="shared" si="95"/>
        <v>115.90709254947512</v>
      </c>
      <c r="G1204" s="68">
        <f t="shared" si="95"/>
        <v>102.95823888035989</v>
      </c>
      <c r="H1204" s="68">
        <f t="shared" si="95"/>
        <v>89.085794483508934</v>
      </c>
      <c r="I1204" s="69">
        <f t="shared" si="95"/>
        <v>87.206168354524678</v>
      </c>
    </row>
    <row r="1205" spans="1:9" s="5" customFormat="1" ht="15" customHeight="1" x14ac:dyDescent="0.25">
      <c r="A1205" s="46" t="str">
        <f t="shared" si="94"/>
        <v>D16_Llanera</v>
      </c>
      <c r="B1205" s="4" t="str">
        <f t="shared" si="94"/>
        <v>Salida Nacional / National exit</v>
      </c>
      <c r="C1205" s="68" t="str">
        <f t="shared" si="95"/>
        <v/>
      </c>
      <c r="D1205" s="68" t="str">
        <f t="shared" si="95"/>
        <v/>
      </c>
      <c r="E1205" s="68" t="str">
        <f t="shared" si="95"/>
        <v/>
      </c>
      <c r="F1205" s="68" t="str">
        <f t="shared" si="95"/>
        <v/>
      </c>
      <c r="G1205" s="68" t="str">
        <f t="shared" si="95"/>
        <v/>
      </c>
      <c r="H1205" s="68" t="str">
        <f t="shared" si="95"/>
        <v/>
      </c>
      <c r="I1205" s="69" t="str">
        <f t="shared" si="95"/>
        <v/>
      </c>
    </row>
    <row r="1206" spans="1:9" s="5" customFormat="1" ht="15" customHeight="1" x14ac:dyDescent="0.25">
      <c r="A1206" s="46" t="str">
        <f t="shared" si="94"/>
        <v>E01_Calahorra</v>
      </c>
      <c r="B1206" s="4" t="str">
        <f t="shared" si="94"/>
        <v>Salida Nacional / National exit</v>
      </c>
      <c r="C1206" s="68">
        <f t="shared" si="95"/>
        <v>125.50004098390701</v>
      </c>
      <c r="D1206" s="68">
        <f t="shared" si="95"/>
        <v>109.33281960730133</v>
      </c>
      <c r="E1206" s="68">
        <f t="shared" si="95"/>
        <v>94.3250385558201</v>
      </c>
      <c r="F1206" s="68">
        <f t="shared" si="95"/>
        <v>84.165738014050135</v>
      </c>
      <c r="G1206" s="68">
        <f t="shared" si="95"/>
        <v>74.6866935866625</v>
      </c>
      <c r="H1206" s="68">
        <f t="shared" si="95"/>
        <v>64.595685386902446</v>
      </c>
      <c r="I1206" s="69">
        <f t="shared" si="95"/>
        <v>63.189659415938195</v>
      </c>
    </row>
    <row r="1207" spans="1:9" s="5" customFormat="1" ht="15" customHeight="1" x14ac:dyDescent="0.25">
      <c r="A1207" s="46" t="str">
        <f t="shared" si="94"/>
        <v>E02_San Adrian</v>
      </c>
      <c r="B1207" s="4" t="str">
        <f t="shared" si="94"/>
        <v>Salida Nacional / National exit</v>
      </c>
      <c r="C1207" s="68">
        <f t="shared" si="95"/>
        <v>126.22781719531055</v>
      </c>
      <c r="D1207" s="68">
        <f t="shared" si="95"/>
        <v>109.96601670595109</v>
      </c>
      <c r="E1207" s="68">
        <f t="shared" si="95"/>
        <v>94.871531490373073</v>
      </c>
      <c r="F1207" s="68">
        <f t="shared" si="95"/>
        <v>84.654019010384573</v>
      </c>
      <c r="G1207" s="68">
        <f t="shared" si="95"/>
        <v>75.121742356204507</v>
      </c>
      <c r="H1207" s="68">
        <f t="shared" si="95"/>
        <v>64.973214444626947</v>
      </c>
      <c r="I1207" s="69">
        <f t="shared" si="95"/>
        <v>63.561144444334843</v>
      </c>
    </row>
    <row r="1208" spans="1:9" s="5" customFormat="1" ht="15" customHeight="1" x14ac:dyDescent="0.25">
      <c r="A1208" s="46" t="str">
        <f t="shared" si="94"/>
        <v>E15_Aibar</v>
      </c>
      <c r="B1208" s="4" t="str">
        <f t="shared" si="94"/>
        <v>Salida Nacional / National exit</v>
      </c>
      <c r="C1208" s="68">
        <f t="shared" si="95"/>
        <v>133.28497774239423</v>
      </c>
      <c r="D1208" s="68">
        <f t="shared" si="95"/>
        <v>116.10605469166823</v>
      </c>
      <c r="E1208" s="68">
        <f t="shared" si="95"/>
        <v>100.17080936804599</v>
      </c>
      <c r="F1208" s="68">
        <f t="shared" si="95"/>
        <v>89.388822551952344</v>
      </c>
      <c r="G1208" s="68">
        <f t="shared" si="95"/>
        <v>79.340359239199671</v>
      </c>
      <c r="H1208" s="68">
        <f t="shared" si="95"/>
        <v>68.634069429723112</v>
      </c>
      <c r="I1208" s="69">
        <f t="shared" si="95"/>
        <v>67.163391186059528</v>
      </c>
    </row>
    <row r="1209" spans="1:9" s="5" customFormat="1" ht="15" customHeight="1" x14ac:dyDescent="0.25">
      <c r="A1209" s="46" t="str">
        <f t="shared" si="94"/>
        <v>EC Arbós</v>
      </c>
      <c r="B1209" s="4" t="str">
        <f t="shared" si="94"/>
        <v>Salida Nacional / National exit</v>
      </c>
      <c r="C1209" s="68">
        <f t="shared" si="95"/>
        <v>142.77352898548861</v>
      </c>
      <c r="D1209" s="68">
        <f t="shared" si="95"/>
        <v>122.92369542835344</v>
      </c>
      <c r="E1209" s="68">
        <f t="shared" si="95"/>
        <v>104.32753688831549</v>
      </c>
      <c r="F1209" s="68">
        <f t="shared" si="95"/>
        <v>91.531114491727152</v>
      </c>
      <c r="G1209" s="68">
        <f t="shared" si="95"/>
        <v>80.792605863781034</v>
      </c>
      <c r="H1209" s="68">
        <f t="shared" si="95"/>
        <v>69.775581454989776</v>
      </c>
      <c r="I1209" s="69">
        <f t="shared" si="95"/>
        <v>68.054913381820498</v>
      </c>
    </row>
    <row r="1210" spans="1:9" s="5" customFormat="1" ht="15" customHeight="1" x14ac:dyDescent="0.25">
      <c r="A1210" s="46" t="str">
        <f t="shared" si="94"/>
        <v>Esquedas</v>
      </c>
      <c r="B1210" s="4" t="str">
        <f t="shared" si="94"/>
        <v>Salida Nacional / National exit</v>
      </c>
      <c r="C1210" s="68">
        <f t="shared" si="95"/>
        <v>147.24670457436213</v>
      </c>
      <c r="D1210" s="68">
        <f t="shared" si="95"/>
        <v>127.47917710765932</v>
      </c>
      <c r="E1210" s="68">
        <f t="shared" si="95"/>
        <v>109.02935658180766</v>
      </c>
      <c r="F1210" s="68">
        <f t="shared" si="95"/>
        <v>96.407045478696674</v>
      </c>
      <c r="G1210" s="68">
        <f t="shared" si="95"/>
        <v>85.314951065437981</v>
      </c>
      <c r="H1210" s="68">
        <f t="shared" si="95"/>
        <v>73.749108293697148</v>
      </c>
      <c r="I1210" s="69">
        <f t="shared" si="95"/>
        <v>72.072166863402231</v>
      </c>
    </row>
    <row r="1211" spans="1:9" s="5" customFormat="1" ht="15" customHeight="1" x14ac:dyDescent="0.25">
      <c r="A1211" s="46" t="str">
        <f t="shared" si="94"/>
        <v>F_00</v>
      </c>
      <c r="B1211" s="4" t="str">
        <f t="shared" si="94"/>
        <v>Salida Nacional / National exit</v>
      </c>
      <c r="C1211" s="68">
        <f t="shared" si="95"/>
        <v>168.56856264775504</v>
      </c>
      <c r="D1211" s="68">
        <f t="shared" si="95"/>
        <v>145.4781439146962</v>
      </c>
      <c r="E1211" s="68">
        <f t="shared" si="95"/>
        <v>124.00811923453688</v>
      </c>
      <c r="F1211" s="68">
        <f t="shared" si="95"/>
        <v>109.34129325769494</v>
      </c>
      <c r="G1211" s="68">
        <f t="shared" si="95"/>
        <v>96.831150041893522</v>
      </c>
      <c r="H1211" s="68">
        <f t="shared" si="95"/>
        <v>83.790501855295176</v>
      </c>
      <c r="I1211" s="69">
        <f t="shared" si="95"/>
        <v>82.014963555439095</v>
      </c>
    </row>
    <row r="1212" spans="1:9" s="5" customFormat="1" ht="15" customHeight="1" x14ac:dyDescent="0.25">
      <c r="A1212" s="46" t="str">
        <f t="shared" si="94"/>
        <v>F02_Palos de la Frontera</v>
      </c>
      <c r="B1212" s="4" t="str">
        <f t="shared" si="94"/>
        <v>Salida Nacional / National exit</v>
      </c>
      <c r="C1212" s="68">
        <f t="shared" si="95"/>
        <v>168.25387919717903</v>
      </c>
      <c r="D1212" s="68">
        <f t="shared" si="95"/>
        <v>145.20635980999356</v>
      </c>
      <c r="E1212" s="68">
        <f t="shared" si="95"/>
        <v>123.7764310764483</v>
      </c>
      <c r="F1212" s="68">
        <f t="shared" si="95"/>
        <v>109.13697628941746</v>
      </c>
      <c r="G1212" s="68">
        <f t="shared" si="95"/>
        <v>96.650625363400962</v>
      </c>
      <c r="H1212" s="68">
        <f t="shared" si="95"/>
        <v>83.634696072802413</v>
      </c>
      <c r="I1212" s="69">
        <f t="shared" si="95"/>
        <v>81.863232390457611</v>
      </c>
    </row>
    <row r="1213" spans="1:9" s="5" customFormat="1" ht="15" customHeight="1" x14ac:dyDescent="0.25">
      <c r="A1213" s="46" t="str">
        <f t="shared" si="94"/>
        <v>F06.2_Palomares del Rio</v>
      </c>
      <c r="B1213" s="4" t="str">
        <f t="shared" si="94"/>
        <v>Salida Nacional / National exit</v>
      </c>
      <c r="C1213" s="68" t="str">
        <f t="shared" si="95"/>
        <v/>
      </c>
      <c r="D1213" s="68" t="str">
        <f t="shared" si="95"/>
        <v/>
      </c>
      <c r="E1213" s="68" t="str">
        <f t="shared" si="95"/>
        <v/>
      </c>
      <c r="F1213" s="68" t="str">
        <f t="shared" si="95"/>
        <v/>
      </c>
      <c r="G1213" s="68" t="str">
        <f t="shared" si="95"/>
        <v/>
      </c>
      <c r="H1213" s="68" t="str">
        <f t="shared" si="95"/>
        <v/>
      </c>
      <c r="I1213" s="69" t="str">
        <f t="shared" si="95"/>
        <v/>
      </c>
    </row>
    <row r="1214" spans="1:9" s="5" customFormat="1" ht="15" customHeight="1" x14ac:dyDescent="0.25">
      <c r="A1214" s="46" t="str">
        <f t="shared" si="94"/>
        <v>F07.01_Alcala de Guadaira</v>
      </c>
      <c r="B1214" s="4" t="str">
        <f t="shared" si="94"/>
        <v>Salida Nacional / National exit</v>
      </c>
      <c r="C1214" s="68">
        <f t="shared" si="95"/>
        <v>153.17839815377738</v>
      </c>
      <c r="D1214" s="68">
        <f t="shared" si="95"/>
        <v>132.19052060362191</v>
      </c>
      <c r="E1214" s="68">
        <f t="shared" si="95"/>
        <v>112.68776116890837</v>
      </c>
      <c r="F1214" s="68">
        <f t="shared" si="95"/>
        <v>99.366330776710583</v>
      </c>
      <c r="G1214" s="68">
        <f t="shared" si="95"/>
        <v>88.021031406005648</v>
      </c>
      <c r="H1214" s="68">
        <f t="shared" si="95"/>
        <v>76.187278725269536</v>
      </c>
      <c r="I1214" s="69">
        <f t="shared" si="95"/>
        <v>74.610933614108106</v>
      </c>
    </row>
    <row r="1215" spans="1:9" s="5" customFormat="1" ht="15" customHeight="1" x14ac:dyDescent="0.25">
      <c r="A1215" s="46" t="str">
        <f t="shared" si="94"/>
        <v>F07.04_Ecija</v>
      </c>
      <c r="B1215" s="4" t="str">
        <f t="shared" si="94"/>
        <v>Salida Nacional / National exit</v>
      </c>
      <c r="C1215" s="68">
        <f t="shared" si="95"/>
        <v>141.25731509447817</v>
      </c>
      <c r="D1215" s="68">
        <f t="shared" si="95"/>
        <v>121.89961130341133</v>
      </c>
      <c r="E1215" s="68">
        <f t="shared" si="95"/>
        <v>103.92289562425684</v>
      </c>
      <c r="F1215" s="68">
        <f t="shared" si="95"/>
        <v>91.64631672311053</v>
      </c>
      <c r="G1215" s="68">
        <f t="shared" si="95"/>
        <v>81.203429465338616</v>
      </c>
      <c r="H1215" s="68">
        <f t="shared" si="95"/>
        <v>70.303295220058502</v>
      </c>
      <c r="I1215" s="69">
        <f t="shared" si="95"/>
        <v>68.880107924325344</v>
      </c>
    </row>
    <row r="1216" spans="1:9" s="5" customFormat="1" ht="15" customHeight="1" x14ac:dyDescent="0.25">
      <c r="A1216" s="46" t="str">
        <f t="shared" si="94"/>
        <v>F07_Sevilla</v>
      </c>
      <c r="B1216" s="4" t="str">
        <f t="shared" si="94"/>
        <v>Salida Nacional / National exit</v>
      </c>
      <c r="C1216" s="68">
        <f t="shared" si="95"/>
        <v>154.8603141435714</v>
      </c>
      <c r="D1216" s="68">
        <f t="shared" si="95"/>
        <v>133.64162145427724</v>
      </c>
      <c r="E1216" s="68">
        <f t="shared" si="95"/>
        <v>113.92241888156242</v>
      </c>
      <c r="F1216" s="68">
        <f t="shared" si="95"/>
        <v>100.45261040659996</v>
      </c>
      <c r="G1216" s="68">
        <f t="shared" si="95"/>
        <v>88.979547702970009</v>
      </c>
      <c r="H1216" s="68">
        <f t="shared" si="95"/>
        <v>77.014053583163232</v>
      </c>
      <c r="I1216" s="69">
        <f t="shared" si="95"/>
        <v>75.415291727369663</v>
      </c>
    </row>
    <row r="1217" spans="1:9" s="5" customFormat="1" ht="15" customHeight="1" x14ac:dyDescent="0.25">
      <c r="A1217" s="46" t="str">
        <f t="shared" ref="A1217:B1232" si="96">A952</f>
        <v>F08_Alcala de Guadaira</v>
      </c>
      <c r="B1217" s="4" t="str">
        <f t="shared" si="96"/>
        <v>Salida Nacional / National exit</v>
      </c>
      <c r="C1217" s="68" t="str">
        <f t="shared" ref="C1217:I1232" si="97">IF(C157=0,"",C952/C157)</f>
        <v/>
      </c>
      <c r="D1217" s="68" t="str">
        <f t="shared" si="97"/>
        <v/>
      </c>
      <c r="E1217" s="68" t="str">
        <f t="shared" si="97"/>
        <v/>
      </c>
      <c r="F1217" s="68" t="str">
        <f t="shared" si="97"/>
        <v/>
      </c>
      <c r="G1217" s="68" t="str">
        <f t="shared" si="97"/>
        <v/>
      </c>
      <c r="H1217" s="68" t="str">
        <f t="shared" si="97"/>
        <v/>
      </c>
      <c r="I1217" s="69" t="str">
        <f t="shared" si="97"/>
        <v/>
      </c>
    </row>
    <row r="1218" spans="1:9" s="5" customFormat="1" ht="15" customHeight="1" x14ac:dyDescent="0.25">
      <c r="A1218" s="46" t="str">
        <f t="shared" si="96"/>
        <v>F09_Carmona</v>
      </c>
      <c r="B1218" s="4" t="str">
        <f t="shared" si="96"/>
        <v>Salida Nacional / National exit</v>
      </c>
      <c r="C1218" s="68">
        <f t="shared" si="97"/>
        <v>149.00318642463657</v>
      </c>
      <c r="D1218" s="68">
        <f t="shared" si="97"/>
        <v>128.58543907424675</v>
      </c>
      <c r="E1218" s="68">
        <f t="shared" si="97"/>
        <v>109.6160201526089</v>
      </c>
      <c r="F1218" s="68">
        <f t="shared" si="97"/>
        <v>96.659573475393032</v>
      </c>
      <c r="G1218" s="68">
        <f t="shared" si="97"/>
        <v>85.629888523119234</v>
      </c>
      <c r="H1218" s="68">
        <f t="shared" si="97"/>
        <v>74.123104605230935</v>
      </c>
      <c r="I1218" s="69">
        <f t="shared" si="97"/>
        <v>72.599593033463918</v>
      </c>
    </row>
    <row r="1219" spans="1:9" s="5" customFormat="1" ht="15" customHeight="1" x14ac:dyDescent="0.25">
      <c r="A1219" s="46" t="str">
        <f t="shared" si="96"/>
        <v>F11_Palma del Rio</v>
      </c>
      <c r="B1219" s="4" t="str">
        <f t="shared" si="96"/>
        <v>Salida Nacional / National exit</v>
      </c>
      <c r="C1219" s="68">
        <f t="shared" si="97"/>
        <v>141.16422747249922</v>
      </c>
      <c r="D1219" s="68">
        <f t="shared" si="97"/>
        <v>121.81843517172875</v>
      </c>
      <c r="E1219" s="68">
        <f t="shared" si="97"/>
        <v>103.85249842528304</v>
      </c>
      <c r="F1219" s="68">
        <f t="shared" si="97"/>
        <v>91.583115826783043</v>
      </c>
      <c r="G1219" s="68">
        <f t="shared" si="97"/>
        <v>81.146830943614162</v>
      </c>
      <c r="H1219" s="68">
        <f t="shared" si="97"/>
        <v>70.253967468700154</v>
      </c>
      <c r="I1219" s="69">
        <f t="shared" si="97"/>
        <v>68.831168040483234</v>
      </c>
    </row>
    <row r="1220" spans="1:9" s="5" customFormat="1" ht="15" customHeight="1" x14ac:dyDescent="0.25">
      <c r="A1220" s="46" t="str">
        <f t="shared" si="96"/>
        <v>F13_Cordoba</v>
      </c>
      <c r="B1220" s="4" t="str">
        <f t="shared" si="96"/>
        <v>Salida Nacional / National exit</v>
      </c>
      <c r="C1220" s="68" t="str">
        <f t="shared" si="97"/>
        <v/>
      </c>
      <c r="D1220" s="68" t="str">
        <f t="shared" si="97"/>
        <v/>
      </c>
      <c r="E1220" s="68" t="str">
        <f t="shared" si="97"/>
        <v/>
      </c>
      <c r="F1220" s="68" t="str">
        <f t="shared" si="97"/>
        <v/>
      </c>
      <c r="G1220" s="68" t="str">
        <f t="shared" si="97"/>
        <v/>
      </c>
      <c r="H1220" s="68" t="str">
        <f t="shared" si="97"/>
        <v/>
      </c>
      <c r="I1220" s="69" t="str">
        <f t="shared" si="97"/>
        <v/>
      </c>
    </row>
    <row r="1221" spans="1:9" s="5" customFormat="1" ht="15" customHeight="1" x14ac:dyDescent="0.25">
      <c r="A1221" s="46" t="str">
        <f t="shared" si="96"/>
        <v>F14_Villafranca de Cordoba</v>
      </c>
      <c r="B1221" s="4" t="str">
        <f t="shared" si="96"/>
        <v>Salida Nacional / National exit</v>
      </c>
      <c r="C1221" s="68">
        <f t="shared" si="97"/>
        <v>130.3938595582643</v>
      </c>
      <c r="D1221" s="68">
        <f t="shared" si="97"/>
        <v>112.5208845063872</v>
      </c>
      <c r="E1221" s="68">
        <f t="shared" si="97"/>
        <v>95.93368662231974</v>
      </c>
      <c r="F1221" s="68">
        <f t="shared" si="97"/>
        <v>84.608298920518067</v>
      </c>
      <c r="G1221" s="68">
        <f t="shared" si="97"/>
        <v>74.987318608479356</v>
      </c>
      <c r="H1221" s="68">
        <f t="shared" si="97"/>
        <v>64.93795350743143</v>
      </c>
      <c r="I1221" s="69">
        <f t="shared" si="97"/>
        <v>63.653528382192313</v>
      </c>
    </row>
    <row r="1222" spans="1:9" s="5" customFormat="1" ht="15" customHeight="1" x14ac:dyDescent="0.25">
      <c r="A1222" s="46" t="str">
        <f t="shared" si="96"/>
        <v>F19.01_Puertollano</v>
      </c>
      <c r="B1222" s="4" t="str">
        <f t="shared" si="96"/>
        <v>Salida Nacional / National exit</v>
      </c>
      <c r="C1222" s="68">
        <f t="shared" si="97"/>
        <v>136.59205642512632</v>
      </c>
      <c r="D1222" s="68">
        <f t="shared" si="97"/>
        <v>118.29832510579676</v>
      </c>
      <c r="E1222" s="68">
        <f t="shared" si="97"/>
        <v>101.35092080850659</v>
      </c>
      <c r="F1222" s="68">
        <f t="shared" si="97"/>
        <v>89.828068615402984</v>
      </c>
      <c r="G1222" s="68">
        <f t="shared" si="97"/>
        <v>79.708185691229801</v>
      </c>
      <c r="H1222" s="68">
        <f t="shared" si="97"/>
        <v>69.033060493026127</v>
      </c>
      <c r="I1222" s="69">
        <f t="shared" si="97"/>
        <v>67.687768043820711</v>
      </c>
    </row>
    <row r="1223" spans="1:9" s="5" customFormat="1" ht="15" customHeight="1" x14ac:dyDescent="0.25">
      <c r="A1223" s="46" t="str">
        <f t="shared" si="96"/>
        <v>F19_Almodovar</v>
      </c>
      <c r="B1223" s="4" t="str">
        <f t="shared" si="96"/>
        <v>Salida Nacional / National exit</v>
      </c>
      <c r="C1223" s="68">
        <f t="shared" si="97"/>
        <v>134.27830749886925</v>
      </c>
      <c r="D1223" s="68">
        <f t="shared" si="97"/>
        <v>116.29543719100111</v>
      </c>
      <c r="E1223" s="68">
        <f t="shared" si="97"/>
        <v>99.636520887386993</v>
      </c>
      <c r="F1223" s="68">
        <f t="shared" si="97"/>
        <v>88.309946235720318</v>
      </c>
      <c r="G1223" s="68">
        <f t="shared" si="97"/>
        <v>78.362203945576084</v>
      </c>
      <c r="H1223" s="68">
        <f t="shared" si="97"/>
        <v>67.86815140812854</v>
      </c>
      <c r="I1223" s="69">
        <f t="shared" si="97"/>
        <v>66.547114608702799</v>
      </c>
    </row>
    <row r="1224" spans="1:9" s="5" customFormat="1" ht="15" customHeight="1" x14ac:dyDescent="0.25">
      <c r="A1224" s="46" t="str">
        <f t="shared" si="96"/>
        <v>F21_Ciudad Real</v>
      </c>
      <c r="B1224" s="4" t="str">
        <f t="shared" si="96"/>
        <v>Salida Nacional / National exit</v>
      </c>
      <c r="C1224" s="68">
        <f t="shared" si="97"/>
        <v>130.82099934941525</v>
      </c>
      <c r="D1224" s="68">
        <f t="shared" si="97"/>
        <v>113.28037116030241</v>
      </c>
      <c r="E1224" s="68">
        <f t="shared" si="97"/>
        <v>97.026323710448693</v>
      </c>
      <c r="F1224" s="68">
        <f t="shared" si="97"/>
        <v>85.969608199656378</v>
      </c>
      <c r="G1224" s="68">
        <f t="shared" si="97"/>
        <v>76.276499913816721</v>
      </c>
      <c r="H1224" s="68">
        <f t="shared" si="97"/>
        <v>66.059868186823067</v>
      </c>
      <c r="I1224" s="69">
        <f t="shared" si="97"/>
        <v>64.771251330100242</v>
      </c>
    </row>
    <row r="1225" spans="1:9" s="5" customFormat="1" ht="15" customHeight="1" x14ac:dyDescent="0.25">
      <c r="A1225" s="46" t="str">
        <f t="shared" si="96"/>
        <v>F25_Mascaraque</v>
      </c>
      <c r="B1225" s="4" t="str">
        <f t="shared" si="96"/>
        <v>Salida Nacional / National exit</v>
      </c>
      <c r="C1225" s="68">
        <f t="shared" si="97"/>
        <v>123.38636043376422</v>
      </c>
      <c r="D1225" s="68">
        <f t="shared" si="97"/>
        <v>106.79673525743091</v>
      </c>
      <c r="E1225" s="68">
        <f t="shared" si="97"/>
        <v>91.413322881392403</v>
      </c>
      <c r="F1225" s="68">
        <f t="shared" si="97"/>
        <v>80.936915860257315</v>
      </c>
      <c r="G1225" s="68">
        <f t="shared" si="97"/>
        <v>71.791375738959019</v>
      </c>
      <c r="H1225" s="68">
        <f t="shared" si="97"/>
        <v>62.171313210964264</v>
      </c>
      <c r="I1225" s="69">
        <f t="shared" si="97"/>
        <v>60.952412606667586</v>
      </c>
    </row>
    <row r="1226" spans="1:9" s="5" customFormat="1" ht="15" customHeight="1" x14ac:dyDescent="0.25">
      <c r="A1226" s="46" t="str">
        <f t="shared" si="96"/>
        <v>F26.02_Aranjuez Oeste</v>
      </c>
      <c r="B1226" s="4" t="str">
        <f t="shared" si="96"/>
        <v>Salida Nacional / National exit</v>
      </c>
      <c r="C1226" s="68" t="str">
        <f t="shared" si="97"/>
        <v/>
      </c>
      <c r="D1226" s="68" t="str">
        <f t="shared" si="97"/>
        <v/>
      </c>
      <c r="E1226" s="68" t="str">
        <f t="shared" si="97"/>
        <v/>
      </c>
      <c r="F1226" s="68" t="str">
        <f t="shared" si="97"/>
        <v/>
      </c>
      <c r="G1226" s="68" t="str">
        <f t="shared" si="97"/>
        <v/>
      </c>
      <c r="H1226" s="68" t="str">
        <f t="shared" si="97"/>
        <v/>
      </c>
      <c r="I1226" s="69" t="str">
        <f t="shared" si="97"/>
        <v/>
      </c>
    </row>
    <row r="1227" spans="1:9" s="5" customFormat="1" ht="15" customHeight="1" x14ac:dyDescent="0.25">
      <c r="A1227" s="46" t="str">
        <f t="shared" si="96"/>
        <v>F26_Aranjuez</v>
      </c>
      <c r="B1227" s="4" t="str">
        <f t="shared" si="96"/>
        <v>Salida Nacional / National exit</v>
      </c>
      <c r="C1227" s="68">
        <f t="shared" si="97"/>
        <v>121.43423791479941</v>
      </c>
      <c r="D1227" s="68">
        <f t="shared" si="97"/>
        <v>105.09431879923284</v>
      </c>
      <c r="E1227" s="68">
        <f t="shared" si="97"/>
        <v>89.939510172842134</v>
      </c>
      <c r="F1227" s="68">
        <f t="shared" si="97"/>
        <v>79.615475483902131</v>
      </c>
      <c r="G1227" s="68">
        <f t="shared" si="97"/>
        <v>70.613711026331003</v>
      </c>
      <c r="H1227" s="68">
        <f t="shared" si="97"/>
        <v>61.150290425496308</v>
      </c>
      <c r="I1227" s="69">
        <f t="shared" si="97"/>
        <v>59.94969530554701</v>
      </c>
    </row>
    <row r="1228" spans="1:9" s="5" customFormat="1" ht="15" customHeight="1" x14ac:dyDescent="0.25">
      <c r="A1228" s="46" t="str">
        <f t="shared" si="96"/>
        <v>F26A_Ceramicas Toledo</v>
      </c>
      <c r="B1228" s="4" t="str">
        <f t="shared" si="96"/>
        <v>Salida Nacional / National exit</v>
      </c>
      <c r="C1228" s="68">
        <f t="shared" si="97"/>
        <v>120.41529426085033</v>
      </c>
      <c r="D1228" s="68">
        <f t="shared" si="97"/>
        <v>104.20571348393771</v>
      </c>
      <c r="E1228" s="68">
        <f t="shared" si="97"/>
        <v>89.170228484885754</v>
      </c>
      <c r="F1228" s="68">
        <f t="shared" si="97"/>
        <v>78.925727134360415</v>
      </c>
      <c r="G1228" s="68">
        <f t="shared" si="97"/>
        <v>69.999008837429258</v>
      </c>
      <c r="H1228" s="68">
        <f t="shared" si="97"/>
        <v>60.617350162944689</v>
      </c>
      <c r="I1228" s="69">
        <f t="shared" si="97"/>
        <v>59.426309902860545</v>
      </c>
    </row>
    <row r="1229" spans="1:9" s="5" customFormat="1" ht="15" customHeight="1" x14ac:dyDescent="0.25">
      <c r="A1229" s="46" t="str">
        <f t="shared" si="96"/>
        <v>F27_Yeles</v>
      </c>
      <c r="B1229" s="4" t="str">
        <f t="shared" si="96"/>
        <v>Salida Nacional / National exit</v>
      </c>
      <c r="C1229" s="68" t="str">
        <f t="shared" si="97"/>
        <v/>
      </c>
      <c r="D1229" s="68" t="str">
        <f t="shared" si="97"/>
        <v/>
      </c>
      <c r="E1229" s="68" t="str">
        <f t="shared" si="97"/>
        <v/>
      </c>
      <c r="F1229" s="68" t="str">
        <f t="shared" si="97"/>
        <v/>
      </c>
      <c r="G1229" s="68" t="str">
        <f t="shared" si="97"/>
        <v/>
      </c>
      <c r="H1229" s="68" t="str">
        <f t="shared" si="97"/>
        <v/>
      </c>
      <c r="I1229" s="69" t="str">
        <f t="shared" si="97"/>
        <v/>
      </c>
    </row>
    <row r="1230" spans="1:9" s="5" customFormat="1" ht="15" customHeight="1" x14ac:dyDescent="0.25">
      <c r="A1230" s="46" t="str">
        <f t="shared" si="96"/>
        <v>F28_ Pinto</v>
      </c>
      <c r="B1230" s="4" t="str">
        <f t="shared" si="96"/>
        <v>Salida Nacional / National exit</v>
      </c>
      <c r="C1230" s="68">
        <f t="shared" si="97"/>
        <v>117.68820944103743</v>
      </c>
      <c r="D1230" s="68">
        <f t="shared" si="97"/>
        <v>101.82746415017481</v>
      </c>
      <c r="E1230" s="68">
        <f t="shared" si="97"/>
        <v>87.111335036504201</v>
      </c>
      <c r="F1230" s="68">
        <f t="shared" si="97"/>
        <v>77.079695465939821</v>
      </c>
      <c r="G1230" s="68">
        <f t="shared" si="97"/>
        <v>68.353829536726224</v>
      </c>
      <c r="H1230" s="68">
        <f t="shared" si="97"/>
        <v>59.190997200012127</v>
      </c>
      <c r="I1230" s="69">
        <f t="shared" si="97"/>
        <v>58.025529417064035</v>
      </c>
    </row>
    <row r="1231" spans="1:9" s="5" customFormat="1" ht="15" customHeight="1" x14ac:dyDescent="0.25">
      <c r="A1231" s="46" t="str">
        <f t="shared" si="96"/>
        <v>G04_Lumbier</v>
      </c>
      <c r="B1231" s="4" t="str">
        <f t="shared" si="96"/>
        <v>Salida Nacional / National exit</v>
      </c>
      <c r="C1231" s="68" t="str">
        <f t="shared" si="97"/>
        <v/>
      </c>
      <c r="D1231" s="68" t="str">
        <f t="shared" si="97"/>
        <v/>
      </c>
      <c r="E1231" s="68" t="str">
        <f t="shared" si="97"/>
        <v/>
      </c>
      <c r="F1231" s="68" t="str">
        <f t="shared" si="97"/>
        <v/>
      </c>
      <c r="G1231" s="68" t="str">
        <f t="shared" si="97"/>
        <v/>
      </c>
      <c r="H1231" s="68" t="str">
        <f t="shared" si="97"/>
        <v/>
      </c>
      <c r="I1231" s="69" t="str">
        <f t="shared" si="97"/>
        <v/>
      </c>
    </row>
    <row r="1232" spans="1:9" s="5" customFormat="1" ht="15" customHeight="1" x14ac:dyDescent="0.25">
      <c r="A1232" s="46" t="str">
        <f t="shared" si="96"/>
        <v>H1_Red Cartagena</v>
      </c>
      <c r="B1232" s="4" t="str">
        <f t="shared" si="96"/>
        <v>Salida Nacional / National exit</v>
      </c>
      <c r="C1232" s="68">
        <f t="shared" si="97"/>
        <v>140.13333951541782</v>
      </c>
      <c r="D1232" s="68">
        <f t="shared" si="97"/>
        <v>118.9098464264118</v>
      </c>
      <c r="E1232" s="68">
        <f t="shared" si="97"/>
        <v>98.985892281201458</v>
      </c>
      <c r="F1232" s="68">
        <f t="shared" si="97"/>
        <v>85.078066240126063</v>
      </c>
      <c r="G1232" s="68">
        <f t="shared" si="97"/>
        <v>74.843388225957682</v>
      </c>
      <c r="H1232" s="68">
        <f t="shared" si="97"/>
        <v>64.739879199119542</v>
      </c>
      <c r="I1232" s="69">
        <f t="shared" si="97"/>
        <v>63.316089972399396</v>
      </c>
    </row>
    <row r="1233" spans="1:9" s="5" customFormat="1" ht="15" customHeight="1" x14ac:dyDescent="0.25">
      <c r="A1233" s="46" t="str">
        <f t="shared" ref="A1233:B1248" si="98">A968</f>
        <v>I001_Corvera</v>
      </c>
      <c r="B1233" s="4" t="str">
        <f t="shared" si="98"/>
        <v>Salida Nacional / National exit</v>
      </c>
      <c r="C1233" s="68">
        <f t="shared" ref="C1233:I1248" si="99">IF(C173=0,"",C968/C173)</f>
        <v>175.38377613432482</v>
      </c>
      <c r="D1233" s="68">
        <f t="shared" si="99"/>
        <v>152.91645669213423</v>
      </c>
      <c r="E1233" s="68">
        <f t="shared" si="99"/>
        <v>132.1246978014569</v>
      </c>
      <c r="F1233" s="68">
        <f t="shared" si="99"/>
        <v>118.10843137742209</v>
      </c>
      <c r="G1233" s="68">
        <f t="shared" si="99"/>
        <v>104.91475798813698</v>
      </c>
      <c r="H1233" s="68">
        <f t="shared" si="99"/>
        <v>90.779381950212056</v>
      </c>
      <c r="I1233" s="69">
        <f t="shared" si="99"/>
        <v>88.864601094077287</v>
      </c>
    </row>
    <row r="1234" spans="1:9" s="5" customFormat="1" ht="15" customHeight="1" x14ac:dyDescent="0.25">
      <c r="A1234" s="46" t="str">
        <f t="shared" si="98"/>
        <v>I003_Cudillero</v>
      </c>
      <c r="B1234" s="4" t="str">
        <f t="shared" si="98"/>
        <v>Salida Nacional / National exit</v>
      </c>
      <c r="C1234" s="68">
        <f t="shared" si="99"/>
        <v>181.73879388910714</v>
      </c>
      <c r="D1234" s="68">
        <f t="shared" si="99"/>
        <v>158.42194361002231</v>
      </c>
      <c r="E1234" s="68">
        <f t="shared" si="99"/>
        <v>136.84117684331864</v>
      </c>
      <c r="F1234" s="68">
        <f t="shared" si="99"/>
        <v>122.28879515573752</v>
      </c>
      <c r="G1234" s="68">
        <f t="shared" si="99"/>
        <v>108.61994821972469</v>
      </c>
      <c r="H1234" s="68">
        <f t="shared" si="99"/>
        <v>93.9841399103328</v>
      </c>
      <c r="I1234" s="69">
        <f t="shared" si="99"/>
        <v>91.998835723938967</v>
      </c>
    </row>
    <row r="1235" spans="1:9" s="5" customFormat="1" ht="15" customHeight="1" x14ac:dyDescent="0.25">
      <c r="A1235" s="46" t="str">
        <f t="shared" si="98"/>
        <v>I005_Luarca</v>
      </c>
      <c r="B1235" s="4" t="str">
        <f t="shared" si="98"/>
        <v>Salida Nacional / National exit</v>
      </c>
      <c r="C1235" s="68">
        <f t="shared" si="99"/>
        <v>186.57225063568831</v>
      </c>
      <c r="D1235" s="68">
        <f t="shared" si="99"/>
        <v>162.60926989505975</v>
      </c>
      <c r="E1235" s="68">
        <f t="shared" si="99"/>
        <v>140.4284048141358</v>
      </c>
      <c r="F1235" s="68">
        <f t="shared" si="99"/>
        <v>125.46826817802086</v>
      </c>
      <c r="G1235" s="68">
        <f t="shared" si="99"/>
        <v>111.43801693538758</v>
      </c>
      <c r="H1235" s="68">
        <f t="shared" si="99"/>
        <v>96.421593208059434</v>
      </c>
      <c r="I1235" s="69">
        <f t="shared" si="99"/>
        <v>94.38265086051716</v>
      </c>
    </row>
    <row r="1236" spans="1:9" s="5" customFormat="1" ht="15" customHeight="1" x14ac:dyDescent="0.25">
      <c r="A1236" s="46" t="str">
        <f t="shared" si="98"/>
        <v>I006_Navia</v>
      </c>
      <c r="B1236" s="4" t="str">
        <f t="shared" si="98"/>
        <v>Salida Nacional / National exit</v>
      </c>
      <c r="C1236" s="68">
        <f t="shared" si="99"/>
        <v>190.19967145031899</v>
      </c>
      <c r="D1236" s="68">
        <f t="shared" si="99"/>
        <v>165.75178162535281</v>
      </c>
      <c r="E1236" s="68">
        <f t="shared" si="99"/>
        <v>143.12055374406503</v>
      </c>
      <c r="F1236" s="68">
        <f t="shared" si="99"/>
        <v>127.85440448279806</v>
      </c>
      <c r="G1236" s="68">
        <f t="shared" si="99"/>
        <v>113.55292592334651</v>
      </c>
      <c r="H1236" s="68">
        <f t="shared" si="99"/>
        <v>98.250857291806042</v>
      </c>
      <c r="I1236" s="69">
        <f t="shared" si="99"/>
        <v>96.171660486137981</v>
      </c>
    </row>
    <row r="1237" spans="1:9" s="5" customFormat="1" ht="15" customHeight="1" x14ac:dyDescent="0.25">
      <c r="A1237" s="46" t="str">
        <f t="shared" si="98"/>
        <v>I007_Castropol</v>
      </c>
      <c r="B1237" s="4" t="str">
        <f t="shared" si="98"/>
        <v>Salida Nacional / National exit</v>
      </c>
      <c r="C1237" s="68">
        <f t="shared" si="99"/>
        <v>193.73340329602746</v>
      </c>
      <c r="D1237" s="68">
        <f t="shared" si="99"/>
        <v>168.8131286110843</v>
      </c>
      <c r="E1237" s="68">
        <f t="shared" si="99"/>
        <v>145.74316989290293</v>
      </c>
      <c r="F1237" s="68">
        <f t="shared" si="99"/>
        <v>130.17891169585235</v>
      </c>
      <c r="G1237" s="68">
        <f t="shared" si="99"/>
        <v>115.61321107454327</v>
      </c>
      <c r="H1237" s="68">
        <f t="shared" si="99"/>
        <v>100.03287517097631</v>
      </c>
      <c r="I1237" s="69">
        <f t="shared" si="99"/>
        <v>97.914463598706774</v>
      </c>
    </row>
    <row r="1238" spans="1:9" s="5" customFormat="1" ht="15" customHeight="1" x14ac:dyDescent="0.25">
      <c r="A1238" s="46" t="str">
        <f t="shared" si="98"/>
        <v>I012_Villalba</v>
      </c>
      <c r="B1238" s="4" t="str">
        <f t="shared" si="98"/>
        <v>Salida Nacional / National exit</v>
      </c>
      <c r="C1238" s="68">
        <f t="shared" si="99"/>
        <v>218.5207478192749</v>
      </c>
      <c r="D1238" s="68">
        <f t="shared" si="99"/>
        <v>190.28693187453328</v>
      </c>
      <c r="E1238" s="68">
        <f t="shared" si="99"/>
        <v>164.13949787472868</v>
      </c>
      <c r="F1238" s="68">
        <f t="shared" si="99"/>
        <v>146.48415602465562</v>
      </c>
      <c r="G1238" s="68">
        <f t="shared" si="99"/>
        <v>130.06507105957979</v>
      </c>
      <c r="H1238" s="68">
        <f t="shared" si="99"/>
        <v>112.53283075510565</v>
      </c>
      <c r="I1238" s="69">
        <f t="shared" si="99"/>
        <v>110.13934739680646</v>
      </c>
    </row>
    <row r="1239" spans="1:9" s="5" customFormat="1" ht="15" customHeight="1" x14ac:dyDescent="0.25">
      <c r="A1239" s="46" t="str">
        <f t="shared" si="98"/>
        <v>I014 Irixoa</v>
      </c>
      <c r="B1239" s="4" t="str">
        <f t="shared" si="98"/>
        <v>Salida Nacional / National exit</v>
      </c>
      <c r="C1239" s="68">
        <f t="shared" si="99"/>
        <v>224.5187880307553</v>
      </c>
      <c r="D1239" s="68">
        <f t="shared" si="99"/>
        <v>195.48080591120487</v>
      </c>
      <c r="E1239" s="68">
        <f t="shared" si="99"/>
        <v>168.5868382477683</v>
      </c>
      <c r="F1239" s="68">
        <f t="shared" si="99"/>
        <v>150.42385596425282</v>
      </c>
      <c r="G1239" s="68">
        <f t="shared" si="99"/>
        <v>133.55758858895891</v>
      </c>
      <c r="H1239" s="68">
        <f t="shared" si="99"/>
        <v>115.55472448898321</v>
      </c>
      <c r="I1239" s="69">
        <f t="shared" si="99"/>
        <v>113.09682181745227</v>
      </c>
    </row>
    <row r="1240" spans="1:9" s="5" customFormat="1" ht="15" customHeight="1" x14ac:dyDescent="0.25">
      <c r="A1240" s="46" t="str">
        <f t="shared" si="98"/>
        <v>I015ERM_Abegondo</v>
      </c>
      <c r="B1240" s="4" t="str">
        <f t="shared" si="98"/>
        <v>Salida Nacional / National exit</v>
      </c>
      <c r="C1240" s="68">
        <f t="shared" si="99"/>
        <v>227.72848592981569</v>
      </c>
      <c r="D1240" s="68">
        <f t="shared" si="99"/>
        <v>198.25926862996349</v>
      </c>
      <c r="E1240" s="68">
        <f t="shared" si="99"/>
        <v>170.96510226877797</v>
      </c>
      <c r="F1240" s="68">
        <f t="shared" si="99"/>
        <v>152.52983823280712</v>
      </c>
      <c r="G1240" s="68">
        <f t="shared" si="99"/>
        <v>135.42477250514432</v>
      </c>
      <c r="H1240" s="68">
        <f t="shared" si="99"/>
        <v>117.17071929289681</v>
      </c>
      <c r="I1240" s="69">
        <f t="shared" si="99"/>
        <v>114.67916849850579</v>
      </c>
    </row>
    <row r="1241" spans="1:9" s="5" customFormat="1" ht="15" customHeight="1" x14ac:dyDescent="0.25">
      <c r="A1241" s="46" t="str">
        <f t="shared" si="98"/>
        <v>I016_Abegondo II</v>
      </c>
      <c r="B1241" s="4" t="str">
        <f t="shared" si="98"/>
        <v>Salida Nacional / National exit</v>
      </c>
      <c r="C1241" s="68">
        <f t="shared" si="99"/>
        <v>230.23478529321039</v>
      </c>
      <c r="D1241" s="68">
        <f t="shared" si="99"/>
        <v>200.42883709473367</v>
      </c>
      <c r="E1241" s="68">
        <f t="shared" si="99"/>
        <v>172.82217473768094</v>
      </c>
      <c r="F1241" s="68">
        <f t="shared" si="99"/>
        <v>154.17429892194022</v>
      </c>
      <c r="G1241" s="68">
        <f t="shared" si="99"/>
        <v>136.8827669979737</v>
      </c>
      <c r="H1241" s="68">
        <f t="shared" si="99"/>
        <v>118.43257223846008</v>
      </c>
      <c r="I1241" s="69">
        <f t="shared" si="99"/>
        <v>115.91474723647831</v>
      </c>
    </row>
    <row r="1242" spans="1:9" s="5" customFormat="1" ht="15" customHeight="1" x14ac:dyDescent="0.25">
      <c r="A1242" s="46" t="str">
        <f t="shared" si="98"/>
        <v>I018_Santiago de Compostela</v>
      </c>
      <c r="B1242" s="4" t="str">
        <f t="shared" si="98"/>
        <v>Salida Nacional / National exit</v>
      </c>
      <c r="C1242" s="68">
        <f t="shared" si="99"/>
        <v>236.78385791634224</v>
      </c>
      <c r="D1242" s="68">
        <f t="shared" si="99"/>
        <v>206.09801678019281</v>
      </c>
      <c r="E1242" s="68">
        <f t="shared" si="99"/>
        <v>177.6747883731052</v>
      </c>
      <c r="F1242" s="68">
        <f t="shared" si="99"/>
        <v>158.47134844296443</v>
      </c>
      <c r="G1242" s="68">
        <f t="shared" si="99"/>
        <v>140.69257198660554</v>
      </c>
      <c r="H1242" s="68">
        <f t="shared" si="99"/>
        <v>121.72985056877638</v>
      </c>
      <c r="I1242" s="69">
        <f t="shared" si="99"/>
        <v>119.1433698841813</v>
      </c>
    </row>
    <row r="1243" spans="1:9" s="5" customFormat="1" ht="15" customHeight="1" x14ac:dyDescent="0.25">
      <c r="A1243" s="46" t="str">
        <f t="shared" si="98"/>
        <v>I019_Rois</v>
      </c>
      <c r="B1243" s="4" t="str">
        <f t="shared" si="98"/>
        <v>Salida Nacional / National exit</v>
      </c>
      <c r="C1243" s="68" t="str">
        <f t="shared" si="99"/>
        <v/>
      </c>
      <c r="D1243" s="68" t="str">
        <f t="shared" si="99"/>
        <v/>
      </c>
      <c r="E1243" s="68" t="str">
        <f t="shared" si="99"/>
        <v/>
      </c>
      <c r="F1243" s="68" t="str">
        <f t="shared" si="99"/>
        <v/>
      </c>
      <c r="G1243" s="68" t="str">
        <f t="shared" si="99"/>
        <v/>
      </c>
      <c r="H1243" s="68" t="str">
        <f t="shared" si="99"/>
        <v/>
      </c>
      <c r="I1243" s="69" t="str">
        <f t="shared" si="99"/>
        <v/>
      </c>
    </row>
    <row r="1244" spans="1:9" s="5" customFormat="1" ht="15" customHeight="1" x14ac:dyDescent="0.25">
      <c r="A1244" s="46" t="str">
        <f t="shared" si="98"/>
        <v>I020_Valga</v>
      </c>
      <c r="B1244" s="4" t="str">
        <f t="shared" si="98"/>
        <v>Salida Nacional / National exit</v>
      </c>
      <c r="C1244" s="68">
        <f t="shared" si="99"/>
        <v>243.18498107093879</v>
      </c>
      <c r="D1244" s="68">
        <f t="shared" si="99"/>
        <v>211.6391245736819</v>
      </c>
      <c r="E1244" s="68">
        <f t="shared" si="99"/>
        <v>182.41777708150829</v>
      </c>
      <c r="F1244" s="68">
        <f t="shared" si="99"/>
        <v>162.67132373233949</v>
      </c>
      <c r="G1244" s="68">
        <f t="shared" si="99"/>
        <v>144.41631003786682</v>
      </c>
      <c r="H1244" s="68">
        <f t="shared" si="99"/>
        <v>124.95264040207105</v>
      </c>
      <c r="I1244" s="69">
        <f t="shared" si="99"/>
        <v>122.29905502877259</v>
      </c>
    </row>
    <row r="1245" spans="1:9" s="5" customFormat="1" ht="15" customHeight="1" x14ac:dyDescent="0.25">
      <c r="A1245" s="46" t="str">
        <f t="shared" si="98"/>
        <v>I020A_Caldas de Reyes</v>
      </c>
      <c r="B1245" s="4" t="str">
        <f t="shared" si="98"/>
        <v>Salida Nacional / National exit</v>
      </c>
      <c r="C1245" s="68">
        <f t="shared" si="99"/>
        <v>245.74511596471703</v>
      </c>
      <c r="D1245" s="68">
        <f t="shared" si="99"/>
        <v>213.8552955595674</v>
      </c>
      <c r="E1245" s="68">
        <f t="shared" si="99"/>
        <v>184.31473963009759</v>
      </c>
      <c r="F1245" s="68">
        <f t="shared" si="99"/>
        <v>164.35110758146186</v>
      </c>
      <c r="G1245" s="68">
        <f t="shared" si="99"/>
        <v>145.90562238041673</v>
      </c>
      <c r="H1245" s="68">
        <f t="shared" si="99"/>
        <v>126.24159805969798</v>
      </c>
      <c r="I1245" s="69">
        <f t="shared" si="99"/>
        <v>123.56117410652278</v>
      </c>
    </row>
    <row r="1246" spans="1:9" s="5" customFormat="1" ht="15" customHeight="1" x14ac:dyDescent="0.25">
      <c r="A1246" s="46" t="str">
        <f t="shared" si="98"/>
        <v>I022_Pontevedra</v>
      </c>
      <c r="B1246" s="4" t="str">
        <f t="shared" si="98"/>
        <v>Salida Nacional / National exit</v>
      </c>
      <c r="C1246" s="68">
        <f t="shared" si="99"/>
        <v>250.41249926492381</v>
      </c>
      <c r="D1246" s="68">
        <f t="shared" si="99"/>
        <v>217.89559807451047</v>
      </c>
      <c r="E1246" s="68">
        <f t="shared" si="99"/>
        <v>187.77309307152038</v>
      </c>
      <c r="F1246" s="68">
        <f t="shared" si="99"/>
        <v>167.41352241921325</v>
      </c>
      <c r="G1246" s="68">
        <f t="shared" si="99"/>
        <v>148.62078851221045</v>
      </c>
      <c r="H1246" s="68">
        <f t="shared" si="99"/>
        <v>128.59149745777381</v>
      </c>
      <c r="I1246" s="69">
        <f t="shared" si="99"/>
        <v>125.86214407520703</v>
      </c>
    </row>
    <row r="1247" spans="1:9" s="5" customFormat="1" ht="15" customHeight="1" x14ac:dyDescent="0.25">
      <c r="A1247" s="46" t="str">
        <f t="shared" si="98"/>
        <v>I023_Pazos de Borben</v>
      </c>
      <c r="B1247" s="4" t="str">
        <f t="shared" si="98"/>
        <v>Salida Nacional / National exit</v>
      </c>
      <c r="C1247" s="68">
        <f t="shared" si="99"/>
        <v>254.26802704854668</v>
      </c>
      <c r="D1247" s="68">
        <f t="shared" si="99"/>
        <v>221.23312096445906</v>
      </c>
      <c r="E1247" s="68">
        <f t="shared" si="99"/>
        <v>190.62989246453415</v>
      </c>
      <c r="F1247" s="68">
        <f t="shared" si="99"/>
        <v>169.94325369099593</v>
      </c>
      <c r="G1247" s="68">
        <f t="shared" si="99"/>
        <v>150.86367232632077</v>
      </c>
      <c r="H1247" s="68">
        <f t="shared" si="99"/>
        <v>130.53264988414477</v>
      </c>
      <c r="I1247" s="69">
        <f t="shared" si="99"/>
        <v>127.76287797103919</v>
      </c>
    </row>
    <row r="1248" spans="1:9" s="5" customFormat="1" ht="15" customHeight="1" x14ac:dyDescent="0.25">
      <c r="A1248" s="46" t="str">
        <f t="shared" si="98"/>
        <v>I024_Porriño</v>
      </c>
      <c r="B1248" s="4" t="str">
        <f t="shared" si="98"/>
        <v>Salida Nacional / National exit</v>
      </c>
      <c r="C1248" s="68">
        <f t="shared" si="99"/>
        <v>257.9376847163204</v>
      </c>
      <c r="D1248" s="68">
        <f t="shared" si="99"/>
        <v>224.40974609902415</v>
      </c>
      <c r="E1248" s="68">
        <f t="shared" si="99"/>
        <v>193.34896917366711</v>
      </c>
      <c r="F1248" s="68">
        <f t="shared" si="99"/>
        <v>172.3510298191662</v>
      </c>
      <c r="G1248" s="68">
        <f t="shared" si="99"/>
        <v>152.99842954979005</v>
      </c>
      <c r="H1248" s="68">
        <f t="shared" si="99"/>
        <v>132.38022180828131</v>
      </c>
      <c r="I1248" s="69">
        <f t="shared" si="99"/>
        <v>129.57197989085043</v>
      </c>
    </row>
    <row r="1249" spans="1:9" s="5" customFormat="1" ht="15" customHeight="1" x14ac:dyDescent="0.25">
      <c r="A1249" s="46" t="str">
        <f t="shared" ref="A1249:B1264" si="100">A984</f>
        <v>I025_Tuy</v>
      </c>
      <c r="B1249" s="4" t="str">
        <f t="shared" si="100"/>
        <v>Salida Nacional / National exit</v>
      </c>
      <c r="C1249" s="68">
        <f t="shared" ref="C1249:I1264" si="101">IF(C189=0,"",C984/C189)</f>
        <v>260.04984512369668</v>
      </c>
      <c r="D1249" s="68">
        <f t="shared" si="101"/>
        <v>226.23812968292793</v>
      </c>
      <c r="E1249" s="68">
        <f t="shared" si="101"/>
        <v>194.91399967231135</v>
      </c>
      <c r="F1249" s="68">
        <f t="shared" si="101"/>
        <v>173.73688372385263</v>
      </c>
      <c r="G1249" s="68">
        <f t="shared" si="101"/>
        <v>154.22714080707411</v>
      </c>
      <c r="H1249" s="68">
        <f t="shared" si="101"/>
        <v>133.44363660640022</v>
      </c>
      <c r="I1249" s="69">
        <f t="shared" si="101"/>
        <v>130.61325234563284</v>
      </c>
    </row>
    <row r="1250" spans="1:9" s="5" customFormat="1" ht="15" customHeight="1" x14ac:dyDescent="0.25">
      <c r="A1250" s="46" t="str">
        <f t="shared" si="100"/>
        <v>J01A_Quer</v>
      </c>
      <c r="B1250" s="4" t="str">
        <f t="shared" si="100"/>
        <v>Salida Nacional / National exit</v>
      </c>
      <c r="C1250" s="68">
        <f t="shared" si="101"/>
        <v>120.5764050666173</v>
      </c>
      <c r="D1250" s="68">
        <f t="shared" si="101"/>
        <v>104.54892284451883</v>
      </c>
      <c r="E1250" s="68">
        <f t="shared" si="101"/>
        <v>89.687080815457875</v>
      </c>
      <c r="F1250" s="68">
        <f t="shared" si="101"/>
        <v>79.580985820266918</v>
      </c>
      <c r="G1250" s="68">
        <f t="shared" si="101"/>
        <v>70.606980188211026</v>
      </c>
      <c r="H1250" s="68">
        <f t="shared" si="101"/>
        <v>61.133795264549285</v>
      </c>
      <c r="I1250" s="69">
        <f t="shared" si="101"/>
        <v>59.917905881276901</v>
      </c>
    </row>
    <row r="1251" spans="1:9" s="5" customFormat="1" ht="15" customHeight="1" x14ac:dyDescent="0.25">
      <c r="A1251" s="46" t="str">
        <f t="shared" si="100"/>
        <v>K02_Tarifa Oeste</v>
      </c>
      <c r="B1251" s="4" t="str">
        <f t="shared" si="100"/>
        <v>Salida Nacional / National exit</v>
      </c>
      <c r="C1251" s="68">
        <f t="shared" si="101"/>
        <v>164.6507847269302</v>
      </c>
      <c r="D1251" s="68">
        <f t="shared" si="101"/>
        <v>142.43597532327377</v>
      </c>
      <c r="E1251" s="68">
        <f t="shared" si="101"/>
        <v>121.90643093937439</v>
      </c>
      <c r="F1251" s="68">
        <f t="shared" si="101"/>
        <v>107.96223532091419</v>
      </c>
      <c r="G1251" s="68">
        <f t="shared" si="101"/>
        <v>95.866998584680957</v>
      </c>
      <c r="H1251" s="68">
        <f t="shared" si="101"/>
        <v>83.090731425944824</v>
      </c>
      <c r="I1251" s="69">
        <f t="shared" si="101"/>
        <v>81.576336803117783</v>
      </c>
    </row>
    <row r="1252" spans="1:9" s="5" customFormat="1" ht="15" customHeight="1" x14ac:dyDescent="0.25">
      <c r="A1252" s="46" t="str">
        <f t="shared" si="100"/>
        <v>K05_Benalup</v>
      </c>
      <c r="B1252" s="4" t="str">
        <f t="shared" si="100"/>
        <v>Salida Nacional / National exit</v>
      </c>
      <c r="C1252" s="68">
        <f t="shared" si="101"/>
        <v>162.18138435680873</v>
      </c>
      <c r="D1252" s="68">
        <f t="shared" si="101"/>
        <v>140.27955491253377</v>
      </c>
      <c r="E1252" s="68">
        <f t="shared" si="101"/>
        <v>120.03419355197585</v>
      </c>
      <c r="F1252" s="68">
        <f t="shared" si="101"/>
        <v>106.27877405031683</v>
      </c>
      <c r="G1252" s="68">
        <f t="shared" si="101"/>
        <v>94.361893391101276</v>
      </c>
      <c r="H1252" s="68">
        <f t="shared" si="101"/>
        <v>81.782194145750211</v>
      </c>
      <c r="I1252" s="69">
        <f t="shared" si="101"/>
        <v>80.284376859882158</v>
      </c>
    </row>
    <row r="1253" spans="1:9" s="5" customFormat="1" ht="15" customHeight="1" x14ac:dyDescent="0.25">
      <c r="A1253" s="46" t="str">
        <f t="shared" si="100"/>
        <v>K07_Medina Sidonia</v>
      </c>
      <c r="B1253" s="4" t="str">
        <f t="shared" si="100"/>
        <v>Salida Nacional / National exit</v>
      </c>
      <c r="C1253" s="68">
        <f t="shared" si="101"/>
        <v>160.32012937346778</v>
      </c>
      <c r="D1253" s="68">
        <f t="shared" si="101"/>
        <v>138.6542015335389</v>
      </c>
      <c r="E1253" s="68">
        <f t="shared" si="101"/>
        <v>118.62303673453304</v>
      </c>
      <c r="F1253" s="68">
        <f t="shared" si="101"/>
        <v>105.00990298466346</v>
      </c>
      <c r="G1253" s="68">
        <f t="shared" si="101"/>
        <v>93.227454206634505</v>
      </c>
      <c r="H1253" s="68">
        <f t="shared" si="101"/>
        <v>80.795913604482692</v>
      </c>
      <c r="I1253" s="69">
        <f t="shared" si="101"/>
        <v>79.310591113463857</v>
      </c>
    </row>
    <row r="1254" spans="1:9" s="5" customFormat="1" ht="15" customHeight="1" x14ac:dyDescent="0.25">
      <c r="A1254" s="46" t="str">
        <f t="shared" si="100"/>
        <v>K11.01_Arcos</v>
      </c>
      <c r="B1254" s="4" t="str">
        <f t="shared" si="100"/>
        <v>Salida Nacional / National exit</v>
      </c>
      <c r="C1254" s="68">
        <f t="shared" si="101"/>
        <v>156.52398176078748</v>
      </c>
      <c r="D1254" s="68">
        <f t="shared" si="101"/>
        <v>135.33919020803106</v>
      </c>
      <c r="E1254" s="68">
        <f t="shared" si="101"/>
        <v>115.74489288449627</v>
      </c>
      <c r="F1254" s="68">
        <f t="shared" si="101"/>
        <v>102.4219599517143</v>
      </c>
      <c r="G1254" s="68">
        <f t="shared" si="101"/>
        <v>90.913693523445133</v>
      </c>
      <c r="H1254" s="68">
        <f t="shared" si="101"/>
        <v>78.784331872975272</v>
      </c>
      <c r="I1254" s="69">
        <f t="shared" si="101"/>
        <v>77.324493308695452</v>
      </c>
    </row>
    <row r="1255" spans="1:9" s="5" customFormat="1" ht="15" customHeight="1" x14ac:dyDescent="0.25">
      <c r="A1255" s="46" t="str">
        <f t="shared" si="100"/>
        <v>K19_Moron de la Frontera</v>
      </c>
      <c r="B1255" s="4" t="str">
        <f t="shared" si="100"/>
        <v>Salida Nacional / National exit</v>
      </c>
      <c r="C1255" s="68">
        <f t="shared" si="101"/>
        <v>148.76663663922329</v>
      </c>
      <c r="D1255" s="68">
        <f t="shared" si="101"/>
        <v>128.56503662981936</v>
      </c>
      <c r="E1255" s="68">
        <f t="shared" si="101"/>
        <v>109.86346849529052</v>
      </c>
      <c r="F1255" s="68">
        <f t="shared" si="101"/>
        <v>97.133554623513731</v>
      </c>
      <c r="G1255" s="68">
        <f t="shared" si="101"/>
        <v>86.185573866492931</v>
      </c>
      <c r="H1255" s="68">
        <f t="shared" si="101"/>
        <v>74.673708334677528</v>
      </c>
      <c r="I1255" s="69">
        <f t="shared" si="101"/>
        <v>73.26594562069036</v>
      </c>
    </row>
    <row r="1256" spans="1:9" s="5" customFormat="1" ht="15" customHeight="1" x14ac:dyDescent="0.25">
      <c r="A1256" s="46" t="str">
        <f t="shared" si="100"/>
        <v>K25_Osuna</v>
      </c>
      <c r="B1256" s="4" t="str">
        <f t="shared" si="100"/>
        <v>Salida Nacional / National exit</v>
      </c>
      <c r="C1256" s="68">
        <f t="shared" si="101"/>
        <v>143.32062487180113</v>
      </c>
      <c r="D1256" s="68">
        <f t="shared" si="101"/>
        <v>123.80927038207152</v>
      </c>
      <c r="E1256" s="68">
        <f t="shared" si="101"/>
        <v>105.73443904889157</v>
      </c>
      <c r="F1256" s="68">
        <f t="shared" si="101"/>
        <v>93.420851733936615</v>
      </c>
      <c r="G1256" s="68">
        <f t="shared" si="101"/>
        <v>82.866217194071297</v>
      </c>
      <c r="H1256" s="68">
        <f t="shared" si="101"/>
        <v>71.787862235245726</v>
      </c>
      <c r="I1256" s="69">
        <f t="shared" si="101"/>
        <v>70.416659154618728</v>
      </c>
    </row>
    <row r="1257" spans="1:9" s="5" customFormat="1" ht="15" customHeight="1" x14ac:dyDescent="0.25">
      <c r="A1257" s="46" t="str">
        <f t="shared" si="100"/>
        <v>K29_Santaella_GN</v>
      </c>
      <c r="B1257" s="4" t="str">
        <f t="shared" si="100"/>
        <v>Salida Nacional / National exit</v>
      </c>
      <c r="C1257" s="68">
        <f t="shared" si="101"/>
        <v>139.95487660383608</v>
      </c>
      <c r="D1257" s="68">
        <f t="shared" si="101"/>
        <v>120.87010816671321</v>
      </c>
      <c r="E1257" s="68">
        <f t="shared" si="101"/>
        <v>103.18261318051444</v>
      </c>
      <c r="F1257" s="68">
        <f t="shared" si="101"/>
        <v>91.126324315759916</v>
      </c>
      <c r="G1257" s="68">
        <f t="shared" si="101"/>
        <v>80.814785899377284</v>
      </c>
      <c r="H1257" s="68">
        <f t="shared" si="101"/>
        <v>70.004349469283824</v>
      </c>
      <c r="I1257" s="69">
        <f t="shared" si="101"/>
        <v>68.655741000625014</v>
      </c>
    </row>
    <row r="1258" spans="1:9" s="5" customFormat="1" ht="15" customHeight="1" x14ac:dyDescent="0.25">
      <c r="A1258" s="46" t="str">
        <f t="shared" si="100"/>
        <v>K31_Santaella</v>
      </c>
      <c r="B1258" s="4" t="str">
        <f t="shared" si="100"/>
        <v>Salida Nacional / National exit</v>
      </c>
      <c r="C1258" s="68">
        <f t="shared" si="101"/>
        <v>138.21144185409273</v>
      </c>
      <c r="D1258" s="68">
        <f t="shared" si="101"/>
        <v>119.34764209574752</v>
      </c>
      <c r="E1258" s="68">
        <f t="shared" si="101"/>
        <v>101.8607847073136</v>
      </c>
      <c r="F1258" s="68">
        <f t="shared" si="101"/>
        <v>89.937774692734578</v>
      </c>
      <c r="G1258" s="68">
        <f t="shared" si="101"/>
        <v>79.752158417719883</v>
      </c>
      <c r="H1258" s="68">
        <f t="shared" si="101"/>
        <v>69.080501966372111</v>
      </c>
      <c r="I1258" s="69">
        <f t="shared" si="101"/>
        <v>67.743597353297915</v>
      </c>
    </row>
    <row r="1259" spans="1:9" s="5" customFormat="1" ht="15" customHeight="1" x14ac:dyDescent="0.25">
      <c r="A1259" s="46" t="str">
        <f t="shared" si="100"/>
        <v>K37_Azucarera</v>
      </c>
      <c r="B1259" s="4" t="str">
        <f t="shared" si="100"/>
        <v>Salida Nacional / National exit</v>
      </c>
      <c r="C1259" s="68">
        <f t="shared" si="101"/>
        <v>132.85024034102742</v>
      </c>
      <c r="D1259" s="68">
        <f t="shared" si="101"/>
        <v>114.6659369705897</v>
      </c>
      <c r="E1259" s="68">
        <f t="shared" si="101"/>
        <v>97.796056267330172</v>
      </c>
      <c r="F1259" s="68">
        <f t="shared" si="101"/>
        <v>86.282889393325021</v>
      </c>
      <c r="G1259" s="68">
        <f t="shared" si="101"/>
        <v>76.484493789992882</v>
      </c>
      <c r="H1259" s="68">
        <f t="shared" si="101"/>
        <v>66.239596890239568</v>
      </c>
      <c r="I1259" s="69">
        <f t="shared" si="101"/>
        <v>64.938682570623797</v>
      </c>
    </row>
    <row r="1260" spans="1:9" s="5" customFormat="1" ht="15" customHeight="1" x14ac:dyDescent="0.25">
      <c r="A1260" s="46" t="str">
        <f t="shared" si="100"/>
        <v>K41_La Carolina</v>
      </c>
      <c r="B1260" s="4" t="str">
        <f t="shared" si="100"/>
        <v>Salida Nacional / National exit</v>
      </c>
      <c r="C1260" s="68">
        <f t="shared" si="101"/>
        <v>124.0045808671814</v>
      </c>
      <c r="D1260" s="68">
        <f t="shared" si="101"/>
        <v>106.75621073449166</v>
      </c>
      <c r="E1260" s="68">
        <f t="shared" si="101"/>
        <v>90.719978054385763</v>
      </c>
      <c r="F1260" s="68">
        <f t="shared" si="101"/>
        <v>79.729928784343485</v>
      </c>
      <c r="G1260" s="68">
        <f t="shared" si="101"/>
        <v>70.595475299015234</v>
      </c>
      <c r="H1260" s="68">
        <f t="shared" si="101"/>
        <v>61.129384142481079</v>
      </c>
      <c r="I1260" s="69">
        <f t="shared" si="101"/>
        <v>59.910942389241306</v>
      </c>
    </row>
    <row r="1261" spans="1:9" s="5" customFormat="1" ht="15" customHeight="1" x14ac:dyDescent="0.25">
      <c r="A1261" s="46" t="str">
        <f t="shared" si="100"/>
        <v>K44_Torrenueva</v>
      </c>
      <c r="B1261" s="4" t="str">
        <f t="shared" si="100"/>
        <v>Salida Nacional / National exit</v>
      </c>
      <c r="C1261" s="68">
        <f t="shared" si="101"/>
        <v>117.92768821941812</v>
      </c>
      <c r="D1261" s="68">
        <f t="shared" si="101"/>
        <v>101.45664477090598</v>
      </c>
      <c r="E1261" s="68">
        <f t="shared" si="101"/>
        <v>86.132047980448306</v>
      </c>
      <c r="F1261" s="68">
        <f t="shared" si="101"/>
        <v>75.616328726193117</v>
      </c>
      <c r="G1261" s="68">
        <f t="shared" si="101"/>
        <v>66.929444112871025</v>
      </c>
      <c r="H1261" s="68">
        <f t="shared" si="101"/>
        <v>57.950974079623244</v>
      </c>
      <c r="I1261" s="69">
        <f t="shared" si="101"/>
        <v>56.789516691946439</v>
      </c>
    </row>
    <row r="1262" spans="1:9" s="5" customFormat="1" ht="15" customHeight="1" x14ac:dyDescent="0.25">
      <c r="A1262" s="46" t="str">
        <f t="shared" si="100"/>
        <v>K45_Valdepeñas</v>
      </c>
      <c r="B1262" s="4" t="str">
        <f t="shared" si="100"/>
        <v>Salida Nacional / National exit</v>
      </c>
      <c r="C1262" s="68">
        <f t="shared" si="101"/>
        <v>116.50582213044819</v>
      </c>
      <c r="D1262" s="68">
        <f t="shared" si="101"/>
        <v>100.21665690759305</v>
      </c>
      <c r="E1262" s="68">
        <f t="shared" si="101"/>
        <v>85.058568067470361</v>
      </c>
      <c r="F1262" s="68">
        <f t="shared" si="101"/>
        <v>74.653832140306989</v>
      </c>
      <c r="G1262" s="68">
        <f t="shared" si="101"/>
        <v>66.071669304786624</v>
      </c>
      <c r="H1262" s="68">
        <f t="shared" si="101"/>
        <v>57.207292440474696</v>
      </c>
      <c r="I1262" s="69">
        <f t="shared" si="101"/>
        <v>56.059168205396098</v>
      </c>
    </row>
    <row r="1263" spans="1:9" s="5" customFormat="1" ht="15" customHeight="1" x14ac:dyDescent="0.25">
      <c r="A1263" s="46" t="str">
        <f t="shared" si="100"/>
        <v>K46_Manzanares</v>
      </c>
      <c r="B1263" s="4" t="str">
        <f t="shared" si="100"/>
        <v>Salida Nacional / National exit</v>
      </c>
      <c r="C1263" s="68">
        <f t="shared" si="101"/>
        <v>113.79793703107228</v>
      </c>
      <c r="D1263" s="68">
        <f t="shared" si="101"/>
        <v>97.855151358990796</v>
      </c>
      <c r="E1263" s="68">
        <f t="shared" si="101"/>
        <v>83.01417001663981</v>
      </c>
      <c r="F1263" s="68">
        <f t="shared" si="101"/>
        <v>72.820797241071588</v>
      </c>
      <c r="G1263" s="68">
        <f t="shared" si="101"/>
        <v>64.438072695759615</v>
      </c>
      <c r="H1263" s="68">
        <f t="shared" si="101"/>
        <v>55.790981548083522</v>
      </c>
      <c r="I1263" s="69">
        <f t="shared" si="101"/>
        <v>54.66824975011864</v>
      </c>
    </row>
    <row r="1264" spans="1:9" s="5" customFormat="1" ht="15" customHeight="1" x14ac:dyDescent="0.25">
      <c r="A1264" s="46" t="str">
        <f t="shared" si="100"/>
        <v>K47_Tomelloso</v>
      </c>
      <c r="B1264" s="4" t="str">
        <f t="shared" si="100"/>
        <v>Salida Nacional / National exit</v>
      </c>
      <c r="C1264" s="68">
        <f t="shared" si="101"/>
        <v>112.2221109197298</v>
      </c>
      <c r="D1264" s="68">
        <f t="shared" si="101"/>
        <v>96.480897293917906</v>
      </c>
      <c r="E1264" s="68">
        <f t="shared" si="101"/>
        <v>81.824453425186604</v>
      </c>
      <c r="F1264" s="68">
        <f t="shared" si="101"/>
        <v>71.754081279643614</v>
      </c>
      <c r="G1264" s="68">
        <f t="shared" si="101"/>
        <v>63.487417812914479</v>
      </c>
      <c r="H1264" s="68">
        <f t="shared" si="101"/>
        <v>54.966773871574937</v>
      </c>
      <c r="I1264" s="69">
        <f t="shared" si="101"/>
        <v>53.858818943368568</v>
      </c>
    </row>
    <row r="1265" spans="1:9" s="5" customFormat="1" ht="15" customHeight="1" x14ac:dyDescent="0.25">
      <c r="A1265" s="46" t="str">
        <f t="shared" ref="A1265:B1280" si="102">A1000</f>
        <v>K48.02_Socuellamos</v>
      </c>
      <c r="B1265" s="4" t="str">
        <f t="shared" si="102"/>
        <v>Salida Nacional / National exit</v>
      </c>
      <c r="C1265" s="68">
        <f t="shared" ref="C1265:I1280" si="103">IF(C205=0,"",C1000/C205)</f>
        <v>111.95276691571141</v>
      </c>
      <c r="D1265" s="68">
        <f t="shared" si="103"/>
        <v>96.011157149662282</v>
      </c>
      <c r="E1265" s="68">
        <f t="shared" si="103"/>
        <v>81.14249103531327</v>
      </c>
      <c r="F1265" s="68">
        <f t="shared" si="103"/>
        <v>70.894640381070985</v>
      </c>
      <c r="G1265" s="68">
        <f t="shared" si="103"/>
        <v>62.658159000477781</v>
      </c>
      <c r="H1265" s="68">
        <f t="shared" si="103"/>
        <v>54.235942477718389</v>
      </c>
      <c r="I1265" s="69">
        <f t="shared" si="103"/>
        <v>53.116562655533059</v>
      </c>
    </row>
    <row r="1266" spans="1:9" s="5" customFormat="1" ht="15" customHeight="1" x14ac:dyDescent="0.25">
      <c r="A1266" s="46" t="str">
        <f t="shared" si="102"/>
        <v>K48.03_Villarrobledo</v>
      </c>
      <c r="B1266" s="4" t="str">
        <f t="shared" si="102"/>
        <v>Salida Nacional / National exit</v>
      </c>
      <c r="C1266" s="68">
        <f t="shared" si="103"/>
        <v>112.53539357977102</v>
      </c>
      <c r="D1266" s="68">
        <f t="shared" si="103"/>
        <v>96.43305072234071</v>
      </c>
      <c r="E1266" s="68">
        <f t="shared" si="103"/>
        <v>81.406677413584447</v>
      </c>
      <c r="F1266" s="68">
        <f t="shared" si="103"/>
        <v>71.040485712385149</v>
      </c>
      <c r="G1266" s="68">
        <f t="shared" si="103"/>
        <v>62.764890545543864</v>
      </c>
      <c r="H1266" s="68">
        <f t="shared" si="103"/>
        <v>54.324119428065558</v>
      </c>
      <c r="I1266" s="69">
        <f t="shared" si="103"/>
        <v>53.194155332926641</v>
      </c>
    </row>
    <row r="1267" spans="1:9" s="5" customFormat="1" ht="15" customHeight="1" x14ac:dyDescent="0.25">
      <c r="A1267" s="46" t="str">
        <f t="shared" si="102"/>
        <v>K48.05_La Roda</v>
      </c>
      <c r="B1267" s="4" t="str">
        <f t="shared" si="102"/>
        <v>Salida Nacional / National exit</v>
      </c>
      <c r="C1267" s="68">
        <f t="shared" si="103"/>
        <v>113.9871029378574</v>
      </c>
      <c r="D1267" s="68">
        <f t="shared" si="103"/>
        <v>97.467619959858411</v>
      </c>
      <c r="E1267" s="68">
        <f t="shared" si="103"/>
        <v>82.029058476076898</v>
      </c>
      <c r="F1267" s="68">
        <f t="shared" si="103"/>
        <v>71.349993312691424</v>
      </c>
      <c r="G1267" s="68">
        <f t="shared" si="103"/>
        <v>62.976380517647122</v>
      </c>
      <c r="H1267" s="68">
        <f t="shared" si="103"/>
        <v>54.496154159055124</v>
      </c>
      <c r="I1267" s="69">
        <f t="shared" si="103"/>
        <v>53.34065856553395</v>
      </c>
    </row>
    <row r="1268" spans="1:9" s="5" customFormat="1" ht="15" customHeight="1" x14ac:dyDescent="0.25">
      <c r="A1268" s="46" t="str">
        <f t="shared" si="102"/>
        <v>K48.07_Albacete</v>
      </c>
      <c r="B1268" s="4" t="str">
        <f t="shared" si="102"/>
        <v>Salida Nacional / National exit</v>
      </c>
      <c r="C1268" s="68">
        <f t="shared" si="103"/>
        <v>114.90143097723319</v>
      </c>
      <c r="D1268" s="68">
        <f t="shared" si="103"/>
        <v>98.106680003395766</v>
      </c>
      <c r="E1268" s="68">
        <f t="shared" si="103"/>
        <v>82.394020069724121</v>
      </c>
      <c r="F1268" s="68">
        <f t="shared" si="103"/>
        <v>71.504332457732843</v>
      </c>
      <c r="G1268" s="68">
        <f t="shared" si="103"/>
        <v>63.068564051360646</v>
      </c>
      <c r="H1268" s="68">
        <f t="shared" si="103"/>
        <v>54.568592734417649</v>
      </c>
      <c r="I1268" s="69">
        <f t="shared" si="103"/>
        <v>53.397650193777402</v>
      </c>
    </row>
    <row r="1269" spans="1:9" s="5" customFormat="1" ht="15" customHeight="1" x14ac:dyDescent="0.25">
      <c r="A1269" s="46" t="str">
        <f t="shared" si="102"/>
        <v>K48.08_Chinchilla</v>
      </c>
      <c r="B1269" s="4" t="str">
        <f t="shared" si="102"/>
        <v>Salida Nacional / National exit</v>
      </c>
      <c r="C1269" s="68">
        <f t="shared" si="103"/>
        <v>115.55334170361297</v>
      </c>
      <c r="D1269" s="68">
        <f t="shared" si="103"/>
        <v>98.562326203929118</v>
      </c>
      <c r="E1269" s="68">
        <f t="shared" si="103"/>
        <v>82.65423562406464</v>
      </c>
      <c r="F1269" s="68">
        <f t="shared" si="103"/>
        <v>71.614375396174822</v>
      </c>
      <c r="G1269" s="68">
        <f t="shared" si="103"/>
        <v>63.134290390087457</v>
      </c>
      <c r="H1269" s="68">
        <f t="shared" si="103"/>
        <v>54.62024102939359</v>
      </c>
      <c r="I1269" s="69">
        <f t="shared" si="103"/>
        <v>53.438284902728341</v>
      </c>
    </row>
    <row r="1270" spans="1:9" s="5" customFormat="1" ht="15" customHeight="1" x14ac:dyDescent="0.25">
      <c r="A1270" s="46" t="str">
        <f t="shared" si="102"/>
        <v>K48.10_Almansa</v>
      </c>
      <c r="B1270" s="4" t="str">
        <f t="shared" si="102"/>
        <v>Salida Nacional / National exit</v>
      </c>
      <c r="C1270" s="68">
        <f t="shared" si="103"/>
        <v>121.93137998166165</v>
      </c>
      <c r="D1270" s="68">
        <f t="shared" si="103"/>
        <v>103.83840018757563</v>
      </c>
      <c r="E1270" s="68">
        <f t="shared" si="103"/>
        <v>86.864960719681733</v>
      </c>
      <c r="F1270" s="68">
        <f t="shared" si="103"/>
        <v>75.056153914211521</v>
      </c>
      <c r="G1270" s="68">
        <f t="shared" si="103"/>
        <v>66.091676508000504</v>
      </c>
      <c r="H1270" s="68">
        <f t="shared" si="103"/>
        <v>57.152252983807706</v>
      </c>
      <c r="I1270" s="69">
        <f t="shared" si="103"/>
        <v>55.86718573756584</v>
      </c>
    </row>
    <row r="1271" spans="1:9" s="5" customFormat="1" ht="15" customHeight="1" x14ac:dyDescent="0.25">
      <c r="A1271" s="46" t="str">
        <f t="shared" si="102"/>
        <v>K48_Alcazar de San Juan</v>
      </c>
      <c r="B1271" s="4" t="str">
        <f t="shared" si="102"/>
        <v>Salida Nacional / National exit</v>
      </c>
      <c r="C1271" s="68">
        <f t="shared" si="103"/>
        <v>110.36553417935505</v>
      </c>
      <c r="D1271" s="68">
        <f t="shared" si="103"/>
        <v>94.861804860929723</v>
      </c>
      <c r="E1271" s="68">
        <f t="shared" si="103"/>
        <v>80.422775831807755</v>
      </c>
      <c r="F1271" s="68">
        <f t="shared" si="103"/>
        <v>70.497318221639432</v>
      </c>
      <c r="G1271" s="68">
        <f t="shared" si="103"/>
        <v>62.367393381976242</v>
      </c>
      <c r="H1271" s="68">
        <f t="shared" si="103"/>
        <v>53.995724597527449</v>
      </c>
      <c r="I1271" s="69">
        <f t="shared" si="103"/>
        <v>52.905179199783674</v>
      </c>
    </row>
    <row r="1272" spans="1:9" s="5" customFormat="1" ht="15" customHeight="1" x14ac:dyDescent="0.25">
      <c r="A1272" s="46" t="str">
        <f t="shared" si="102"/>
        <v>K50_Villacañas</v>
      </c>
      <c r="B1272" s="4" t="str">
        <f t="shared" si="102"/>
        <v>Salida Nacional / National exit</v>
      </c>
      <c r="C1272" s="68">
        <f t="shared" si="103"/>
        <v>112.45620230567751</v>
      </c>
      <c r="D1272" s="68">
        <f t="shared" si="103"/>
        <v>96.800692896825737</v>
      </c>
      <c r="E1272" s="68">
        <f t="shared" si="103"/>
        <v>82.231680600271787</v>
      </c>
      <c r="F1272" s="68">
        <f t="shared" si="103"/>
        <v>72.233053256683505</v>
      </c>
      <c r="G1272" s="68">
        <f t="shared" si="103"/>
        <v>63.938074890086995</v>
      </c>
      <c r="H1272" s="68">
        <f t="shared" si="103"/>
        <v>55.360104695674401</v>
      </c>
      <c r="I1272" s="69">
        <f t="shared" si="103"/>
        <v>54.252630443185495</v>
      </c>
    </row>
    <row r="1273" spans="1:9" s="5" customFormat="1" ht="15" customHeight="1" x14ac:dyDescent="0.25">
      <c r="A1273" s="46" t="str">
        <f t="shared" si="102"/>
        <v>K54_Belmonte de Tajo</v>
      </c>
      <c r="B1273" s="4" t="str">
        <f t="shared" si="102"/>
        <v>Salida Nacional / National exit</v>
      </c>
      <c r="C1273" s="68">
        <f t="shared" si="103"/>
        <v>118.09481419845308</v>
      </c>
      <c r="D1273" s="68">
        <f t="shared" si="103"/>
        <v>101.96753893439826</v>
      </c>
      <c r="E1273" s="68">
        <f t="shared" si="103"/>
        <v>86.984312236703047</v>
      </c>
      <c r="F1273" s="68">
        <f t="shared" si="103"/>
        <v>76.739732487540167</v>
      </c>
      <c r="G1273" s="68">
        <f t="shared" si="103"/>
        <v>68.001356835504595</v>
      </c>
      <c r="H1273" s="68">
        <f t="shared" si="103"/>
        <v>58.883721446252878</v>
      </c>
      <c r="I1273" s="69">
        <f t="shared" si="103"/>
        <v>57.719639349001753</v>
      </c>
    </row>
    <row r="1274" spans="1:9" s="5" customFormat="1" ht="15" customHeight="1" x14ac:dyDescent="0.25">
      <c r="A1274" s="46" t="str">
        <f t="shared" si="102"/>
        <v>M01_Almeria</v>
      </c>
      <c r="B1274" s="4" t="str">
        <f t="shared" si="102"/>
        <v>Salida Nacional / National exit</v>
      </c>
      <c r="C1274" s="68">
        <f t="shared" si="103"/>
        <v>145.35113622571444</v>
      </c>
      <c r="D1274" s="68">
        <f t="shared" si="103"/>
        <v>124.06301375220013</v>
      </c>
      <c r="E1274" s="68">
        <f t="shared" si="103"/>
        <v>104.20516225867644</v>
      </c>
      <c r="F1274" s="68">
        <f t="shared" si="103"/>
        <v>90.462487428873544</v>
      </c>
      <c r="G1274" s="68">
        <f t="shared" si="103"/>
        <v>79.889026590676096</v>
      </c>
      <c r="H1274" s="68">
        <f t="shared" si="103"/>
        <v>69.198160806204015</v>
      </c>
      <c r="I1274" s="69">
        <f t="shared" si="103"/>
        <v>67.84836946374277</v>
      </c>
    </row>
    <row r="1275" spans="1:9" s="5" customFormat="1" ht="15" customHeight="1" x14ac:dyDescent="0.25">
      <c r="A1275" s="46" t="str">
        <f t="shared" si="102"/>
        <v>M05_Huercal-Overa</v>
      </c>
      <c r="B1275" s="4" t="str">
        <f t="shared" si="102"/>
        <v>Salida Nacional / National exit</v>
      </c>
      <c r="C1275" s="68">
        <f t="shared" si="103"/>
        <v>134.1466475435532</v>
      </c>
      <c r="D1275" s="68">
        <f t="shared" si="103"/>
        <v>114.24151469268395</v>
      </c>
      <c r="E1275" s="68">
        <f t="shared" si="103"/>
        <v>95.626280206552082</v>
      </c>
      <c r="F1275" s="68">
        <f t="shared" si="103"/>
        <v>82.699265922856142</v>
      </c>
      <c r="G1275" s="68">
        <f t="shared" si="103"/>
        <v>72.924473785799606</v>
      </c>
      <c r="H1275" s="68">
        <f t="shared" si="103"/>
        <v>63.132044859800978</v>
      </c>
      <c r="I1275" s="69">
        <f t="shared" si="103"/>
        <v>61.839089349834474</v>
      </c>
    </row>
    <row r="1276" spans="1:9" s="5" customFormat="1" ht="15" customHeight="1" x14ac:dyDescent="0.25">
      <c r="A1276" s="46" t="str">
        <f t="shared" si="102"/>
        <v>M09_Moratalla</v>
      </c>
      <c r="B1276" s="4" t="str">
        <f t="shared" si="102"/>
        <v>Salida Nacional / National exit</v>
      </c>
      <c r="C1276" s="68">
        <f t="shared" si="103"/>
        <v>124.44265430792926</v>
      </c>
      <c r="D1276" s="68">
        <f t="shared" si="103"/>
        <v>106.01804204367645</v>
      </c>
      <c r="E1276" s="68">
        <f t="shared" si="103"/>
        <v>88.773956259246333</v>
      </c>
      <c r="F1276" s="68">
        <f t="shared" si="103"/>
        <v>76.797462378821081</v>
      </c>
      <c r="G1276" s="68">
        <f t="shared" si="103"/>
        <v>67.700882510268997</v>
      </c>
      <c r="H1276" s="68">
        <f t="shared" si="103"/>
        <v>58.589727444705069</v>
      </c>
      <c r="I1276" s="69">
        <f t="shared" si="103"/>
        <v>57.354250340615515</v>
      </c>
    </row>
    <row r="1277" spans="1:9" s="5" customFormat="1" ht="15" customHeight="1" x14ac:dyDescent="0.25">
      <c r="A1277" s="46" t="str">
        <f t="shared" si="102"/>
        <v>Manzaneque (Yebenes Norte)</v>
      </c>
      <c r="B1277" s="4" t="str">
        <f t="shared" si="102"/>
        <v>Salida Nacional / National exit</v>
      </c>
      <c r="C1277" s="68">
        <f t="shared" si="103"/>
        <v>129.38174483438911</v>
      </c>
      <c r="D1277" s="68">
        <f t="shared" si="103"/>
        <v>112.02521911420246</v>
      </c>
      <c r="E1277" s="68">
        <f t="shared" si="103"/>
        <v>95.939715890254675</v>
      </c>
      <c r="F1277" s="68">
        <f t="shared" si="103"/>
        <v>84.995340954885506</v>
      </c>
      <c r="G1277" s="68">
        <f t="shared" si="103"/>
        <v>75.408235120818119</v>
      </c>
      <c r="H1277" s="68">
        <f t="shared" si="103"/>
        <v>65.307091842278538</v>
      </c>
      <c r="I1277" s="69">
        <f t="shared" si="103"/>
        <v>64.03197119326849</v>
      </c>
    </row>
    <row r="1278" spans="1:9" s="5" customFormat="1" ht="15" customHeight="1" x14ac:dyDescent="0.25">
      <c r="A1278" s="46" t="str">
        <f t="shared" si="102"/>
        <v>N07_Almendralejo</v>
      </c>
      <c r="B1278" s="4" t="str">
        <f t="shared" si="102"/>
        <v>Salida Nacional / National exit</v>
      </c>
      <c r="C1278" s="68">
        <f t="shared" si="103"/>
        <v>167.43800942303875</v>
      </c>
      <c r="D1278" s="68">
        <f t="shared" si="103"/>
        <v>144.58801125296102</v>
      </c>
      <c r="E1278" s="68">
        <f t="shared" si="103"/>
        <v>123.38199222082183</v>
      </c>
      <c r="F1278" s="68">
        <f t="shared" si="103"/>
        <v>108.91411374244261</v>
      </c>
      <c r="G1278" s="68">
        <f t="shared" si="103"/>
        <v>96.537085281696392</v>
      </c>
      <c r="H1278" s="68">
        <f t="shared" si="103"/>
        <v>83.588666309528762</v>
      </c>
      <c r="I1278" s="69">
        <f t="shared" si="103"/>
        <v>81.915897438212795</v>
      </c>
    </row>
    <row r="1279" spans="1:9" s="5" customFormat="1" ht="15" customHeight="1" x14ac:dyDescent="0.25">
      <c r="A1279" s="46" t="str">
        <f t="shared" si="102"/>
        <v>N08_Badajoz Montijo</v>
      </c>
      <c r="B1279" s="4" t="str">
        <f t="shared" si="102"/>
        <v>Salida Nacional / National exit</v>
      </c>
      <c r="C1279" s="68">
        <f t="shared" si="103"/>
        <v>157.71467424945939</v>
      </c>
      <c r="D1279" s="68">
        <f t="shared" si="103"/>
        <v>136.59185114126092</v>
      </c>
      <c r="E1279" s="68">
        <f t="shared" si="103"/>
        <v>117.03428111831738</v>
      </c>
      <c r="F1279" s="68">
        <f t="shared" si="103"/>
        <v>103.74922648643359</v>
      </c>
      <c r="G1279" s="68">
        <f t="shared" si="103"/>
        <v>92.073183437376343</v>
      </c>
      <c r="H1279" s="68">
        <f t="shared" si="103"/>
        <v>79.742795070742815</v>
      </c>
      <c r="I1279" s="69">
        <f t="shared" si="103"/>
        <v>78.185377574598547</v>
      </c>
    </row>
    <row r="1280" spans="1:9" s="5" customFormat="1" ht="15" customHeight="1" x14ac:dyDescent="0.25">
      <c r="A1280" s="46" t="str">
        <f t="shared" si="102"/>
        <v>N09_Agraz</v>
      </c>
      <c r="B1280" s="4" t="str">
        <f t="shared" si="102"/>
        <v>Salida Nacional / National exit</v>
      </c>
      <c r="C1280" s="68">
        <f t="shared" si="103"/>
        <v>162.16630728360866</v>
      </c>
      <c r="D1280" s="68">
        <f t="shared" si="103"/>
        <v>140.4476926117521</v>
      </c>
      <c r="E1280" s="68">
        <f t="shared" si="103"/>
        <v>120.33797911638871</v>
      </c>
      <c r="F1280" s="68">
        <f t="shared" si="103"/>
        <v>106.67782477570834</v>
      </c>
      <c r="G1280" s="68">
        <f t="shared" si="103"/>
        <v>94.671241868217052</v>
      </c>
      <c r="H1280" s="68">
        <f t="shared" si="103"/>
        <v>81.99206525995227</v>
      </c>
      <c r="I1280" s="69">
        <f t="shared" si="103"/>
        <v>80.389120659984911</v>
      </c>
    </row>
    <row r="1281" spans="1:9" s="5" customFormat="1" ht="15" customHeight="1" x14ac:dyDescent="0.25">
      <c r="A1281" s="46" t="str">
        <f t="shared" ref="A1281:B1296" si="104">A1016</f>
        <v>N10.1_Badajoz</v>
      </c>
      <c r="B1281" s="4" t="str">
        <f t="shared" si="104"/>
        <v>Salida Nacional / National exit</v>
      </c>
      <c r="C1281" s="68">
        <f t="shared" ref="C1281:I1296" si="105">IF(C221=0,"",C1016/C221)</f>
        <v>164.92063682899297</v>
      </c>
      <c r="D1281" s="68">
        <f t="shared" si="105"/>
        <v>142.83339197264334</v>
      </c>
      <c r="E1281" s="68">
        <f t="shared" si="105"/>
        <v>122.38205438838688</v>
      </c>
      <c r="F1281" s="68">
        <f t="shared" si="105"/>
        <v>108.48981707894477</v>
      </c>
      <c r="G1281" s="68">
        <f t="shared" si="105"/>
        <v>96.278721425001038</v>
      </c>
      <c r="H1281" s="68">
        <f t="shared" si="105"/>
        <v>83.383741368509973</v>
      </c>
      <c r="I1281" s="69">
        <f t="shared" si="105"/>
        <v>81.752628083879301</v>
      </c>
    </row>
    <row r="1282" spans="1:9" s="5" customFormat="1" ht="15" customHeight="1" x14ac:dyDescent="0.25">
      <c r="A1282" s="46" t="str">
        <f t="shared" si="104"/>
        <v>O01_Oviedo</v>
      </c>
      <c r="B1282" s="4" t="str">
        <f t="shared" si="104"/>
        <v>Salida Nacional / National exit</v>
      </c>
      <c r="C1282" s="68">
        <f t="shared" si="105"/>
        <v>173.94413553444355</v>
      </c>
      <c r="D1282" s="68">
        <f t="shared" si="105"/>
        <v>151.66778785060481</v>
      </c>
      <c r="E1282" s="68">
        <f t="shared" si="105"/>
        <v>131.05519514513966</v>
      </c>
      <c r="F1282" s="68">
        <f t="shared" si="105"/>
        <v>117.16140470542568</v>
      </c>
      <c r="G1282" s="68">
        <f t="shared" si="105"/>
        <v>104.07830251512812</v>
      </c>
      <c r="H1282" s="68">
        <f t="shared" si="105"/>
        <v>90.058053949611093</v>
      </c>
      <c r="I1282" s="69">
        <f t="shared" si="105"/>
        <v>88.162891140110034</v>
      </c>
    </row>
    <row r="1283" spans="1:9" s="5" customFormat="1" ht="15" customHeight="1" x14ac:dyDescent="0.25">
      <c r="A1283" s="46" t="str">
        <f t="shared" si="104"/>
        <v>O01A_Soto de Ribera</v>
      </c>
      <c r="B1283" s="4" t="str">
        <f t="shared" si="104"/>
        <v>Salida Nacional / National exit</v>
      </c>
      <c r="C1283" s="68">
        <f t="shared" si="105"/>
        <v>173.6351413187777</v>
      </c>
      <c r="D1283" s="68">
        <f t="shared" si="105"/>
        <v>151.36521060559647</v>
      </c>
      <c r="E1283" s="68">
        <f t="shared" si="105"/>
        <v>130.75993233579183</v>
      </c>
      <c r="F1283" s="68">
        <f t="shared" si="105"/>
        <v>116.86792325834527</v>
      </c>
      <c r="G1283" s="68">
        <f t="shared" si="105"/>
        <v>103.81773779038311</v>
      </c>
      <c r="H1283" s="68">
        <f t="shared" si="105"/>
        <v>89.837831652378711</v>
      </c>
      <c r="I1283" s="69">
        <f t="shared" si="105"/>
        <v>87.956472113771795</v>
      </c>
    </row>
    <row r="1284" spans="1:9" s="5" customFormat="1" ht="15" customHeight="1" x14ac:dyDescent="0.25">
      <c r="A1284" s="46" t="str">
        <f t="shared" si="104"/>
        <v>O02_Mieres</v>
      </c>
      <c r="B1284" s="4" t="str">
        <f t="shared" si="104"/>
        <v>Salida Nacional / National exit</v>
      </c>
      <c r="C1284" s="68" t="str">
        <f t="shared" si="105"/>
        <v/>
      </c>
      <c r="D1284" s="68" t="str">
        <f t="shared" si="105"/>
        <v/>
      </c>
      <c r="E1284" s="68" t="str">
        <f t="shared" si="105"/>
        <v/>
      </c>
      <c r="F1284" s="68" t="str">
        <f t="shared" si="105"/>
        <v/>
      </c>
      <c r="G1284" s="68" t="str">
        <f t="shared" si="105"/>
        <v/>
      </c>
      <c r="H1284" s="68" t="str">
        <f t="shared" si="105"/>
        <v/>
      </c>
      <c r="I1284" s="69" t="str">
        <f t="shared" si="105"/>
        <v/>
      </c>
    </row>
    <row r="1285" spans="1:9" s="5" customFormat="1" ht="15" customHeight="1" x14ac:dyDescent="0.25">
      <c r="A1285" s="46" t="str">
        <f t="shared" si="104"/>
        <v>O03_Pola de Lena</v>
      </c>
      <c r="B1285" s="4" t="str">
        <f t="shared" si="104"/>
        <v>Salida Nacional / National exit</v>
      </c>
      <c r="C1285" s="68">
        <f t="shared" si="105"/>
        <v>173.32731079031493</v>
      </c>
      <c r="D1285" s="68">
        <f t="shared" si="105"/>
        <v>151.06377288116846</v>
      </c>
      <c r="E1285" s="68">
        <f t="shared" si="105"/>
        <v>130.46578150050496</v>
      </c>
      <c r="F1285" s="68">
        <f t="shared" si="105"/>
        <v>116.57554707662906</v>
      </c>
      <c r="G1285" s="68">
        <f t="shared" si="105"/>
        <v>103.55815436502937</v>
      </c>
      <c r="H1285" s="68">
        <f t="shared" si="105"/>
        <v>89.618438722999002</v>
      </c>
      <c r="I1285" s="69">
        <f t="shared" si="105"/>
        <v>87.750830471498531</v>
      </c>
    </row>
    <row r="1286" spans="1:9" s="5" customFormat="1" ht="15" customHeight="1" x14ac:dyDescent="0.25">
      <c r="A1286" s="46" t="str">
        <f t="shared" si="104"/>
        <v>O04A_Pola de Gordon</v>
      </c>
      <c r="B1286" s="4" t="str">
        <f t="shared" si="104"/>
        <v>Salida Nacional / National exit</v>
      </c>
      <c r="C1286" s="68">
        <f t="shared" si="105"/>
        <v>172.69318942275871</v>
      </c>
      <c r="D1286" s="68">
        <f t="shared" si="105"/>
        <v>150.44282049219703</v>
      </c>
      <c r="E1286" s="68">
        <f t="shared" si="105"/>
        <v>129.85983987778349</v>
      </c>
      <c r="F1286" s="68">
        <f t="shared" si="105"/>
        <v>115.97326118537399</v>
      </c>
      <c r="G1286" s="68">
        <f t="shared" si="105"/>
        <v>103.02342053761402</v>
      </c>
      <c r="H1286" s="68">
        <f t="shared" si="105"/>
        <v>89.166496074213754</v>
      </c>
      <c r="I1286" s="69">
        <f t="shared" si="105"/>
        <v>87.327215048830709</v>
      </c>
    </row>
    <row r="1287" spans="1:9" s="5" customFormat="1" ht="15" customHeight="1" x14ac:dyDescent="0.25">
      <c r="A1287" s="46" t="str">
        <f t="shared" si="104"/>
        <v>O05_La Robla</v>
      </c>
      <c r="B1287" s="4" t="str">
        <f t="shared" si="104"/>
        <v>Salida Nacional / National exit</v>
      </c>
      <c r="C1287" s="68">
        <f t="shared" si="105"/>
        <v>172.53503375288577</v>
      </c>
      <c r="D1287" s="68">
        <f t="shared" si="105"/>
        <v>150.28794928605012</v>
      </c>
      <c r="E1287" s="68">
        <f t="shared" si="105"/>
        <v>129.70871249405451</v>
      </c>
      <c r="F1287" s="68">
        <f t="shared" si="105"/>
        <v>115.82304557451454</v>
      </c>
      <c r="G1287" s="68">
        <f t="shared" si="105"/>
        <v>102.8900530294278</v>
      </c>
      <c r="H1287" s="68">
        <f t="shared" si="105"/>
        <v>89.053777443333601</v>
      </c>
      <c r="I1287" s="69">
        <f t="shared" si="105"/>
        <v>87.221561487275537</v>
      </c>
    </row>
    <row r="1288" spans="1:9" s="5" customFormat="1" ht="15" customHeight="1" x14ac:dyDescent="0.25">
      <c r="A1288" s="46" t="str">
        <f t="shared" si="104"/>
        <v>O06_ Leon</v>
      </c>
      <c r="B1288" s="4" t="str">
        <f t="shared" si="104"/>
        <v>Salida Nacional / National exit</v>
      </c>
      <c r="C1288" s="68">
        <f t="shared" si="105"/>
        <v>168.66509495337792</v>
      </c>
      <c r="D1288" s="68">
        <f t="shared" si="105"/>
        <v>146.88297243607383</v>
      </c>
      <c r="E1288" s="68">
        <f t="shared" si="105"/>
        <v>126.73248784380904</v>
      </c>
      <c r="F1288" s="68">
        <f t="shared" si="105"/>
        <v>113.13128819072813</v>
      </c>
      <c r="G1288" s="68">
        <f t="shared" si="105"/>
        <v>100.49455500324466</v>
      </c>
      <c r="H1288" s="68">
        <f t="shared" si="105"/>
        <v>86.98311466353401</v>
      </c>
      <c r="I1288" s="69">
        <f t="shared" si="105"/>
        <v>85.198400636193028</v>
      </c>
    </row>
    <row r="1289" spans="1:9" s="5" customFormat="1" ht="15" customHeight="1" x14ac:dyDescent="0.25">
      <c r="A1289" s="46" t="str">
        <f t="shared" si="104"/>
        <v>O07_Villamañan</v>
      </c>
      <c r="B1289" s="4" t="str">
        <f t="shared" si="104"/>
        <v>Salida Nacional / National exit</v>
      </c>
      <c r="C1289" s="68">
        <f t="shared" si="105"/>
        <v>163.09702728546677</v>
      </c>
      <c r="D1289" s="68">
        <f t="shared" si="105"/>
        <v>142.05923710023919</v>
      </c>
      <c r="E1289" s="68">
        <f t="shared" si="105"/>
        <v>122.6000565158858</v>
      </c>
      <c r="F1289" s="68">
        <f t="shared" si="105"/>
        <v>109.46858427827581</v>
      </c>
      <c r="G1289" s="68">
        <f t="shared" si="105"/>
        <v>97.248183281239847</v>
      </c>
      <c r="H1289" s="68">
        <f t="shared" si="105"/>
        <v>84.175206036087445</v>
      </c>
      <c r="I1289" s="69">
        <f t="shared" si="105"/>
        <v>82.452282343596949</v>
      </c>
    </row>
    <row r="1290" spans="1:9" s="5" customFormat="1" ht="15" customHeight="1" x14ac:dyDescent="0.25">
      <c r="A1290" s="46" t="str">
        <f t="shared" si="104"/>
        <v>O09_Benavente</v>
      </c>
      <c r="B1290" s="4" t="str">
        <f t="shared" si="104"/>
        <v>Salida Nacional / National exit</v>
      </c>
      <c r="C1290" s="68">
        <f t="shared" si="105"/>
        <v>155.73862488737674</v>
      </c>
      <c r="D1290" s="68">
        <f t="shared" si="105"/>
        <v>135.68449674506803</v>
      </c>
      <c r="E1290" s="68">
        <f t="shared" si="105"/>
        <v>117.1388993592344</v>
      </c>
      <c r="F1290" s="68">
        <f t="shared" si="105"/>
        <v>104.62818885560429</v>
      </c>
      <c r="G1290" s="68">
        <f t="shared" si="105"/>
        <v>92.957985875421841</v>
      </c>
      <c r="H1290" s="68">
        <f t="shared" si="105"/>
        <v>80.464453435702595</v>
      </c>
      <c r="I1290" s="69">
        <f t="shared" si="105"/>
        <v>78.823187900989723</v>
      </c>
    </row>
    <row r="1291" spans="1:9" s="5" customFormat="1" ht="15" customHeight="1" x14ac:dyDescent="0.25">
      <c r="A1291" s="46" t="str">
        <f t="shared" si="104"/>
        <v>O11_Coreses</v>
      </c>
      <c r="B1291" s="4" t="str">
        <f t="shared" si="104"/>
        <v>Salida Nacional / National exit</v>
      </c>
      <c r="C1291" s="68">
        <f t="shared" si="105"/>
        <v>145.7550687557102</v>
      </c>
      <c r="D1291" s="68">
        <f t="shared" si="105"/>
        <v>127.03552992895979</v>
      </c>
      <c r="E1291" s="68">
        <f t="shared" si="105"/>
        <v>109.72944197057159</v>
      </c>
      <c r="F1291" s="68">
        <f t="shared" si="105"/>
        <v>98.060953634240633</v>
      </c>
      <c r="G1291" s="68">
        <f t="shared" si="105"/>
        <v>87.137235079293518</v>
      </c>
      <c r="H1291" s="68">
        <f t="shared" si="105"/>
        <v>75.429867818818394</v>
      </c>
      <c r="I1291" s="69">
        <f t="shared" si="105"/>
        <v>73.899392474377379</v>
      </c>
    </row>
    <row r="1292" spans="1:9" s="5" customFormat="1" ht="15" customHeight="1" x14ac:dyDescent="0.25">
      <c r="A1292" s="46" t="str">
        <f t="shared" si="104"/>
        <v>O12_Santa Clara de Avedino</v>
      </c>
      <c r="B1292" s="4" t="str">
        <f t="shared" si="104"/>
        <v>Salida Nacional / National exit</v>
      </c>
      <c r="C1292" s="68">
        <f t="shared" si="105"/>
        <v>147.85373915571085</v>
      </c>
      <c r="D1292" s="68">
        <f t="shared" si="105"/>
        <v>128.86935100169191</v>
      </c>
      <c r="E1292" s="68">
        <f t="shared" si="105"/>
        <v>111.32194655684231</v>
      </c>
      <c r="F1292" s="68">
        <f t="shared" si="105"/>
        <v>99.493559847290157</v>
      </c>
      <c r="G1292" s="68">
        <f t="shared" si="105"/>
        <v>88.416107545141472</v>
      </c>
      <c r="H1292" s="68">
        <f t="shared" si="105"/>
        <v>76.539553792603016</v>
      </c>
      <c r="I1292" s="69">
        <f t="shared" si="105"/>
        <v>74.990814286715647</v>
      </c>
    </row>
    <row r="1293" spans="1:9" s="5" customFormat="1" ht="15" customHeight="1" x14ac:dyDescent="0.25">
      <c r="A1293" s="46" t="str">
        <f t="shared" si="104"/>
        <v>O14_Doñinos de Salamanca</v>
      </c>
      <c r="B1293" s="4" t="str">
        <f t="shared" si="104"/>
        <v>Salida Nacional / National exit</v>
      </c>
      <c r="C1293" s="68">
        <f t="shared" si="105"/>
        <v>151.34010931958633</v>
      </c>
      <c r="D1293" s="68">
        <f t="shared" si="105"/>
        <v>131.9157460305909</v>
      </c>
      <c r="E1293" s="68">
        <f t="shared" si="105"/>
        <v>113.96745986632028</v>
      </c>
      <c r="F1293" s="68">
        <f t="shared" si="105"/>
        <v>101.87344549191405</v>
      </c>
      <c r="G1293" s="68">
        <f t="shared" si="105"/>
        <v>90.540606374654075</v>
      </c>
      <c r="H1293" s="68">
        <f t="shared" si="105"/>
        <v>78.382995273586673</v>
      </c>
      <c r="I1293" s="69">
        <f t="shared" si="105"/>
        <v>76.803914830153943</v>
      </c>
    </row>
    <row r="1294" spans="1:9" s="5" customFormat="1" ht="15" customHeight="1" x14ac:dyDescent="0.25">
      <c r="A1294" s="46" t="str">
        <f t="shared" si="104"/>
        <v>O14A_Barbadillo</v>
      </c>
      <c r="B1294" s="4" t="str">
        <f t="shared" si="104"/>
        <v>Salida Nacional / National exit</v>
      </c>
      <c r="C1294" s="68">
        <f t="shared" si="105"/>
        <v>152.41537619849151</v>
      </c>
      <c r="D1294" s="68">
        <f t="shared" si="105"/>
        <v>132.85531570353555</v>
      </c>
      <c r="E1294" s="68">
        <f t="shared" si="105"/>
        <v>114.78338953117904</v>
      </c>
      <c r="F1294" s="68">
        <f t="shared" si="105"/>
        <v>102.60745022720052</v>
      </c>
      <c r="G1294" s="68">
        <f t="shared" si="105"/>
        <v>91.195844664987675</v>
      </c>
      <c r="H1294" s="68">
        <f t="shared" si="105"/>
        <v>78.951549808684661</v>
      </c>
      <c r="I1294" s="69">
        <f t="shared" si="105"/>
        <v>77.363111608133778</v>
      </c>
    </row>
    <row r="1295" spans="1:9" s="5" customFormat="1" ht="15" customHeight="1" x14ac:dyDescent="0.25">
      <c r="A1295" s="46" t="str">
        <f t="shared" si="104"/>
        <v>O16_Monleon</v>
      </c>
      <c r="B1295" s="4" t="str">
        <f t="shared" si="104"/>
        <v>Salida Nacional / National exit</v>
      </c>
      <c r="C1295" s="68">
        <f t="shared" si="105"/>
        <v>155.20756241693323</v>
      </c>
      <c r="D1295" s="68">
        <f t="shared" si="105"/>
        <v>135.29513184921001</v>
      </c>
      <c r="E1295" s="68">
        <f t="shared" si="105"/>
        <v>116.90214498634204</v>
      </c>
      <c r="F1295" s="68">
        <f t="shared" si="105"/>
        <v>104.5134681157311</v>
      </c>
      <c r="G1295" s="68">
        <f t="shared" si="105"/>
        <v>92.897326743490368</v>
      </c>
      <c r="H1295" s="68">
        <f t="shared" si="105"/>
        <v>80.427936897766628</v>
      </c>
      <c r="I1295" s="69">
        <f t="shared" si="105"/>
        <v>78.815199054984248</v>
      </c>
    </row>
    <row r="1296" spans="1:9" s="5" customFormat="1" ht="15" customHeight="1" x14ac:dyDescent="0.25">
      <c r="A1296" s="46" t="str">
        <f t="shared" si="104"/>
        <v>O17_Valdehijaderos</v>
      </c>
      <c r="B1296" s="4" t="str">
        <f t="shared" si="104"/>
        <v>Salida Nacional / National exit</v>
      </c>
      <c r="C1296" s="68">
        <f t="shared" si="105"/>
        <v>156.87478981138634</v>
      </c>
      <c r="D1296" s="68">
        <f t="shared" si="105"/>
        <v>136.75195743219984</v>
      </c>
      <c r="E1296" s="68">
        <f t="shared" si="105"/>
        <v>118.16726373582355</v>
      </c>
      <c r="F1296" s="68">
        <f t="shared" si="105"/>
        <v>105.6515602734416</v>
      </c>
      <c r="G1296" s="68">
        <f t="shared" si="105"/>
        <v>93.913289616494552</v>
      </c>
      <c r="H1296" s="68">
        <f t="shared" si="105"/>
        <v>81.309494504303387</v>
      </c>
      <c r="I1296" s="69">
        <f t="shared" si="105"/>
        <v>79.682247231979275</v>
      </c>
    </row>
    <row r="1297" spans="1:9" s="5" customFormat="1" ht="15" customHeight="1" x14ac:dyDescent="0.25">
      <c r="A1297" s="46" t="str">
        <f t="shared" ref="A1297:B1312" si="106">A1032</f>
        <v>O19_Plasencia</v>
      </c>
      <c r="B1297" s="4" t="str">
        <f t="shared" si="106"/>
        <v>Salida Nacional / National exit</v>
      </c>
      <c r="C1297" s="68">
        <f t="shared" ref="C1297:I1312" si="107">IF(C237=0,"",C1032/C237)</f>
        <v>158.29142689272987</v>
      </c>
      <c r="D1297" s="68">
        <f t="shared" si="107"/>
        <v>137.86440628750506</v>
      </c>
      <c r="E1297" s="68">
        <f t="shared" si="107"/>
        <v>118.99520720889733</v>
      </c>
      <c r="F1297" s="68">
        <f t="shared" si="107"/>
        <v>106.27430961728312</v>
      </c>
      <c r="G1297" s="68">
        <f t="shared" si="107"/>
        <v>94.451393895118201</v>
      </c>
      <c r="H1297" s="68">
        <f t="shared" si="107"/>
        <v>81.781850844589215</v>
      </c>
      <c r="I1297" s="69">
        <f t="shared" si="107"/>
        <v>80.155058136670434</v>
      </c>
    </row>
    <row r="1298" spans="1:9" s="5" customFormat="1" ht="15" customHeight="1" x14ac:dyDescent="0.25">
      <c r="A1298" s="46" t="str">
        <f t="shared" si="106"/>
        <v>O22_Caceres</v>
      </c>
      <c r="B1298" s="4" t="str">
        <f t="shared" si="106"/>
        <v>Salida Nacional / National exit</v>
      </c>
      <c r="C1298" s="68">
        <f t="shared" si="107"/>
        <v>156.24861116244216</v>
      </c>
      <c r="D1298" s="68">
        <f t="shared" si="107"/>
        <v>135.73623425304262</v>
      </c>
      <c r="E1298" s="68">
        <f t="shared" si="107"/>
        <v>116.76916410524407</v>
      </c>
      <c r="F1298" s="68">
        <f t="shared" si="107"/>
        <v>103.93777967811484</v>
      </c>
      <c r="G1298" s="68">
        <f t="shared" si="107"/>
        <v>92.316844812367307</v>
      </c>
      <c r="H1298" s="68">
        <f t="shared" si="107"/>
        <v>79.944573305474336</v>
      </c>
      <c r="I1298" s="69">
        <f t="shared" si="107"/>
        <v>78.370536853460678</v>
      </c>
    </row>
    <row r="1299" spans="1:9" s="5" customFormat="1" ht="15" customHeight="1" x14ac:dyDescent="0.25">
      <c r="A1299" s="46" t="str">
        <f t="shared" si="106"/>
        <v>O24_Merida</v>
      </c>
      <c r="B1299" s="4" t="str">
        <f t="shared" si="106"/>
        <v>Salida Nacional / National exit</v>
      </c>
      <c r="C1299" s="68">
        <f t="shared" si="107"/>
        <v>154.54857857690226</v>
      </c>
      <c r="D1299" s="68">
        <f t="shared" si="107"/>
        <v>133.96946811790244</v>
      </c>
      <c r="E1299" s="68">
        <f t="shared" si="107"/>
        <v>114.9242956420651</v>
      </c>
      <c r="F1299" s="68">
        <f t="shared" si="107"/>
        <v>102.00272830932745</v>
      </c>
      <c r="G1299" s="68">
        <f t="shared" si="107"/>
        <v>90.548599669272178</v>
      </c>
      <c r="H1299" s="68">
        <f t="shared" si="107"/>
        <v>78.422480171982102</v>
      </c>
      <c r="I1299" s="69">
        <f t="shared" si="107"/>
        <v>76.892388281571499</v>
      </c>
    </row>
    <row r="1300" spans="1:9" s="5" customFormat="1" ht="15" customHeight="1" x14ac:dyDescent="0.25">
      <c r="A1300" s="46" t="str">
        <f t="shared" si="106"/>
        <v>P01_Toro</v>
      </c>
      <c r="B1300" s="4" t="str">
        <f t="shared" si="106"/>
        <v>Salida Nacional / National exit</v>
      </c>
      <c r="C1300" s="68">
        <f t="shared" si="107"/>
        <v>144.10069995950994</v>
      </c>
      <c r="D1300" s="68">
        <f t="shared" si="107"/>
        <v>125.58522101067378</v>
      </c>
      <c r="E1300" s="68">
        <f t="shared" si="107"/>
        <v>108.46489964766064</v>
      </c>
      <c r="F1300" s="68">
        <f t="shared" si="107"/>
        <v>96.91848907758181</v>
      </c>
      <c r="G1300" s="68">
        <f t="shared" si="107"/>
        <v>86.117259043824205</v>
      </c>
      <c r="H1300" s="68">
        <f t="shared" si="107"/>
        <v>74.545849665668356</v>
      </c>
      <c r="I1300" s="69">
        <f t="shared" si="107"/>
        <v>73.031942436931004</v>
      </c>
    </row>
    <row r="1301" spans="1:9" s="5" customFormat="1" ht="15" customHeight="1" x14ac:dyDescent="0.25">
      <c r="A1301" s="46" t="str">
        <f t="shared" si="106"/>
        <v>P03_Tordesillas</v>
      </c>
      <c r="B1301" s="4" t="str">
        <f t="shared" si="106"/>
        <v>Salida Nacional / National exit</v>
      </c>
      <c r="C1301" s="68">
        <f t="shared" si="107"/>
        <v>140.40136872599061</v>
      </c>
      <c r="D1301" s="68">
        <f t="shared" si="107"/>
        <v>122.35494365957842</v>
      </c>
      <c r="E1301" s="68">
        <f t="shared" si="107"/>
        <v>105.6645959617952</v>
      </c>
      <c r="F1301" s="68">
        <f t="shared" si="107"/>
        <v>94.404166964610496</v>
      </c>
      <c r="G1301" s="68">
        <f t="shared" si="107"/>
        <v>83.877605177386002</v>
      </c>
      <c r="H1301" s="68">
        <f t="shared" si="107"/>
        <v>72.605872191450018</v>
      </c>
      <c r="I1301" s="69">
        <f t="shared" si="107"/>
        <v>71.130105356639348</v>
      </c>
    </row>
    <row r="1302" spans="1:9" s="5" customFormat="1" ht="15" customHeight="1" x14ac:dyDescent="0.25">
      <c r="A1302" s="46" t="str">
        <f t="shared" si="106"/>
        <v>P04_Boecillo</v>
      </c>
      <c r="B1302" s="4" t="str">
        <f t="shared" si="106"/>
        <v>Salida Nacional / National exit</v>
      </c>
      <c r="C1302" s="68">
        <f t="shared" si="107"/>
        <v>137.48004156506306</v>
      </c>
      <c r="D1302" s="68">
        <f t="shared" si="107"/>
        <v>119.8224612510981</v>
      </c>
      <c r="E1302" s="68">
        <f t="shared" si="107"/>
        <v>103.49273538244394</v>
      </c>
      <c r="F1302" s="68">
        <f t="shared" si="107"/>
        <v>92.476938748165438</v>
      </c>
      <c r="G1302" s="68">
        <f t="shared" si="107"/>
        <v>82.16839555647212</v>
      </c>
      <c r="H1302" s="68">
        <f t="shared" si="107"/>
        <v>71.127042954463477</v>
      </c>
      <c r="I1302" s="69">
        <f t="shared" si="107"/>
        <v>69.682974259526148</v>
      </c>
    </row>
    <row r="1303" spans="1:9" s="5" customFormat="1" ht="15" customHeight="1" x14ac:dyDescent="0.25">
      <c r="A1303" s="46" t="str">
        <f t="shared" si="106"/>
        <v>P04A_La Parrilla</v>
      </c>
      <c r="B1303" s="4" t="str">
        <f t="shared" si="106"/>
        <v>Salida Nacional / National exit</v>
      </c>
      <c r="C1303" s="68">
        <f t="shared" si="107"/>
        <v>134.78882200947456</v>
      </c>
      <c r="D1303" s="68">
        <f t="shared" si="107"/>
        <v>117.4894578569413</v>
      </c>
      <c r="E1303" s="68">
        <f t="shared" si="107"/>
        <v>101.49194829452796</v>
      </c>
      <c r="F1303" s="68">
        <f t="shared" si="107"/>
        <v>90.701514778693891</v>
      </c>
      <c r="G1303" s="68">
        <f t="shared" si="107"/>
        <v>80.593817255922247</v>
      </c>
      <c r="H1303" s="68">
        <f t="shared" si="107"/>
        <v>69.764698395735351</v>
      </c>
      <c r="I1303" s="69">
        <f t="shared" si="107"/>
        <v>68.349831036082861</v>
      </c>
    </row>
    <row r="1304" spans="1:9" s="5" customFormat="1" ht="15" customHeight="1" x14ac:dyDescent="0.25">
      <c r="A1304" s="46" t="str">
        <f t="shared" si="106"/>
        <v>P06_Peñafiel</v>
      </c>
      <c r="B1304" s="4" t="str">
        <f t="shared" si="106"/>
        <v>Salida Nacional / National exit</v>
      </c>
      <c r="C1304" s="68">
        <f t="shared" si="107"/>
        <v>128.45190228612032</v>
      </c>
      <c r="D1304" s="68">
        <f t="shared" si="107"/>
        <v>111.99601708865329</v>
      </c>
      <c r="E1304" s="68">
        <f t="shared" si="107"/>
        <v>96.780765539736194</v>
      </c>
      <c r="F1304" s="68">
        <f t="shared" si="107"/>
        <v>86.520986606588068</v>
      </c>
      <c r="G1304" s="68">
        <f t="shared" si="107"/>
        <v>76.886213293250293</v>
      </c>
      <c r="H1304" s="68">
        <f t="shared" si="107"/>
        <v>66.556833735908043</v>
      </c>
      <c r="I1304" s="69">
        <f t="shared" si="107"/>
        <v>65.210725730032749</v>
      </c>
    </row>
    <row r="1305" spans="1:9" s="5" customFormat="1" ht="15" customHeight="1" x14ac:dyDescent="0.25">
      <c r="A1305" s="46" t="str">
        <f t="shared" si="106"/>
        <v>Q03B_Brihuega</v>
      </c>
      <c r="B1305" s="4" t="str">
        <f t="shared" si="106"/>
        <v>Salida Nacional / National exit</v>
      </c>
      <c r="C1305" s="68">
        <f t="shared" si="107"/>
        <v>119.91657709313301</v>
      </c>
      <c r="D1305" s="68">
        <f t="shared" si="107"/>
        <v>103.87443945432273</v>
      </c>
      <c r="E1305" s="68">
        <f t="shared" si="107"/>
        <v>88.986152677152958</v>
      </c>
      <c r="F1305" s="68">
        <f t="shared" si="107"/>
        <v>78.84378995625876</v>
      </c>
      <c r="G1305" s="68">
        <f t="shared" si="107"/>
        <v>69.924249166874972</v>
      </c>
      <c r="H1305" s="68">
        <f t="shared" si="107"/>
        <v>60.540520187611904</v>
      </c>
      <c r="I1305" s="69">
        <f t="shared" si="107"/>
        <v>59.333224935303491</v>
      </c>
    </row>
    <row r="1306" spans="1:9" s="5" customFormat="1" ht="15" customHeight="1" x14ac:dyDescent="0.25">
      <c r="A1306" s="46" t="str">
        <f t="shared" si="106"/>
        <v>Ribadeo</v>
      </c>
      <c r="B1306" s="4" t="str">
        <f t="shared" si="106"/>
        <v>Salida Nacional / National exit</v>
      </c>
      <c r="C1306" s="68">
        <f t="shared" si="107"/>
        <v>207.3445665027005</v>
      </c>
      <c r="D1306" s="68">
        <f t="shared" si="107"/>
        <v>180.60476851880671</v>
      </c>
      <c r="E1306" s="68">
        <f t="shared" si="107"/>
        <v>155.84491444764032</v>
      </c>
      <c r="F1306" s="68">
        <f t="shared" si="107"/>
        <v>139.1324057450384</v>
      </c>
      <c r="G1306" s="68">
        <f t="shared" si="107"/>
        <v>123.54897945472743</v>
      </c>
      <c r="H1306" s="68">
        <f t="shared" si="107"/>
        <v>106.89681880044328</v>
      </c>
      <c r="I1306" s="69">
        <f t="shared" si="107"/>
        <v>104.62736051279487</v>
      </c>
    </row>
    <row r="1307" spans="1:9" s="5" customFormat="1" ht="15" customHeight="1" x14ac:dyDescent="0.25">
      <c r="A1307" s="46" t="str">
        <f t="shared" si="106"/>
        <v>RibaRojaTuria</v>
      </c>
      <c r="B1307" s="4" t="str">
        <f t="shared" si="106"/>
        <v>Salida Nacional / National exit</v>
      </c>
      <c r="C1307" s="68">
        <f t="shared" si="107"/>
        <v>125.14979705557836</v>
      </c>
      <c r="D1307" s="68">
        <f t="shared" si="107"/>
        <v>106.6084250867397</v>
      </c>
      <c r="E1307" s="68">
        <f t="shared" si="107"/>
        <v>89.180871295655805</v>
      </c>
      <c r="F1307" s="68">
        <f t="shared" si="107"/>
        <v>77.044766323764094</v>
      </c>
      <c r="G1307" s="68">
        <f t="shared" si="107"/>
        <v>67.787464042962711</v>
      </c>
      <c r="H1307" s="68">
        <f t="shared" si="107"/>
        <v>58.57578137336268</v>
      </c>
      <c r="I1307" s="69">
        <f t="shared" si="107"/>
        <v>57.182855453956179</v>
      </c>
    </row>
    <row r="1308" spans="1:9" s="5" customFormat="1" ht="15" customHeight="1" x14ac:dyDescent="0.25">
      <c r="A1308" s="46" t="str">
        <f t="shared" si="106"/>
        <v>Sant Adria del Besos</v>
      </c>
      <c r="B1308" s="4" t="str">
        <f t="shared" si="106"/>
        <v>Salida Nacional / National exit</v>
      </c>
      <c r="C1308" s="68">
        <f t="shared" si="107"/>
        <v>155.53586301745403</v>
      </c>
      <c r="D1308" s="68">
        <f t="shared" si="107"/>
        <v>134.02024802781827</v>
      </c>
      <c r="E1308" s="68">
        <f t="shared" si="107"/>
        <v>113.87285011290184</v>
      </c>
      <c r="F1308" s="68">
        <f t="shared" si="107"/>
        <v>100.0289391039793</v>
      </c>
      <c r="G1308" s="68">
        <f t="shared" si="107"/>
        <v>88.317254283644289</v>
      </c>
      <c r="H1308" s="68">
        <f t="shared" si="107"/>
        <v>76.268679787378659</v>
      </c>
      <c r="I1308" s="69">
        <f t="shared" si="107"/>
        <v>74.375870273694289</v>
      </c>
    </row>
    <row r="1309" spans="1:9" s="5" customFormat="1" ht="15" customHeight="1" x14ac:dyDescent="0.25">
      <c r="A1309" s="46" t="str">
        <f t="shared" si="106"/>
        <v>Sto.Tome</v>
      </c>
      <c r="B1309" s="4" t="str">
        <f t="shared" si="106"/>
        <v>Salida Nacional / National exit</v>
      </c>
      <c r="C1309" s="68">
        <f t="shared" si="107"/>
        <v>120.8694317510125</v>
      </c>
      <c r="D1309" s="68">
        <f t="shared" si="107"/>
        <v>105.13846643478718</v>
      </c>
      <c r="E1309" s="68">
        <f t="shared" si="107"/>
        <v>90.576912547222449</v>
      </c>
      <c r="F1309" s="68">
        <f t="shared" si="107"/>
        <v>80.722496207567943</v>
      </c>
      <c r="G1309" s="68">
        <f t="shared" si="107"/>
        <v>71.688718140888355</v>
      </c>
      <c r="H1309" s="68">
        <f t="shared" si="107"/>
        <v>62.065131309616227</v>
      </c>
      <c r="I1309" s="69">
        <f t="shared" si="107"/>
        <v>60.822559488972679</v>
      </c>
    </row>
    <row r="1310" spans="1:9" s="5" customFormat="1" ht="15" customHeight="1" x14ac:dyDescent="0.25">
      <c r="A1310" s="46" t="str">
        <f t="shared" si="106"/>
        <v>Torrejón de Velasco</v>
      </c>
      <c r="B1310" s="4" t="str">
        <f t="shared" si="106"/>
        <v>Salida Nacional / National exit</v>
      </c>
      <c r="C1310" s="68">
        <f t="shared" si="107"/>
        <v>118.57574368765556</v>
      </c>
      <c r="D1310" s="68">
        <f t="shared" si="107"/>
        <v>102.60146931326183</v>
      </c>
      <c r="E1310" s="68">
        <f t="shared" si="107"/>
        <v>87.781405300656047</v>
      </c>
      <c r="F1310" s="68">
        <f t="shared" si="107"/>
        <v>77.680489513180831</v>
      </c>
      <c r="G1310" s="68">
        <f t="shared" si="107"/>
        <v>68.889255850052791</v>
      </c>
      <c r="H1310" s="68">
        <f t="shared" si="107"/>
        <v>59.655206121264094</v>
      </c>
      <c r="I1310" s="69">
        <f t="shared" si="107"/>
        <v>58.4814157335095</v>
      </c>
    </row>
    <row r="1311" spans="1:9" s="5" customFormat="1" ht="15" customHeight="1" x14ac:dyDescent="0.25">
      <c r="A1311" s="46" t="str">
        <f t="shared" si="106"/>
        <v>Totana15.31.3A</v>
      </c>
      <c r="B1311" s="4" t="str">
        <f t="shared" si="106"/>
        <v>Salida Nacional / National exit</v>
      </c>
      <c r="C1311" s="68">
        <f t="shared" si="107"/>
        <v>136.87584756737243</v>
      </c>
      <c r="D1311" s="68">
        <f t="shared" si="107"/>
        <v>116.24871751324814</v>
      </c>
      <c r="E1311" s="68">
        <f t="shared" si="107"/>
        <v>96.901945347600417</v>
      </c>
      <c r="F1311" s="68">
        <f t="shared" si="107"/>
        <v>83.413702762528217</v>
      </c>
      <c r="G1311" s="68">
        <f t="shared" si="107"/>
        <v>73.421885725536839</v>
      </c>
      <c r="H1311" s="68">
        <f t="shared" si="107"/>
        <v>63.522682329099965</v>
      </c>
      <c r="I1311" s="69">
        <f t="shared" si="107"/>
        <v>62.14844311639672</v>
      </c>
    </row>
    <row r="1312" spans="1:9" s="5" customFormat="1" ht="15" customHeight="1" x14ac:dyDescent="0.25">
      <c r="A1312" s="46" t="str">
        <f t="shared" si="106"/>
        <v>ValvulaSansoain</v>
      </c>
      <c r="B1312" s="4" t="str">
        <f t="shared" si="106"/>
        <v>Salida Nacional / National exit</v>
      </c>
      <c r="C1312" s="68">
        <f t="shared" si="107"/>
        <v>135.87129976684048</v>
      </c>
      <c r="D1312" s="68">
        <f t="shared" si="107"/>
        <v>118.35626784289931</v>
      </c>
      <c r="E1312" s="68">
        <f t="shared" si="107"/>
        <v>102.11289910757299</v>
      </c>
      <c r="F1312" s="68">
        <f t="shared" si="107"/>
        <v>91.12404263080451</v>
      </c>
      <c r="G1312" s="68">
        <f t="shared" si="107"/>
        <v>80.886406220049494</v>
      </c>
      <c r="H1312" s="68">
        <f t="shared" si="107"/>
        <v>69.97570673740357</v>
      </c>
      <c r="I1312" s="69">
        <f t="shared" si="107"/>
        <v>68.483549629877601</v>
      </c>
    </row>
    <row r="1313" spans="1:9" s="5" customFormat="1" ht="15" customHeight="1" x14ac:dyDescent="0.25">
      <c r="A1313" s="46" t="str">
        <f t="shared" ref="A1313:B1328" si="108">A1048</f>
        <v>Villamayor</v>
      </c>
      <c r="B1313" s="4" t="str">
        <f t="shared" si="108"/>
        <v>Salida Nacional / National exit</v>
      </c>
      <c r="C1313" s="68">
        <f t="shared" ref="C1313:I1328" si="109">IF(C253=0,"",C1048/C253)</f>
        <v>123.14675504061778</v>
      </c>
      <c r="D1313" s="68">
        <f t="shared" si="109"/>
        <v>107.53080983567389</v>
      </c>
      <c r="E1313" s="68">
        <f t="shared" si="109"/>
        <v>93.094331237919292</v>
      </c>
      <c r="F1313" s="68">
        <f t="shared" si="109"/>
        <v>83.377284006156003</v>
      </c>
      <c r="G1313" s="68">
        <f t="shared" si="109"/>
        <v>74.108050795657732</v>
      </c>
      <c r="H1313" s="68">
        <f t="shared" si="109"/>
        <v>64.139156164444202</v>
      </c>
      <c r="I1313" s="69">
        <f t="shared" si="109"/>
        <v>62.820777321330638</v>
      </c>
    </row>
    <row r="1314" spans="1:9" s="5" customFormat="1" ht="15" customHeight="1" x14ac:dyDescent="0.25">
      <c r="A1314" s="46" t="str">
        <f t="shared" si="108"/>
        <v>Villareal Norte</v>
      </c>
      <c r="B1314" s="4" t="str">
        <f t="shared" si="108"/>
        <v>Salida Nacional / National exit</v>
      </c>
      <c r="C1314" s="68" t="str">
        <f t="shared" si="109"/>
        <v/>
      </c>
      <c r="D1314" s="68" t="str">
        <f t="shared" si="109"/>
        <v/>
      </c>
      <c r="E1314" s="68" t="str">
        <f t="shared" si="109"/>
        <v/>
      </c>
      <c r="F1314" s="68" t="str">
        <f t="shared" si="109"/>
        <v/>
      </c>
      <c r="G1314" s="68" t="str">
        <f t="shared" si="109"/>
        <v/>
      </c>
      <c r="H1314" s="68" t="str">
        <f t="shared" si="109"/>
        <v/>
      </c>
      <c r="I1314" s="69" t="str">
        <f t="shared" si="109"/>
        <v/>
      </c>
    </row>
    <row r="1315" spans="1:9" s="5" customFormat="1" ht="15" customHeight="1" x14ac:dyDescent="0.25">
      <c r="A1315" s="46" t="str">
        <f t="shared" si="108"/>
        <v>Villareal2</v>
      </c>
      <c r="B1315" s="4" t="str">
        <f t="shared" si="108"/>
        <v>Salida Nacional / National exit</v>
      </c>
      <c r="C1315" s="68">
        <f t="shared" si="109"/>
        <v>126.69525122552109</v>
      </c>
      <c r="D1315" s="68">
        <f t="shared" si="109"/>
        <v>108.2080507774911</v>
      </c>
      <c r="E1315" s="68">
        <f t="shared" si="109"/>
        <v>90.839752804537767</v>
      </c>
      <c r="F1315" s="68">
        <f t="shared" si="109"/>
        <v>78.775496390176599</v>
      </c>
      <c r="G1315" s="68">
        <f t="shared" si="109"/>
        <v>69.358450292979285</v>
      </c>
      <c r="H1315" s="68">
        <f t="shared" si="109"/>
        <v>59.920045170154779</v>
      </c>
      <c r="I1315" s="69">
        <f t="shared" si="109"/>
        <v>58.473403532824499</v>
      </c>
    </row>
    <row r="1316" spans="1:9" s="5" customFormat="1" ht="15" customHeight="1" x14ac:dyDescent="0.25">
      <c r="A1316" s="46" t="str">
        <f t="shared" si="108"/>
        <v>Zarza del Tajo</v>
      </c>
      <c r="B1316" s="4" t="str">
        <f t="shared" si="108"/>
        <v>Salida Nacional / National exit</v>
      </c>
      <c r="C1316" s="68">
        <f t="shared" si="109"/>
        <v>115.67370511703479</v>
      </c>
      <c r="D1316" s="68">
        <f t="shared" si="109"/>
        <v>99.784608721560645</v>
      </c>
      <c r="E1316" s="68">
        <f t="shared" si="109"/>
        <v>85.015554379534976</v>
      </c>
      <c r="F1316" s="68">
        <f t="shared" si="109"/>
        <v>74.904320056378367</v>
      </c>
      <c r="G1316" s="68">
        <f t="shared" si="109"/>
        <v>66.355327109348963</v>
      </c>
      <c r="H1316" s="68">
        <f t="shared" si="109"/>
        <v>57.459862541636177</v>
      </c>
      <c r="I1316" s="69">
        <f t="shared" si="109"/>
        <v>56.326335068624218</v>
      </c>
    </row>
    <row r="1317" spans="1:9" s="5" customFormat="1" ht="15" customHeight="1" x14ac:dyDescent="0.25">
      <c r="A1317" s="46" t="str">
        <f t="shared" si="108"/>
        <v>PR Barcelona</v>
      </c>
      <c r="B1317" s="4" t="str">
        <f t="shared" si="108"/>
        <v>Planta GNL / LNG Plant</v>
      </c>
      <c r="C1317" s="68">
        <f t="shared" si="109"/>
        <v>175.0236693046198</v>
      </c>
      <c r="D1317" s="68">
        <f t="shared" si="109"/>
        <v>150.44238961526347</v>
      </c>
      <c r="E1317" s="68">
        <f t="shared" si="109"/>
        <v>127.4696559427105</v>
      </c>
      <c r="F1317" s="68">
        <f t="shared" si="109"/>
        <v>111.63378928362195</v>
      </c>
      <c r="G1317" s="68">
        <f t="shared" si="109"/>
        <v>98.624258394500544</v>
      </c>
      <c r="H1317" s="68">
        <f t="shared" si="109"/>
        <v>85.302882989005099</v>
      </c>
      <c r="I1317" s="69">
        <f t="shared" si="109"/>
        <v>83.441876254124551</v>
      </c>
    </row>
    <row r="1318" spans="1:9" s="5" customFormat="1" ht="15" customHeight="1" x14ac:dyDescent="0.25">
      <c r="A1318" s="46" t="str">
        <f t="shared" si="108"/>
        <v>PR Cartagena</v>
      </c>
      <c r="B1318" s="4" t="str">
        <f t="shared" si="108"/>
        <v>Planta GNL / LNG Plant</v>
      </c>
      <c r="C1318" s="68">
        <f t="shared" si="109"/>
        <v>145.26322685890582</v>
      </c>
      <c r="D1318" s="68">
        <f t="shared" si="109"/>
        <v>124.70547514091702</v>
      </c>
      <c r="E1318" s="68">
        <f t="shared" si="109"/>
        <v>105.53247627422317</v>
      </c>
      <c r="F1318" s="68">
        <f t="shared" si="109"/>
        <v>92.305201298756799</v>
      </c>
      <c r="G1318" s="68">
        <f t="shared" si="109"/>
        <v>81.631869116417107</v>
      </c>
      <c r="H1318" s="68">
        <f t="shared" si="109"/>
        <v>70.685990567315855</v>
      </c>
      <c r="I1318" s="69">
        <f t="shared" si="109"/>
        <v>69.27365190580386</v>
      </c>
    </row>
    <row r="1319" spans="1:9" s="5" customFormat="1" ht="15" customHeight="1" x14ac:dyDescent="0.25">
      <c r="A1319" s="46" t="str">
        <f t="shared" si="108"/>
        <v>PR Huelva</v>
      </c>
      <c r="B1319" s="4" t="str">
        <f t="shared" si="108"/>
        <v>Planta GNL / LNG Plant</v>
      </c>
      <c r="C1319" s="68">
        <f t="shared" si="109"/>
        <v>185.19694958718017</v>
      </c>
      <c r="D1319" s="68">
        <f t="shared" si="109"/>
        <v>159.99302200212202</v>
      </c>
      <c r="E1319" s="68">
        <f t="shared" si="109"/>
        <v>136.63180974832781</v>
      </c>
      <c r="F1319" s="68">
        <f t="shared" si="109"/>
        <v>120.69540554278348</v>
      </c>
      <c r="G1319" s="68">
        <f t="shared" si="109"/>
        <v>107.05160988784755</v>
      </c>
      <c r="H1319" s="68">
        <f t="shared" si="109"/>
        <v>92.749540952987431</v>
      </c>
      <c r="I1319" s="69">
        <f t="shared" si="109"/>
        <v>91.005354137968965</v>
      </c>
    </row>
    <row r="1320" spans="1:9" s="5" customFormat="1" ht="15" customHeight="1" x14ac:dyDescent="0.25">
      <c r="A1320" s="46" t="str">
        <f t="shared" si="108"/>
        <v>PR Bilbao</v>
      </c>
      <c r="B1320" s="4" t="str">
        <f t="shared" si="108"/>
        <v>Planta GNL / LNG Plant</v>
      </c>
      <c r="C1320" s="68">
        <f t="shared" si="109"/>
        <v>160.71488773305273</v>
      </c>
      <c r="D1320" s="68">
        <f t="shared" si="109"/>
        <v>139.2192842587248</v>
      </c>
      <c r="E1320" s="68">
        <f t="shared" si="109"/>
        <v>119.2208117003298</v>
      </c>
      <c r="F1320" s="68">
        <f t="shared" si="109"/>
        <v>105.56037461497355</v>
      </c>
      <c r="G1320" s="68">
        <f t="shared" si="109"/>
        <v>93.552516876421024</v>
      </c>
      <c r="H1320" s="68">
        <f t="shared" si="109"/>
        <v>80.967614005830811</v>
      </c>
      <c r="I1320" s="69">
        <f t="shared" si="109"/>
        <v>79.308776013059685</v>
      </c>
    </row>
    <row r="1321" spans="1:9" s="5" customFormat="1" ht="15" customHeight="1" x14ac:dyDescent="0.25">
      <c r="A1321" s="46" t="str">
        <f t="shared" si="108"/>
        <v>PR Sagunto</v>
      </c>
      <c r="B1321" s="4" t="str">
        <f t="shared" si="108"/>
        <v>Planta GNL / LNG Plant</v>
      </c>
      <c r="C1321" s="68">
        <f t="shared" si="109"/>
        <v>131.29171472958686</v>
      </c>
      <c r="D1321" s="68">
        <f t="shared" si="109"/>
        <v>112.97075856050412</v>
      </c>
      <c r="E1321" s="68">
        <f t="shared" si="109"/>
        <v>95.844478618199062</v>
      </c>
      <c r="F1321" s="68">
        <f t="shared" si="109"/>
        <v>84.046508734228354</v>
      </c>
      <c r="G1321" s="68">
        <f t="shared" si="109"/>
        <v>74.26678570024481</v>
      </c>
      <c r="H1321" s="68">
        <f t="shared" si="109"/>
        <v>64.219459682394032</v>
      </c>
      <c r="I1321" s="69">
        <f t="shared" si="109"/>
        <v>62.780124855389118</v>
      </c>
    </row>
    <row r="1322" spans="1:9" s="5" customFormat="1" ht="15" customHeight="1" x14ac:dyDescent="0.25">
      <c r="A1322" s="46" t="str">
        <f t="shared" si="108"/>
        <v>PR Mugardos</v>
      </c>
      <c r="B1322" s="4" t="str">
        <f t="shared" si="108"/>
        <v>Planta GNL / LNG Plant</v>
      </c>
      <c r="C1322" s="68">
        <f t="shared" si="109"/>
        <v>236.88880330822585</v>
      </c>
      <c r="D1322" s="68">
        <f t="shared" si="109"/>
        <v>206.1474408659312</v>
      </c>
      <c r="E1322" s="68">
        <f t="shared" si="109"/>
        <v>177.68347423948453</v>
      </c>
      <c r="F1322" s="68">
        <f t="shared" si="109"/>
        <v>158.44317389028043</v>
      </c>
      <c r="G1322" s="68">
        <f t="shared" si="109"/>
        <v>140.69207538541104</v>
      </c>
      <c r="H1322" s="68">
        <f t="shared" si="109"/>
        <v>121.76202793570202</v>
      </c>
      <c r="I1322" s="69">
        <f t="shared" si="109"/>
        <v>119.23781192671063</v>
      </c>
    </row>
    <row r="1323" spans="1:9" s="5" customFormat="1" ht="15" customHeight="1" x14ac:dyDescent="0.25">
      <c r="A1323" s="46" t="str">
        <f t="shared" si="108"/>
        <v>Irún</v>
      </c>
      <c r="B1323" s="4" t="str">
        <f t="shared" si="108"/>
        <v>VIP Pirineos</v>
      </c>
      <c r="C1323" s="68">
        <f t="shared" si="109"/>
        <v>165.10265451314908</v>
      </c>
      <c r="D1323" s="68">
        <f t="shared" si="109"/>
        <v>144.29487027052556</v>
      </c>
      <c r="E1323" s="68">
        <f t="shared" si="109"/>
        <v>125.02357997377543</v>
      </c>
      <c r="F1323" s="68">
        <f t="shared" si="109"/>
        <v>112.05231989565959</v>
      </c>
      <c r="G1323" s="68">
        <f t="shared" si="109"/>
        <v>99.542325640488954</v>
      </c>
      <c r="H1323" s="68">
        <f t="shared" si="109"/>
        <v>86.093067589696332</v>
      </c>
      <c r="I1323" s="69">
        <f t="shared" si="109"/>
        <v>84.217265321672471</v>
      </c>
    </row>
    <row r="1324" spans="1:9" s="5" customFormat="1" ht="15" customHeight="1" x14ac:dyDescent="0.25">
      <c r="A1324" s="46" t="str">
        <f t="shared" si="108"/>
        <v>Larrau</v>
      </c>
      <c r="B1324" s="4" t="str">
        <f t="shared" si="108"/>
        <v>VIP Pirineos</v>
      </c>
      <c r="C1324" s="68">
        <f t="shared" si="109"/>
        <v>163.49074147177313</v>
      </c>
      <c r="D1324" s="68">
        <f t="shared" si="109"/>
        <v>142.09420103854907</v>
      </c>
      <c r="E1324" s="68">
        <f t="shared" si="109"/>
        <v>122.15643668014589</v>
      </c>
      <c r="F1324" s="68">
        <f t="shared" si="109"/>
        <v>108.59294838599459</v>
      </c>
      <c r="G1324" s="68">
        <f t="shared" si="109"/>
        <v>96.205404799071246</v>
      </c>
      <c r="H1324" s="68">
        <f t="shared" si="109"/>
        <v>83.145202561067336</v>
      </c>
      <c r="I1324" s="69">
        <f t="shared" si="109"/>
        <v>81.221612708629181</v>
      </c>
    </row>
    <row r="1325" spans="1:9" s="5" customFormat="1" ht="15" customHeight="1" x14ac:dyDescent="0.25">
      <c r="A1325" s="46" t="str">
        <f t="shared" si="108"/>
        <v>Badajoz</v>
      </c>
      <c r="B1325" s="4" t="str">
        <f t="shared" si="108"/>
        <v>VIP Ibérico</v>
      </c>
      <c r="C1325" s="68">
        <f t="shared" si="109"/>
        <v>167.93318050366304</v>
      </c>
      <c r="D1325" s="68">
        <f t="shared" si="109"/>
        <v>145.39983403970663</v>
      </c>
      <c r="E1325" s="68">
        <f t="shared" si="109"/>
        <v>124.52106689778648</v>
      </c>
      <c r="F1325" s="68">
        <f t="shared" si="109"/>
        <v>110.32797842463181</v>
      </c>
      <c r="G1325" s="68">
        <f t="shared" si="109"/>
        <v>97.881539671683953</v>
      </c>
      <c r="H1325" s="68">
        <f t="shared" si="109"/>
        <v>84.758466072600271</v>
      </c>
      <c r="I1325" s="69">
        <f t="shared" si="109"/>
        <v>83.076216672977978</v>
      </c>
    </row>
    <row r="1326" spans="1:9" s="5" customFormat="1" ht="15" customHeight="1" x14ac:dyDescent="0.25">
      <c r="A1326" s="46" t="str">
        <f t="shared" si="108"/>
        <v>Tuy</v>
      </c>
      <c r="B1326" s="4" t="str">
        <f t="shared" si="108"/>
        <v>VIP Ibérico</v>
      </c>
      <c r="C1326" s="68">
        <f t="shared" si="109"/>
        <v>260.05004160373471</v>
      </c>
      <c r="D1326" s="68">
        <f t="shared" si="109"/>
        <v>226.23829976512195</v>
      </c>
      <c r="E1326" s="68">
        <f t="shared" si="109"/>
        <v>194.9141452565438</v>
      </c>
      <c r="F1326" s="68">
        <f t="shared" si="109"/>
        <v>173.73701264049501</v>
      </c>
      <c r="G1326" s="68">
        <f t="shared" si="109"/>
        <v>154.22725510579571</v>
      </c>
      <c r="H1326" s="68">
        <f t="shared" si="109"/>
        <v>133.44373552870701</v>
      </c>
      <c r="I1326" s="69">
        <f t="shared" si="109"/>
        <v>130.61334920818678</v>
      </c>
    </row>
    <row r="1327" spans="1:9" s="5" customFormat="1" ht="15" customHeight="1" x14ac:dyDescent="0.25">
      <c r="A1327" s="46" t="str">
        <f t="shared" si="108"/>
        <v>AASS Serrablo</v>
      </c>
      <c r="B1327" s="4" t="str">
        <f t="shared" si="108"/>
        <v>AA.SS / Storage facilities</v>
      </c>
      <c r="C1327" s="68">
        <f t="shared" si="109"/>
        <v>157.72087704640717</v>
      </c>
      <c r="D1327" s="68">
        <f t="shared" si="109"/>
        <v>136.63926884413056</v>
      </c>
      <c r="E1327" s="68">
        <f t="shared" si="109"/>
        <v>117.01368930697188</v>
      </c>
      <c r="F1327" s="68">
        <f t="shared" si="109"/>
        <v>103.64904356351344</v>
      </c>
      <c r="G1327" s="68">
        <f t="shared" si="109"/>
        <v>91.795128949098142</v>
      </c>
      <c r="H1327" s="68">
        <f t="shared" si="109"/>
        <v>79.355894517450594</v>
      </c>
      <c r="I1327" s="69">
        <f t="shared" si="109"/>
        <v>77.542600524587385</v>
      </c>
    </row>
    <row r="1328" spans="1:9" s="5" customFormat="1" ht="15" customHeight="1" x14ac:dyDescent="0.25">
      <c r="A1328" s="46" t="str">
        <f t="shared" si="108"/>
        <v>AASS Gaviota</v>
      </c>
      <c r="B1328" s="4" t="str">
        <f t="shared" si="108"/>
        <v>AA.SS / Storage facilities</v>
      </c>
      <c r="C1328" s="68">
        <f t="shared" si="109"/>
        <v>146.32656853573431</v>
      </c>
      <c r="D1328" s="68">
        <f t="shared" si="109"/>
        <v>128.20559448216261</v>
      </c>
      <c r="E1328" s="68">
        <f t="shared" si="109"/>
        <v>111.49532330128582</v>
      </c>
      <c r="F1328" s="68">
        <f t="shared" si="109"/>
        <v>100.34221410745465</v>
      </c>
      <c r="G1328" s="68">
        <f t="shared" si="109"/>
        <v>89.267138276838239</v>
      </c>
      <c r="H1328" s="68">
        <f t="shared" si="109"/>
        <v>77.223494581775412</v>
      </c>
      <c r="I1328" s="69">
        <f t="shared" si="109"/>
        <v>75.560498948585206</v>
      </c>
    </row>
    <row r="1329" spans="1:9" s="5" customFormat="1" ht="15" customHeight="1" x14ac:dyDescent="0.25">
      <c r="A1329" s="46" t="str">
        <f t="shared" ref="A1329:B1330" si="110">A1064</f>
        <v>AASS Yela</v>
      </c>
      <c r="B1329" s="4" t="str">
        <f t="shared" si="110"/>
        <v>AA.SS / Storage facilities</v>
      </c>
      <c r="C1329" s="68">
        <f t="shared" ref="C1329:I1331" si="111">IF(C269=0,"",C1064/C269)</f>
        <v>120.19250279448094</v>
      </c>
      <c r="D1329" s="68">
        <f t="shared" si="111"/>
        <v>104.17606881316894</v>
      </c>
      <c r="E1329" s="68">
        <f t="shared" si="111"/>
        <v>89.326461269559175</v>
      </c>
      <c r="F1329" s="68">
        <f t="shared" si="111"/>
        <v>79.231388566441851</v>
      </c>
      <c r="G1329" s="68">
        <f t="shared" si="111"/>
        <v>70.292251981459614</v>
      </c>
      <c r="H1329" s="68">
        <f t="shared" si="111"/>
        <v>60.858453822036772</v>
      </c>
      <c r="I1329" s="69">
        <f t="shared" si="111"/>
        <v>59.639193090602632</v>
      </c>
    </row>
    <row r="1330" spans="1:9" s="5" customFormat="1" ht="15" customHeight="1" thickBot="1" x14ac:dyDescent="0.3">
      <c r="A1330" s="46" t="str">
        <f t="shared" si="110"/>
        <v>Marismas</v>
      </c>
      <c r="B1330" s="4" t="str">
        <f t="shared" si="110"/>
        <v>AA.SS / Storage facilities</v>
      </c>
      <c r="C1330" s="68">
        <f t="shared" si="111"/>
        <v>162.34261858631876</v>
      </c>
      <c r="D1330" s="68">
        <f t="shared" si="111"/>
        <v>140.1281460683829</v>
      </c>
      <c r="E1330" s="68">
        <f t="shared" si="111"/>
        <v>119.48992956880684</v>
      </c>
      <c r="F1330" s="68">
        <f t="shared" si="111"/>
        <v>105.40773045371367</v>
      </c>
      <c r="G1330" s="68">
        <f t="shared" si="111"/>
        <v>93.374443258832557</v>
      </c>
      <c r="H1330" s="68">
        <f t="shared" si="111"/>
        <v>80.80774186511286</v>
      </c>
      <c r="I1330" s="69">
        <f t="shared" si="111"/>
        <v>79.106389498471302</v>
      </c>
    </row>
    <row r="1331" spans="1:9" ht="18.75" customHeight="1" thickBot="1" x14ac:dyDescent="0.3">
      <c r="A1331" s="33" t="s">
        <v>7</v>
      </c>
      <c r="B1331" s="34"/>
      <c r="C1331" s="72">
        <f>IF(C271=0,"",C1066/C271)</f>
        <v>146.50574564065701</v>
      </c>
      <c r="D1331" s="72">
        <f t="shared" si="111"/>
        <v>126.62524624956694</v>
      </c>
      <c r="E1331" s="72">
        <f t="shared" si="111"/>
        <v>108.12618345704924</v>
      </c>
      <c r="F1331" s="72">
        <f t="shared" si="111"/>
        <v>95.486673484372361</v>
      </c>
      <c r="G1331" s="72">
        <f t="shared" si="111"/>
        <v>84.536799731083192</v>
      </c>
      <c r="H1331" s="72">
        <f t="shared" si="111"/>
        <v>73.115916872375919</v>
      </c>
      <c r="I1331" s="73">
        <f t="shared" si="111"/>
        <v>71.504326802935608</v>
      </c>
    </row>
  </sheetData>
  <mergeCells count="10">
    <mergeCell ref="A805:A806"/>
    <mergeCell ref="B805:B806"/>
    <mergeCell ref="A1070:A1071"/>
    <mergeCell ref="B1070:B1071"/>
    <mergeCell ref="A10:A11"/>
    <mergeCell ref="B10:B11"/>
    <mergeCell ref="A275:A276"/>
    <mergeCell ref="B275:B276"/>
    <mergeCell ref="A540:A541"/>
    <mergeCell ref="B540:B541"/>
  </mergeCells>
  <conditionalFormatting sqref="C12:I270">
    <cfRule type="cellIs" dxfId="0" priority="1" operator="equal">
      <formula>1</formula>
    </cfRule>
  </conditionalFormatting>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0"/>
  <sheetViews>
    <sheetView showGridLines="0" zoomScaleNormal="100" workbookViewId="0"/>
  </sheetViews>
  <sheetFormatPr baseColWidth="10" defaultRowHeight="15" x14ac:dyDescent="0.25"/>
  <cols>
    <col min="1" max="1" width="19" style="1" customWidth="1"/>
    <col min="2" max="2" width="46.85546875" style="1" customWidth="1"/>
    <col min="3" max="3" width="16.85546875" style="5" customWidth="1"/>
    <col min="4" max="9" width="18.285156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33" customHeight="1" thickBot="1" x14ac:dyDescent="0.3">
      <c r="A6" s="37" t="s">
        <v>328</v>
      </c>
      <c r="B6" s="38"/>
      <c r="C6" s="39"/>
      <c r="D6" s="39"/>
      <c r="E6" s="39"/>
      <c r="F6" s="39"/>
      <c r="G6" s="39"/>
      <c r="H6" s="39"/>
      <c r="I6" s="40"/>
    </row>
    <row r="7" spans="1:9" ht="5.0999999999999996" customHeight="1" x14ac:dyDescent="0.25"/>
    <row r="8" spans="1:9" ht="27.75" customHeight="1" x14ac:dyDescent="0.25">
      <c r="A8" s="96" t="s">
        <v>344</v>
      </c>
      <c r="B8" s="23"/>
      <c r="C8" s="24"/>
      <c r="D8" s="24"/>
      <c r="E8" s="24"/>
      <c r="F8" s="24"/>
      <c r="G8" s="24"/>
      <c r="H8" s="24"/>
      <c r="I8" s="24"/>
    </row>
    <row r="9" spans="1:9" ht="5.0999999999999996" customHeight="1" thickBot="1" x14ac:dyDescent="0.3"/>
    <row r="10" spans="1:9" ht="15" customHeight="1" x14ac:dyDescent="0.25">
      <c r="A10" s="173" t="s">
        <v>40</v>
      </c>
      <c r="B10" s="171" t="s">
        <v>422</v>
      </c>
      <c r="C10" s="27" t="s">
        <v>13</v>
      </c>
      <c r="D10" s="28"/>
      <c r="E10" s="28"/>
      <c r="F10" s="28"/>
      <c r="G10" s="28"/>
      <c r="H10" s="28"/>
      <c r="I10" s="29"/>
    </row>
    <row r="11" spans="1:9" ht="33" customHeight="1" x14ac:dyDescent="0.25">
      <c r="A11" s="174"/>
      <c r="B11" s="172"/>
      <c r="C11" s="25">
        <v>2020</v>
      </c>
      <c r="D11" s="26" t="s">
        <v>64</v>
      </c>
      <c r="E11" s="26" t="s">
        <v>65</v>
      </c>
      <c r="F11" s="26" t="s">
        <v>66</v>
      </c>
      <c r="G11" s="26" t="s">
        <v>67</v>
      </c>
      <c r="H11" s="26" t="s">
        <v>68</v>
      </c>
      <c r="I11" s="30" t="s">
        <v>69</v>
      </c>
    </row>
    <row r="12" spans="1:9" s="5" customFormat="1" ht="30" x14ac:dyDescent="0.25">
      <c r="A12" s="54" t="s">
        <v>72</v>
      </c>
      <c r="B12" s="4" t="str">
        <f>'Exit Capacity'!B12</f>
        <v>Salida Nacional / National exit</v>
      </c>
      <c r="C12" s="52">
        <f>SUMIF('Exit Tariff_1a'!$B$12:$B$270,$A12,'Exit Tariff_1a'!C$12:C$270)</f>
        <v>1720196.4654245148</v>
      </c>
      <c r="D12" s="52">
        <f>SUMIF('Exit Tariff_1a'!$B$12:$B$270,$A12,'Exit Tariff_1a'!D$12:D$270)</f>
        <v>1743719.4882510053</v>
      </c>
      <c r="E12" s="52">
        <f>SUMIF('Exit Tariff_1a'!$B$12:$B$270,$A12,'Exit Tariff_1a'!E$12:E$270)</f>
        <v>1778986.2146767217</v>
      </c>
      <c r="F12" s="52">
        <f>SUMIF('Exit Tariff_1a'!$B$12:$B$270,$A12,'Exit Tariff_1a'!F$12:F$270)</f>
        <v>1830628.4989554868</v>
      </c>
      <c r="G12" s="52">
        <f>SUMIF('Exit Tariff_1a'!$B$12:$B$270,$A12,'Exit Tariff_1a'!G$12:G$270)</f>
        <v>1858757.4216942403</v>
      </c>
      <c r="H12" s="52">
        <f>SUMIF('Exit Tariff_1a'!$B$12:$B$270,$A12,'Exit Tariff_1a'!H$12:H$270)</f>
        <v>1875694.9203942011</v>
      </c>
      <c r="I12" s="57">
        <f>SUMIF('Exit Tariff_1a'!$B$12:$B$270,$A12,'Exit Tariff_1a'!I$12:I$270)</f>
        <v>1865784.8177026149</v>
      </c>
    </row>
    <row r="13" spans="1:9" s="5" customFormat="1" x14ac:dyDescent="0.25">
      <c r="A13" s="46" t="s">
        <v>330</v>
      </c>
      <c r="B13" s="4" t="str">
        <f>'Exit Capacity'!B257</f>
        <v>Planta GNL / LNG Plant</v>
      </c>
      <c r="C13" s="52">
        <f>SUM('Exit Tariff_1a'!C257:C262)</f>
        <v>0</v>
      </c>
      <c r="D13" s="53">
        <f>SUM('Exit Tariff_1a'!D257:D262)</f>
        <v>0</v>
      </c>
      <c r="E13" s="53">
        <f>SUM('Exit Tariff_1a'!E257:E262)</f>
        <v>0</v>
      </c>
      <c r="F13" s="53">
        <f>SUM('Exit Tariff_1a'!F257:F262)</f>
        <v>0</v>
      </c>
      <c r="G13" s="53">
        <f>SUM('Exit Tariff_1a'!G257:G262)</f>
        <v>0</v>
      </c>
      <c r="H13" s="53">
        <f>SUM('Exit Tariff_1a'!H257:H262)</f>
        <v>0</v>
      </c>
      <c r="I13" s="65">
        <f>SUM('Exit Tariff_1a'!I257:I262)</f>
        <v>0</v>
      </c>
    </row>
    <row r="14" spans="1:9" s="5" customFormat="1" x14ac:dyDescent="0.25">
      <c r="A14" s="46" t="s">
        <v>17</v>
      </c>
      <c r="B14" s="4" t="s">
        <v>33</v>
      </c>
      <c r="C14" s="52">
        <f>'Exit Tariff_1a'!C263+'Exit Tariff_1a'!C264</f>
        <v>130598.72395869477</v>
      </c>
      <c r="D14" s="52">
        <f>'Exit Tariff_1a'!D263+'Exit Tariff_1a'!D264</f>
        <v>130598.72395869477</v>
      </c>
      <c r="E14" s="52">
        <f>'Exit Tariff_1a'!E263+'Exit Tariff_1a'!E264</f>
        <v>130598.72395869477</v>
      </c>
      <c r="F14" s="52">
        <f>'Exit Tariff_1a'!F263+'Exit Tariff_1a'!F264</f>
        <v>130598.72395869477</v>
      </c>
      <c r="G14" s="52">
        <f>'Exit Tariff_1a'!G263+'Exit Tariff_1a'!G264</f>
        <v>130598.72395869477</v>
      </c>
      <c r="H14" s="52">
        <f>'Exit Tariff_1a'!H263+'Exit Tariff_1a'!H264</f>
        <v>130598.72395869477</v>
      </c>
      <c r="I14" s="57">
        <f>'Exit Tariff_1a'!I263+'Exit Tariff_1a'!I264</f>
        <v>130598.72395869477</v>
      </c>
    </row>
    <row r="15" spans="1:9" s="5" customFormat="1" x14ac:dyDescent="0.25">
      <c r="A15" s="46" t="s">
        <v>18</v>
      </c>
      <c r="B15" s="4" t="s">
        <v>33</v>
      </c>
      <c r="C15" s="52">
        <f>'Exit Tariff_1a'!C265+'Exit Tariff_1a'!C266</f>
        <v>8943.9438746166852</v>
      </c>
      <c r="D15" s="52">
        <f>'Exit Tariff_1a'!D265+'Exit Tariff_1a'!D266</f>
        <v>8943.9438746166852</v>
      </c>
      <c r="E15" s="52">
        <f>'Exit Tariff_1a'!E265+'Exit Tariff_1a'!E266</f>
        <v>8943.9438746166852</v>
      </c>
      <c r="F15" s="52">
        <f>'Exit Tariff_1a'!F265+'Exit Tariff_1a'!F266</f>
        <v>8943.9438746166852</v>
      </c>
      <c r="G15" s="52">
        <f>'Exit Tariff_1a'!G265+'Exit Tariff_1a'!G266</f>
        <v>8943.9438746166852</v>
      </c>
      <c r="H15" s="52">
        <f>'Exit Tariff_1a'!H265+'Exit Tariff_1a'!H266</f>
        <v>8943.9438746166852</v>
      </c>
      <c r="I15" s="57">
        <f>'Exit Tariff_1a'!I265+'Exit Tariff_1a'!I266</f>
        <v>8943.9438746166852</v>
      </c>
    </row>
    <row r="16" spans="1:9" s="5" customFormat="1" ht="15.75" thickBot="1" x14ac:dyDescent="0.3">
      <c r="A16" s="46" t="s">
        <v>325</v>
      </c>
      <c r="B16" s="4" t="str">
        <f>'Exit Capacity'!B267</f>
        <v>AA.SS / Storage facilities</v>
      </c>
      <c r="C16" s="52">
        <f>SUM('Exit Tariff_1a'!C267:C270)</f>
        <v>40850.982159081614</v>
      </c>
      <c r="D16" s="53">
        <f>SUM('Exit Tariff_1a'!D267:D270)</f>
        <v>40663.48511147809</v>
      </c>
      <c r="E16" s="53">
        <f>SUM('Exit Tariff_1a'!E267:E270)</f>
        <v>48424.697913823351</v>
      </c>
      <c r="F16" s="53">
        <f>SUM('Exit Tariff_1a'!F267:F270)</f>
        <v>51628.224778327429</v>
      </c>
      <c r="G16" s="53">
        <f>SUM('Exit Tariff_1a'!G267:G270)</f>
        <v>52730.489111740433</v>
      </c>
      <c r="H16" s="53">
        <f>SUM('Exit Tariff_1a'!H267:H270)</f>
        <v>53031.730231200345</v>
      </c>
      <c r="I16" s="65">
        <f>SUM('Exit Tariff_1a'!I267:I270)</f>
        <v>53031.730231200345</v>
      </c>
    </row>
    <row r="17" spans="1:9" ht="18.75" customHeight="1" thickBot="1" x14ac:dyDescent="0.3">
      <c r="A17" s="33" t="s">
        <v>7</v>
      </c>
      <c r="B17" s="34"/>
      <c r="C17" s="66">
        <f t="shared" ref="C17:I17" si="0">SUM(C12:C16)</f>
        <v>1900590.1154169079</v>
      </c>
      <c r="D17" s="66">
        <f t="shared" si="0"/>
        <v>1923925.6411957948</v>
      </c>
      <c r="E17" s="66">
        <f t="shared" si="0"/>
        <v>1966953.5804238566</v>
      </c>
      <c r="F17" s="66">
        <f t="shared" si="0"/>
        <v>2021799.3915671257</v>
      </c>
      <c r="G17" s="66">
        <f t="shared" si="0"/>
        <v>2051030.5786392922</v>
      </c>
      <c r="H17" s="66">
        <f t="shared" si="0"/>
        <v>2068269.3184587129</v>
      </c>
      <c r="I17" s="67">
        <f t="shared" si="0"/>
        <v>2058359.2157671268</v>
      </c>
    </row>
    <row r="18" spans="1:9" ht="9" customHeight="1" x14ac:dyDescent="0.25">
      <c r="C18" s="64">
        <f>C17-Input!C104</f>
        <v>0</v>
      </c>
      <c r="D18" s="64">
        <f>D17-Input!D104</f>
        <v>0</v>
      </c>
      <c r="E18" s="64">
        <f>E17-Input!E104</f>
        <v>0</v>
      </c>
      <c r="F18" s="64">
        <f>F17-Input!F104</f>
        <v>0</v>
      </c>
      <c r="G18" s="64">
        <f>G17-Input!G104</f>
        <v>0</v>
      </c>
      <c r="H18" s="64">
        <f>H17-Input!H104</f>
        <v>0</v>
      </c>
      <c r="I18" s="64">
        <f>I17-Input!I104</f>
        <v>0</v>
      </c>
    </row>
    <row r="19" spans="1:9" ht="27.75" customHeight="1" x14ac:dyDescent="0.25">
      <c r="A19" s="96" t="s">
        <v>450</v>
      </c>
      <c r="B19" s="23"/>
      <c r="C19" s="24"/>
      <c r="D19" s="24"/>
      <c r="E19" s="24"/>
      <c r="F19" s="24"/>
      <c r="G19" s="24"/>
      <c r="H19" s="24"/>
      <c r="I19" s="24"/>
    </row>
    <row r="20" spans="1:9" ht="9.75" customHeight="1" thickBot="1" x14ac:dyDescent="0.3"/>
    <row r="21" spans="1:9" ht="15" customHeight="1" x14ac:dyDescent="0.25">
      <c r="A21" s="173" t="s">
        <v>40</v>
      </c>
      <c r="B21" s="171" t="s">
        <v>422</v>
      </c>
      <c r="C21" s="27" t="s">
        <v>13</v>
      </c>
      <c r="D21" s="28"/>
      <c r="E21" s="28"/>
      <c r="F21" s="28"/>
      <c r="G21" s="28"/>
      <c r="H21" s="28"/>
      <c r="I21" s="29"/>
    </row>
    <row r="22" spans="1:9" ht="33" customHeight="1" x14ac:dyDescent="0.25">
      <c r="A22" s="174"/>
      <c r="B22" s="172"/>
      <c r="C22" s="25">
        <v>2020</v>
      </c>
      <c r="D22" s="26" t="s">
        <v>64</v>
      </c>
      <c r="E22" s="26" t="s">
        <v>65</v>
      </c>
      <c r="F22" s="26" t="s">
        <v>66</v>
      </c>
      <c r="G22" s="26" t="s">
        <v>67</v>
      </c>
      <c r="H22" s="26" t="s">
        <v>68</v>
      </c>
      <c r="I22" s="30" t="s">
        <v>69</v>
      </c>
    </row>
    <row r="23" spans="1:9" s="5" customFormat="1" ht="15" customHeight="1" x14ac:dyDescent="0.25">
      <c r="A23" s="54" t="str">
        <f t="shared" ref="A23:B27" si="1">A12</f>
        <v>Salida Nacional / National exit</v>
      </c>
      <c r="B23" s="4" t="str">
        <f t="shared" si="1"/>
        <v>Salida Nacional / National exit</v>
      </c>
      <c r="C23" s="68">
        <f>SUMIF('Exit Tariff_1a'!$B$807:$B$1065,$A23,'Exit Tariff_1a'!C$807:C$1065)/C12</f>
        <v>144.98828389067927</v>
      </c>
      <c r="D23" s="68">
        <f>SUMIF('Exit Tariff_1a'!$B$807:$B$1065,$A23,'Exit Tariff_1a'!D$807:D$1065)/D12</f>
        <v>125.22900428330196</v>
      </c>
      <c r="E23" s="68">
        <f>SUMIF('Exit Tariff_1a'!$B$807:$B$1065,$A23,'Exit Tariff_1a'!E$807:E$1065)/E12</f>
        <v>106.82987363149542</v>
      </c>
      <c r="F23" s="68">
        <f>SUMIF('Exit Tariff_1a'!$B$807:$B$1065,$A23,'Exit Tariff_1a'!F$807:F$1065)/F12</f>
        <v>94.263791535543575</v>
      </c>
      <c r="G23" s="68">
        <f>SUMIF('Exit Tariff_1a'!$B$807:$B$1065,$A23,'Exit Tariff_1a'!G$807:G$1065)/G12</f>
        <v>83.449590066375706</v>
      </c>
      <c r="H23" s="68">
        <f>SUMIF('Exit Tariff_1a'!$B$807:$B$1065,$A23,'Exit Tariff_1a'!H$807:H$1065)/H12</f>
        <v>72.186030843417612</v>
      </c>
      <c r="I23" s="69">
        <f>SUMIF('Exit Tariff_1a'!$B$807:$B$1065,$A23,'Exit Tariff_1a'!I$807:I$1065)/I12</f>
        <v>70.592907457836617</v>
      </c>
    </row>
    <row r="24" spans="1:9" s="5" customFormat="1" ht="15" customHeight="1" x14ac:dyDescent="0.25">
      <c r="A24" s="46" t="str">
        <f t="shared" si="1"/>
        <v>GNL/ LNG</v>
      </c>
      <c r="B24" s="4" t="str">
        <f t="shared" si="1"/>
        <v>Planta GNL / LNG Plant</v>
      </c>
      <c r="C24" s="89">
        <f>IF(C13=0,0,SUM('Exit Tariff_1a'!C1052:C1057)/C13)</f>
        <v>0</v>
      </c>
      <c r="D24" s="89">
        <f>IF(D13=0,0,SUM('Exit Tariff_1a'!D1052:D1057)/D13)</f>
        <v>0</v>
      </c>
      <c r="E24" s="89">
        <f>IF(E13=0,0,SUM('Exit Tariff_1a'!E1052:E1057)/E13)</f>
        <v>0</v>
      </c>
      <c r="F24" s="68">
        <f>IF(F13=0,0,SUM('Exit Tariff_1a'!F1052:F1057)/F13)</f>
        <v>0</v>
      </c>
      <c r="G24" s="89">
        <f>IF(G13=0,0,SUM('Exit Tariff_1a'!G1052:G1057)/G13)</f>
        <v>0</v>
      </c>
      <c r="H24" s="89">
        <f>IF(H13=0,0,SUM('Exit Tariff_1a'!H1052:H1057)/H13)</f>
        <v>0</v>
      </c>
      <c r="I24" s="90">
        <f>IF(I13=0,0,SUM('Exit Tariff_1a'!I1052:I1057)/I13)</f>
        <v>0</v>
      </c>
    </row>
    <row r="25" spans="1:9" s="5" customFormat="1" ht="15" customHeight="1" x14ac:dyDescent="0.25">
      <c r="A25" s="46" t="str">
        <f t="shared" si="1"/>
        <v>VIP Pirineos</v>
      </c>
      <c r="B25" s="4" t="str">
        <f t="shared" si="1"/>
        <v>Conexión Internacional / Interconnection points</v>
      </c>
      <c r="C25" s="68">
        <f>SUM('Exit Tariff_1a'!C1058:C1059)/C14</f>
        <v>163.92119388374107</v>
      </c>
      <c r="D25" s="68">
        <f>SUM('Exit Tariff_1a'!D1058:D1059)/D14</f>
        <v>142.68156945652873</v>
      </c>
      <c r="E25" s="68">
        <f>SUM('Exit Tariff_1a'!E1058:E1059)/E14</f>
        <v>122.92144885545368</v>
      </c>
      <c r="F25" s="68">
        <f>SUM('Exit Tariff_1a'!F1058:F1059)/F14</f>
        <v>109.51582905331045</v>
      </c>
      <c r="G25" s="68">
        <f>SUM('Exit Tariff_1a'!G1058:G1059)/G14</f>
        <v>97.095584009527457</v>
      </c>
      <c r="H25" s="68">
        <f>SUM('Exit Tariff_1a'!H1058:H1059)/H14</f>
        <v>83.931586116625198</v>
      </c>
      <c r="I25" s="69">
        <f>SUM('Exit Tariff_1a'!I1058:I1059)/I14</f>
        <v>82.020734855410964</v>
      </c>
    </row>
    <row r="26" spans="1:9" s="5" customFormat="1" ht="15" customHeight="1" x14ac:dyDescent="0.25">
      <c r="A26" s="46" t="str">
        <f t="shared" si="1"/>
        <v>VIP Ibérico</v>
      </c>
      <c r="B26" s="4" t="str">
        <f t="shared" si="1"/>
        <v>Conexión Internacional / Interconnection points</v>
      </c>
      <c r="C26" s="68">
        <f>SUM('Exit Tariff_1a'!C1060:C1061)/C15</f>
        <v>174.33083235070458</v>
      </c>
      <c r="D26" s="68">
        <f>SUM('Exit Tariff_1a'!D1060:D1061)/D15</f>
        <v>151.01417023129542</v>
      </c>
      <c r="E26" s="68">
        <f>SUM('Exit Tariff_1a'!E1060:E1061)/E15</f>
        <v>129.40993900644909</v>
      </c>
      <c r="F26" s="68">
        <f>SUM('Exit Tariff_1a'!F1060:F1061)/F15</f>
        <v>114.73178335110741</v>
      </c>
      <c r="G26" s="68">
        <f>SUM('Exit Tariff_1a'!G1060:G1061)/G15</f>
        <v>101.79478637759891</v>
      </c>
      <c r="H26" s="68">
        <f>SUM('Exit Tariff_1a'!H1060:H1061)/H15</f>
        <v>88.139688127220808</v>
      </c>
      <c r="I26" s="69">
        <f>SUM('Exit Tariff_1a'!I1060:I1061)/I15</f>
        <v>86.377702833051202</v>
      </c>
    </row>
    <row r="27" spans="1:9" s="5" customFormat="1" ht="15" customHeight="1" thickBot="1" x14ac:dyDescent="0.3">
      <c r="A27" s="46" t="str">
        <f t="shared" si="1"/>
        <v>AASS</v>
      </c>
      <c r="B27" s="4" t="str">
        <f t="shared" si="1"/>
        <v>AA.SS / Storage facilities</v>
      </c>
      <c r="C27" s="68">
        <f>SUM('Exit Tariff_1a'!C1062:C1065)/C16</f>
        <v>148.65771450406194</v>
      </c>
      <c r="D27" s="68">
        <f>SUM('Exit Tariff_1a'!D1062:D1065)/D16</f>
        <v>129.58479554755314</v>
      </c>
      <c r="E27" s="68">
        <f>SUM('Exit Tariff_1a'!E1062:E1065)/E16</f>
        <v>111.92925457381935</v>
      </c>
      <c r="F27" s="68">
        <f>SUM('Exit Tariff_1a'!F1062:F1065)/F16</f>
        <v>100.03648067614297</v>
      </c>
      <c r="G27" s="68">
        <f>SUM('Exit Tariff_1a'!G1062:G1065)/G16</f>
        <v>88.838876056183537</v>
      </c>
      <c r="H27" s="68">
        <f>SUM('Exit Tariff_1a'!H1062:H1065)/H16</f>
        <v>76.844568129936846</v>
      </c>
      <c r="I27" s="69">
        <f>SUM('Exit Tariff_1a'!I1062:I1065)/I16</f>
        <v>75.171664999096961</v>
      </c>
    </row>
    <row r="28" spans="1:9" ht="18.75" customHeight="1" thickBot="1" x14ac:dyDescent="0.3">
      <c r="A28" s="33" t="s">
        <v>7</v>
      </c>
      <c r="B28" s="34"/>
      <c r="C28" s="72">
        <f t="shared" ref="C28:I28" si="2">SUMPRODUCT(C12:C16,C23:C27)/SUM(C12:C16)</f>
        <v>146.50620814673164</v>
      </c>
      <c r="D28" s="72">
        <f t="shared" si="2"/>
        <v>126.62564114605431</v>
      </c>
      <c r="E28" s="72">
        <f t="shared" si="2"/>
        <v>108.12651328542307</v>
      </c>
      <c r="F28" s="72">
        <f>SUMPRODUCT(F12:F16,F23:F27)/SUM(F12:F16)</f>
        <v>95.486956855731179</v>
      </c>
      <c r="G28" s="72">
        <f t="shared" si="2"/>
        <v>84.537047031539728</v>
      </c>
      <c r="H28" s="72">
        <f t="shared" si="2"/>
        <v>73.116128979908211</v>
      </c>
      <c r="I28" s="73">
        <f t="shared" si="2"/>
        <v>71.504535233979908</v>
      </c>
    </row>
    <row r="29" spans="1:9" x14ac:dyDescent="0.25">
      <c r="C29" s="134">
        <f>SUMPRODUCT(C$12:C$16,C23:C27)-(Input!C$12*Input!C$139)</f>
        <v>0</v>
      </c>
      <c r="D29" s="134">
        <f>SUMPRODUCT(D$12:D$16,D23:D27)-(Input!D$12*Input!D$139)</f>
        <v>0</v>
      </c>
      <c r="E29" s="134">
        <f>SUMPRODUCT(E$12:E$16,E23:E27)-(Input!E$12*Input!E$139)</f>
        <v>0</v>
      </c>
      <c r="F29" s="134">
        <f>SUMPRODUCT(F$12:F$16,F23:F27)-(Input!F$12*Input!F$139)</f>
        <v>0</v>
      </c>
      <c r="G29" s="134">
        <f>SUMPRODUCT(G$12:G$16,G23:G27)-(Input!G$12*Input!G$139)</f>
        <v>0</v>
      </c>
      <c r="H29" s="134">
        <f>SUMPRODUCT(H$12:H$16,H23:H27)-(Input!H$12*Input!H$139)</f>
        <v>0</v>
      </c>
      <c r="I29" s="134">
        <f>SUMPRODUCT(I$12:I$16,I23:I27)-(Input!I$12*Input!I$139)</f>
        <v>0</v>
      </c>
    </row>
    <row r="30" spans="1:9" ht="50.25" customHeight="1" x14ac:dyDescent="0.25">
      <c r="A30" s="183" t="s">
        <v>451</v>
      </c>
      <c r="B30" s="183"/>
      <c r="C30" s="183"/>
      <c r="D30" s="183"/>
      <c r="E30" s="183"/>
      <c r="F30" s="183"/>
      <c r="G30" s="183"/>
      <c r="H30" s="183"/>
      <c r="I30" s="183"/>
    </row>
    <row r="31" spans="1:9" ht="9.75" customHeight="1" thickBot="1" x14ac:dyDescent="0.3"/>
    <row r="32" spans="1:9" ht="15" customHeight="1" x14ac:dyDescent="0.25">
      <c r="A32" s="173" t="s">
        <v>40</v>
      </c>
      <c r="B32" s="171" t="s">
        <v>422</v>
      </c>
      <c r="C32" s="27" t="s">
        <v>13</v>
      </c>
      <c r="D32" s="28"/>
      <c r="E32" s="28"/>
      <c r="F32" s="28"/>
      <c r="G32" s="28"/>
      <c r="H32" s="28"/>
      <c r="I32" s="29"/>
    </row>
    <row r="33" spans="1:9" ht="33" customHeight="1" x14ac:dyDescent="0.25">
      <c r="A33" s="174"/>
      <c r="B33" s="172"/>
      <c r="C33" s="25">
        <v>2020</v>
      </c>
      <c r="D33" s="26" t="s">
        <v>64</v>
      </c>
      <c r="E33" s="26" t="s">
        <v>65</v>
      </c>
      <c r="F33" s="26" t="s">
        <v>66</v>
      </c>
      <c r="G33" s="26" t="s">
        <v>67</v>
      </c>
      <c r="H33" s="26" t="s">
        <v>68</v>
      </c>
      <c r="I33" s="30" t="s">
        <v>69</v>
      </c>
    </row>
    <row r="34" spans="1:9" s="5" customFormat="1" ht="15" customHeight="1" x14ac:dyDescent="0.25">
      <c r="A34" s="54" t="str">
        <f>A23</f>
        <v>Salida Nacional / National exit</v>
      </c>
      <c r="B34" s="4" t="str">
        <f>B23</f>
        <v>Salida Nacional / National exit</v>
      </c>
      <c r="C34" s="68">
        <f>C23</f>
        <v>144.98828389067927</v>
      </c>
      <c r="D34" s="68">
        <f t="shared" ref="D34:I34" si="3">D23</f>
        <v>125.22900428330196</v>
      </c>
      <c r="E34" s="68">
        <f t="shared" si="3"/>
        <v>106.82987363149542</v>
      </c>
      <c r="F34" s="68">
        <f t="shared" si="3"/>
        <v>94.263791535543575</v>
      </c>
      <c r="G34" s="68">
        <f t="shared" si="3"/>
        <v>83.449590066375706</v>
      </c>
      <c r="H34" s="68">
        <f t="shared" si="3"/>
        <v>72.186030843417612</v>
      </c>
      <c r="I34" s="69">
        <f t="shared" si="3"/>
        <v>70.592907457836617</v>
      </c>
    </row>
    <row r="35" spans="1:9" s="5" customFormat="1" ht="15" customHeight="1" x14ac:dyDescent="0.25">
      <c r="A35" s="46" t="str">
        <f t="shared" ref="A35:B38" si="4">A24</f>
        <v>GNL/ LNG</v>
      </c>
      <c r="B35" s="4" t="str">
        <f t="shared" si="4"/>
        <v>Planta GNL / LNG Plant</v>
      </c>
      <c r="C35" s="89">
        <f>IF(C24=0,SUM('Exit Tariff_1b'!C1052:C1057)/SUM('Exit Tariff_1b'!C257:C262),C24)</f>
        <v>172.39654192026185</v>
      </c>
      <c r="D35" s="89">
        <f>IF(D24=0,SUM('Exit Tariff_1b'!D1052:D1057)/SUM('Exit Tariff_1b'!D257:D262),D24)</f>
        <v>148.91306174057709</v>
      </c>
      <c r="E35" s="89">
        <f>IF(E24=0,SUM('Exit Tariff_1b'!E1052:E1057)/SUM('Exit Tariff_1b'!E257:E262),E24)</f>
        <v>127.06378442054582</v>
      </c>
      <c r="F35" s="89">
        <f>IF(F24=0,SUM('Exit Tariff_1b'!F1052:F1057)/SUM('Exit Tariff_1b'!F257:F262),F24)</f>
        <v>112.11407556077408</v>
      </c>
      <c r="G35" s="89">
        <f>IF(G24=0,SUM('Exit Tariff_1b'!G1052:G1057)/SUM('Exit Tariff_1b'!G257:G262),G24)</f>
        <v>99.303185893473668</v>
      </c>
      <c r="H35" s="89">
        <f>IF(H24=0,SUM('Exit Tariff_1b'!H1052:H1057)/SUM('Exit Tariff_1b'!H257:H262),H24)</f>
        <v>85.947919355539213</v>
      </c>
      <c r="I35" s="90">
        <f>IF(I24=0,SUM('Exit Tariff_1b'!I1052:I1057)/SUM('Exit Tariff_1b'!I257:I262),I24)</f>
        <v>84.174599182176124</v>
      </c>
    </row>
    <row r="36" spans="1:9" s="5" customFormat="1" ht="15" customHeight="1" x14ac:dyDescent="0.25">
      <c r="A36" s="46" t="str">
        <f t="shared" si="4"/>
        <v>VIP Pirineos</v>
      </c>
      <c r="B36" s="4" t="str">
        <f t="shared" si="4"/>
        <v>Conexión Internacional / Interconnection points</v>
      </c>
      <c r="C36" s="68">
        <f>IF(C25=0,SUM('Exit Tariff_1b'!C1058:C1059)/SUM('Exit Tariff_1b'!C263:C264),C25)</f>
        <v>163.92119388374107</v>
      </c>
      <c r="D36" s="68">
        <f>IF(D25=0,SUM('Exit Tariff_1b'!D1058:D1059)/SUM('Exit Tariff_1b'!D263:D264),D25)</f>
        <v>142.68156945652873</v>
      </c>
      <c r="E36" s="68">
        <f>IF(E25=0,SUM('Exit Tariff_1b'!E1058:E1059)/SUM('Exit Tariff_1b'!E263:E264),E25)</f>
        <v>122.92144885545368</v>
      </c>
      <c r="F36" s="68">
        <f>IF(F25=0,SUM('Exit Tariff_1b'!F1058:F1059)/SUM('Exit Tariff_1b'!F263:F264),F25)</f>
        <v>109.51582905331045</v>
      </c>
      <c r="G36" s="68">
        <f>IF(G25=0,SUM('Exit Tariff_1b'!G1058:G1059)/SUM('Exit Tariff_1b'!G263:G264),G25)</f>
        <v>97.095584009527457</v>
      </c>
      <c r="H36" s="68">
        <f>IF(H25=0,SUM('Exit Tariff_1b'!H1058:H1059)/SUM('Exit Tariff_1b'!H263:H264),H25)</f>
        <v>83.931586116625198</v>
      </c>
      <c r="I36" s="69">
        <f>IF(I25=0,SUM('Exit Tariff_1b'!I1058:I1059)/SUM('Exit Tariff_1b'!I263:I264),I25)</f>
        <v>82.020734855410964</v>
      </c>
    </row>
    <row r="37" spans="1:9" s="5" customFormat="1" ht="15" customHeight="1" x14ac:dyDescent="0.25">
      <c r="A37" s="46" t="str">
        <f t="shared" si="4"/>
        <v>VIP Ibérico</v>
      </c>
      <c r="B37" s="4" t="str">
        <f t="shared" si="4"/>
        <v>Conexión Internacional / Interconnection points</v>
      </c>
      <c r="C37" s="68">
        <f>IF(C26=0,SUM('Exit Tariff_1b'!C1060:C1061)/SUM('Exit Tariff_1b'!C265:C266),C26)</f>
        <v>174.33083235070458</v>
      </c>
      <c r="D37" s="68">
        <f>IF(D26=0,SUM('Exit Tariff_1b'!D1060:D1061)/SUM('Exit Tariff_1b'!D265:D266),D26)</f>
        <v>151.01417023129542</v>
      </c>
      <c r="E37" s="68">
        <f>IF(E26=0,SUM('Exit Tariff_1b'!E1060:E1061)/SUM('Exit Tariff_1b'!E265:E266),E26)</f>
        <v>129.40993900644909</v>
      </c>
      <c r="F37" s="68">
        <f>IF(F26=0,SUM('Exit Tariff_1b'!F1060:F1061)/SUM('Exit Tariff_1b'!F265:F266),F26)</f>
        <v>114.73178335110741</v>
      </c>
      <c r="G37" s="68">
        <f>IF(G26=0,SUM('Exit Tariff_1b'!G1060:G1061)/SUM('Exit Tariff_1b'!G265:G266),G26)</f>
        <v>101.79478637759891</v>
      </c>
      <c r="H37" s="68">
        <f>IF(H26=0,SUM('Exit Tariff_1b'!H1060:H1061)/SUM('Exit Tariff_1b'!H265:H266),H26)</f>
        <v>88.139688127220808</v>
      </c>
      <c r="I37" s="69">
        <f>IF(I26=0,SUM('Exit Tariff_1b'!I1060:I1061)/SUM('Exit Tariff_1b'!I265:I266),I26)</f>
        <v>86.377702833051202</v>
      </c>
    </row>
    <row r="38" spans="1:9" s="5" customFormat="1" ht="15" customHeight="1" thickBot="1" x14ac:dyDescent="0.3">
      <c r="A38" s="46" t="str">
        <f t="shared" si="4"/>
        <v>AASS</v>
      </c>
      <c r="B38" s="4" t="str">
        <f t="shared" si="4"/>
        <v>AA.SS / Storage facilities</v>
      </c>
      <c r="C38" s="68">
        <f>IF(C27=0,SUM('Exit Tariff_1b'!C1062:C1065)/SUM('Exit Tariff_1b'!C267:C270),C27)</f>
        <v>148.65771450406194</v>
      </c>
      <c r="D38" s="68">
        <f>IF(D27=0,SUM('Exit Tariff_1b'!D1062:D1065)/SUM('Exit Tariff_1b'!D267:D270),D27)</f>
        <v>129.58479554755314</v>
      </c>
      <c r="E38" s="68">
        <f>IF(E27=0,SUM('Exit Tariff_1b'!E1062:E1065)/SUM('Exit Tariff_1b'!E267:E270),E27)</f>
        <v>111.92925457381935</v>
      </c>
      <c r="F38" s="68">
        <f>IF(F27=0,SUM('Exit Tariff_1b'!F1062:F1065)/SUM('Exit Tariff_1b'!F267:F270),F27)</f>
        <v>100.03648067614297</v>
      </c>
      <c r="G38" s="68">
        <f>IF(G27=0,SUM('Exit Tariff_1b'!G1062:G1065)/SUM('Exit Tariff_1b'!G267:G270),G27)</f>
        <v>88.838876056183537</v>
      </c>
      <c r="H38" s="68">
        <f>IF(H27=0,SUM('Exit Tariff_1b'!H1062:H1065)/SUM('Exit Tariff_1b'!H267:H270),H27)</f>
        <v>76.844568129936846</v>
      </c>
      <c r="I38" s="69">
        <f>IF(I27=0,SUM('Exit Tariff_1b'!I1062:I1065)/SUM('Exit Tariff_1b'!I267:I270),I27)</f>
        <v>75.171664999096961</v>
      </c>
    </row>
    <row r="39" spans="1:9" ht="18.75" customHeight="1" thickBot="1" x14ac:dyDescent="0.3">
      <c r="A39" s="33" t="s">
        <v>7</v>
      </c>
      <c r="B39" s="34"/>
      <c r="C39" s="72">
        <f t="shared" ref="C39:I39" si="5">SUMPRODUCT(C23:C27,C34:C38)/SUM(C23:C27)</f>
        <v>158.8580934691204</v>
      </c>
      <c r="D39" s="72">
        <f t="shared" si="5"/>
        <v>137.89702306816034</v>
      </c>
      <c r="E39" s="72">
        <f t="shared" si="5"/>
        <v>118.44304423226274</v>
      </c>
      <c r="F39" s="72">
        <f t="shared" si="5"/>
        <v>105.24496814811808</v>
      </c>
      <c r="G39" s="72">
        <f t="shared" si="5"/>
        <v>93.340211081997481</v>
      </c>
      <c r="H39" s="72">
        <f t="shared" si="5"/>
        <v>80.750156364489939</v>
      </c>
      <c r="I39" s="73">
        <f t="shared" si="5"/>
        <v>79.011995344504967</v>
      </c>
    </row>
    <row r="40" spans="1:9" x14ac:dyDescent="0.25">
      <c r="C40" s="134">
        <f>SUMPRODUCT(C$12:C$16,C34:C38)-(Input!C$12*Input!C$139)</f>
        <v>0</v>
      </c>
      <c r="D40" s="134">
        <f>SUMPRODUCT(D$12:D$16,D34:D38)-(Input!D$12*Input!D$139)</f>
        <v>0</v>
      </c>
      <c r="E40" s="134">
        <f>SUMPRODUCT(E$12:E$16,E34:E38)-(Input!E$12*Input!E$139)</f>
        <v>0</v>
      </c>
      <c r="F40" s="134">
        <f>SUMPRODUCT(F$12:F$16,F34:F38)-(Input!F$12*Input!F$139)</f>
        <v>0</v>
      </c>
      <c r="G40" s="134">
        <f>SUMPRODUCT(G$12:G$16,G34:G38)-(Input!G$12*Input!G$139)</f>
        <v>0</v>
      </c>
      <c r="H40" s="134">
        <f>SUMPRODUCT(H$12:H$16,H34:H38)-(Input!H$12*Input!H$139)</f>
        <v>0</v>
      </c>
      <c r="I40" s="134">
        <f>SUMPRODUCT(I$12:I$16,I34:I38)-(Input!I$12*Input!I$139)</f>
        <v>0</v>
      </c>
    </row>
  </sheetData>
  <mergeCells count="7">
    <mergeCell ref="A30:I30"/>
    <mergeCell ref="A32:A33"/>
    <mergeCell ref="B32:B33"/>
    <mergeCell ref="A10:A11"/>
    <mergeCell ref="B10:B11"/>
    <mergeCell ref="A21:A22"/>
    <mergeCell ref="B21:B22"/>
  </mergeCells>
  <printOptions horizontalCentered="1"/>
  <pageMargins left="0.23622047244094491" right="0.23622047244094491" top="0.74803149606299213" bottom="0.74803149606299213" header="0.31496062992125984" footer="0.31496062992125984"/>
  <pageSetup paperSize="9" scale="70" fitToWidth="0" orientation="landscape" verticalDpi="0" r:id="rId1"/>
  <headerFooter>
    <oddFooter>&amp;L&amp;D&amp;RPágina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0"/>
  <sheetViews>
    <sheetView showGridLines="0" zoomScaleNormal="100" workbookViewId="0"/>
  </sheetViews>
  <sheetFormatPr baseColWidth="10" defaultRowHeight="15" x14ac:dyDescent="0.25"/>
  <cols>
    <col min="1" max="1" width="26.28515625" style="1" customWidth="1"/>
    <col min="2" max="2" width="47" style="1" customWidth="1"/>
    <col min="3" max="3" width="16.85546875" style="5" customWidth="1"/>
    <col min="4" max="9" width="18.285156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33" customHeight="1" thickBot="1" x14ac:dyDescent="0.3">
      <c r="A6" s="37" t="s">
        <v>329</v>
      </c>
      <c r="B6" s="38"/>
      <c r="C6" s="39"/>
      <c r="D6" s="39"/>
      <c r="E6" s="39"/>
      <c r="F6" s="39"/>
      <c r="G6" s="39"/>
      <c r="H6" s="39"/>
      <c r="I6" s="40"/>
    </row>
    <row r="7" spans="1:9" ht="5.0999999999999996" customHeight="1" x14ac:dyDescent="0.25"/>
    <row r="8" spans="1:9" ht="27.75" customHeight="1" x14ac:dyDescent="0.25">
      <c r="A8" s="96" t="s">
        <v>344</v>
      </c>
      <c r="B8" s="23"/>
      <c r="C8" s="24"/>
      <c r="D8" s="24"/>
      <c r="E8" s="24"/>
      <c r="F8" s="24"/>
      <c r="G8" s="24"/>
      <c r="H8" s="24"/>
      <c r="I8" s="24"/>
    </row>
    <row r="9" spans="1:9" ht="5.0999999999999996" customHeight="1" thickBot="1" x14ac:dyDescent="0.3"/>
    <row r="10" spans="1:9" ht="15" customHeight="1" x14ac:dyDescent="0.25">
      <c r="A10" s="173" t="s">
        <v>40</v>
      </c>
      <c r="B10" s="171" t="s">
        <v>422</v>
      </c>
      <c r="C10" s="27" t="s">
        <v>13</v>
      </c>
      <c r="D10" s="28"/>
      <c r="E10" s="28"/>
      <c r="F10" s="28"/>
      <c r="G10" s="28"/>
      <c r="H10" s="28"/>
      <c r="I10" s="29"/>
    </row>
    <row r="11" spans="1:9" ht="33" customHeight="1" x14ac:dyDescent="0.25">
      <c r="A11" s="174"/>
      <c r="B11" s="172"/>
      <c r="C11" s="25">
        <v>2020</v>
      </c>
      <c r="D11" s="26" t="s">
        <v>64</v>
      </c>
      <c r="E11" s="26" t="s">
        <v>65</v>
      </c>
      <c r="F11" s="26" t="s">
        <v>66</v>
      </c>
      <c r="G11" s="26" t="s">
        <v>67</v>
      </c>
      <c r="H11" s="26" t="s">
        <v>68</v>
      </c>
      <c r="I11" s="30" t="s">
        <v>69</v>
      </c>
    </row>
    <row r="12" spans="1:9" s="5" customFormat="1" ht="15" customHeight="1" x14ac:dyDescent="0.25">
      <c r="A12" s="54" t="s">
        <v>72</v>
      </c>
      <c r="B12" s="4" t="str">
        <f>'Exit Capacity'!B12</f>
        <v>Salida Nacional / National exit</v>
      </c>
      <c r="C12" s="52">
        <f>'Exit Tariff_2'!C12</f>
        <v>1720196.4654245148</v>
      </c>
      <c r="D12" s="52">
        <f>'Exit Tariff_2'!D12</f>
        <v>1743719.4882510053</v>
      </c>
      <c r="E12" s="52">
        <f>'Exit Tariff_2'!E12</f>
        <v>1778986.2146767217</v>
      </c>
      <c r="F12" s="52">
        <f>'Exit Tariff_2'!F12</f>
        <v>1830628.4989554868</v>
      </c>
      <c r="G12" s="52">
        <f>'Exit Tariff_2'!G12</f>
        <v>1858757.4216942403</v>
      </c>
      <c r="H12" s="52">
        <f>'Exit Tariff_2'!H12</f>
        <v>1875694.9203942011</v>
      </c>
      <c r="I12" s="57">
        <f>'Exit Tariff_2'!I12</f>
        <v>1865784.8177026149</v>
      </c>
    </row>
    <row r="13" spans="1:9" s="5" customFormat="1" ht="15" customHeight="1" x14ac:dyDescent="0.25">
      <c r="A13" s="46" t="s">
        <v>330</v>
      </c>
      <c r="B13" s="4" t="s">
        <v>34</v>
      </c>
      <c r="C13" s="52">
        <f>'Exit Tariff_2'!C13</f>
        <v>0</v>
      </c>
      <c r="D13" s="53">
        <f>'Exit Tariff_2'!D13</f>
        <v>0</v>
      </c>
      <c r="E13" s="53">
        <f>'Exit Tariff_2'!E13</f>
        <v>0</v>
      </c>
      <c r="F13" s="53">
        <f>'Exit Tariff_2'!F13</f>
        <v>0</v>
      </c>
      <c r="G13" s="53">
        <f>'Exit Tariff_2'!G13</f>
        <v>0</v>
      </c>
      <c r="H13" s="53">
        <f>'Exit Tariff_2'!H13</f>
        <v>0</v>
      </c>
      <c r="I13" s="65">
        <f>'Exit Tariff_2'!I13</f>
        <v>0</v>
      </c>
    </row>
    <row r="14" spans="1:9" s="5" customFormat="1" x14ac:dyDescent="0.25">
      <c r="A14" s="46" t="s">
        <v>17</v>
      </c>
      <c r="B14" s="4" t="s">
        <v>33</v>
      </c>
      <c r="C14" s="52">
        <f>'Exit Tariff_2'!C14</f>
        <v>130598.72395869477</v>
      </c>
      <c r="D14" s="52">
        <f>'Exit Tariff_2'!D14</f>
        <v>130598.72395869477</v>
      </c>
      <c r="E14" s="52">
        <f>'Exit Tariff_2'!E14</f>
        <v>130598.72395869477</v>
      </c>
      <c r="F14" s="52">
        <f>'Exit Tariff_2'!F14</f>
        <v>130598.72395869477</v>
      </c>
      <c r="G14" s="52">
        <f>'Exit Tariff_2'!G14</f>
        <v>130598.72395869477</v>
      </c>
      <c r="H14" s="52">
        <f>'Exit Tariff_2'!H14</f>
        <v>130598.72395869477</v>
      </c>
      <c r="I14" s="57">
        <f>'Exit Tariff_2'!I14</f>
        <v>130598.72395869477</v>
      </c>
    </row>
    <row r="15" spans="1:9" s="5" customFormat="1" x14ac:dyDescent="0.25">
      <c r="A15" s="46" t="s">
        <v>18</v>
      </c>
      <c r="B15" s="4" t="s">
        <v>33</v>
      </c>
      <c r="C15" s="52">
        <f>'Exit Tariff_2'!C15</f>
        <v>8943.9438746166852</v>
      </c>
      <c r="D15" s="52">
        <f>'Exit Tariff_2'!D15</f>
        <v>8943.9438746166852</v>
      </c>
      <c r="E15" s="52">
        <f>'Exit Tariff_2'!E15</f>
        <v>8943.9438746166852</v>
      </c>
      <c r="F15" s="52">
        <f>'Exit Tariff_2'!F15</f>
        <v>8943.9438746166852</v>
      </c>
      <c r="G15" s="52">
        <f>'Exit Tariff_2'!G15</f>
        <v>8943.9438746166852</v>
      </c>
      <c r="H15" s="52">
        <f>'Exit Tariff_2'!H15</f>
        <v>8943.9438746166852</v>
      </c>
      <c r="I15" s="57">
        <f>'Exit Tariff_2'!I15</f>
        <v>8943.9438746166852</v>
      </c>
    </row>
    <row r="16" spans="1:9" s="5" customFormat="1" ht="15" customHeight="1" thickBot="1" x14ac:dyDescent="0.3">
      <c r="A16" s="46" t="s">
        <v>325</v>
      </c>
      <c r="B16" s="4" t="str">
        <f>'Exit Capacity'!B267</f>
        <v>AA.SS / Storage facilities</v>
      </c>
      <c r="C16" s="52">
        <f>IF(Input!C169=1,0,'Exit Tariff_2'!C16)</f>
        <v>0</v>
      </c>
      <c r="D16" s="53">
        <f>IF(Input!D169=1,0,'Exit Tariff_2'!D16)</f>
        <v>0</v>
      </c>
      <c r="E16" s="53">
        <f>IF(Input!E169=1,0,'Exit Tariff_2'!E16)</f>
        <v>0</v>
      </c>
      <c r="F16" s="53">
        <f>IF(Input!F169=1,0,'Exit Tariff_2'!F16)</f>
        <v>0</v>
      </c>
      <c r="G16" s="53">
        <f>IF(Input!G169=1,0,'Exit Tariff_2'!G16)</f>
        <v>0</v>
      </c>
      <c r="H16" s="53">
        <f>IF(Input!H169=1,0,'Exit Tariff_2'!H16)</f>
        <v>0</v>
      </c>
      <c r="I16" s="65">
        <f>IF(Input!I169=1,0,'Exit Tariff_2'!I16)</f>
        <v>0</v>
      </c>
    </row>
    <row r="17" spans="1:9" ht="18.75" customHeight="1" thickBot="1" x14ac:dyDescent="0.3">
      <c r="A17" s="33" t="s">
        <v>7</v>
      </c>
      <c r="B17" s="34"/>
      <c r="C17" s="66">
        <f t="shared" ref="C17:I17" si="0">SUM(C12:C16)</f>
        <v>1859739.1332578263</v>
      </c>
      <c r="D17" s="66">
        <f t="shared" si="0"/>
        <v>1883262.1560843168</v>
      </c>
      <c r="E17" s="66">
        <f t="shared" si="0"/>
        <v>1918528.8825100332</v>
      </c>
      <c r="F17" s="66">
        <f t="shared" si="0"/>
        <v>1970171.1667887983</v>
      </c>
      <c r="G17" s="66">
        <f t="shared" si="0"/>
        <v>1998300.0895275518</v>
      </c>
      <c r="H17" s="66">
        <f t="shared" si="0"/>
        <v>2015237.5882275125</v>
      </c>
      <c r="I17" s="67">
        <f t="shared" si="0"/>
        <v>2005327.4855359264</v>
      </c>
    </row>
    <row r="18" spans="1:9" ht="9" customHeight="1" x14ac:dyDescent="0.25">
      <c r="C18" s="64"/>
      <c r="D18" s="64"/>
      <c r="E18" s="64"/>
      <c r="F18" s="64"/>
      <c r="G18" s="64"/>
      <c r="H18" s="64"/>
      <c r="I18" s="64"/>
    </row>
    <row r="19" spans="1:9" ht="27.75" customHeight="1" x14ac:dyDescent="0.25">
      <c r="A19" s="96" t="s">
        <v>450</v>
      </c>
      <c r="B19" s="23"/>
      <c r="C19" s="24"/>
      <c r="D19" s="24"/>
      <c r="E19" s="24"/>
      <c r="F19" s="24"/>
      <c r="G19" s="24"/>
      <c r="H19" s="24"/>
      <c r="I19" s="24"/>
    </row>
    <row r="20" spans="1:9" ht="9.75" customHeight="1" thickBot="1" x14ac:dyDescent="0.3"/>
    <row r="21" spans="1:9" ht="15" customHeight="1" x14ac:dyDescent="0.25">
      <c r="A21" s="173" t="s">
        <v>40</v>
      </c>
      <c r="B21" s="171" t="s">
        <v>422</v>
      </c>
      <c r="C21" s="27" t="s">
        <v>13</v>
      </c>
      <c r="D21" s="28"/>
      <c r="E21" s="28"/>
      <c r="F21" s="28"/>
      <c r="G21" s="28"/>
      <c r="H21" s="28"/>
      <c r="I21" s="29"/>
    </row>
    <row r="22" spans="1:9" ht="33" customHeight="1" x14ac:dyDescent="0.25">
      <c r="A22" s="174"/>
      <c r="B22" s="172"/>
      <c r="C22" s="25">
        <v>2020</v>
      </c>
      <c r="D22" s="26" t="s">
        <v>64</v>
      </c>
      <c r="E22" s="26" t="s">
        <v>65</v>
      </c>
      <c r="F22" s="26" t="s">
        <v>66</v>
      </c>
      <c r="G22" s="26" t="s">
        <v>67</v>
      </c>
      <c r="H22" s="26" t="s">
        <v>68</v>
      </c>
      <c r="I22" s="30" t="s">
        <v>69</v>
      </c>
    </row>
    <row r="23" spans="1:9" s="5" customFormat="1" ht="15" customHeight="1" x14ac:dyDescent="0.25">
      <c r="A23" s="54" t="str">
        <f>A12</f>
        <v>Salida Nacional / National exit</v>
      </c>
      <c r="B23" s="4" t="str">
        <f>B12</f>
        <v>Salida Nacional / National exit</v>
      </c>
      <c r="C23" s="68">
        <f>'Exit Tariff_2'!C34</f>
        <v>144.98828389067927</v>
      </c>
      <c r="D23" s="68">
        <f>'Exit Tariff_2'!D34</f>
        <v>125.22900428330196</v>
      </c>
      <c r="E23" s="68">
        <f>'Exit Tariff_2'!E34</f>
        <v>106.82987363149542</v>
      </c>
      <c r="F23" s="68">
        <f>'Exit Tariff_2'!F34</f>
        <v>94.263791535543575</v>
      </c>
      <c r="G23" s="68">
        <f>'Exit Tariff_2'!G34</f>
        <v>83.449590066375706</v>
      </c>
      <c r="H23" s="68">
        <f>'Exit Tariff_2'!H34</f>
        <v>72.186030843417612</v>
      </c>
      <c r="I23" s="69">
        <f>'Exit Tariff_2'!I34</f>
        <v>70.592907457836617</v>
      </c>
    </row>
    <row r="24" spans="1:9" s="5" customFormat="1" ht="15" customHeight="1" x14ac:dyDescent="0.25">
      <c r="A24" s="46" t="s">
        <v>330</v>
      </c>
      <c r="B24" s="4" t="s">
        <v>34</v>
      </c>
      <c r="C24" s="68">
        <f>'Exit Tariff_2'!C35</f>
        <v>172.39654192026185</v>
      </c>
      <c r="D24" s="68">
        <f>'Exit Tariff_2'!D35</f>
        <v>148.91306174057709</v>
      </c>
      <c r="E24" s="68">
        <f>'Exit Tariff_2'!E35</f>
        <v>127.06378442054582</v>
      </c>
      <c r="F24" s="68">
        <f>'Exit Tariff_2'!F35</f>
        <v>112.11407556077408</v>
      </c>
      <c r="G24" s="68">
        <f>'Exit Tariff_2'!G35</f>
        <v>99.303185893473668</v>
      </c>
      <c r="H24" s="68">
        <f>'Exit Tariff_2'!H35</f>
        <v>85.947919355539213</v>
      </c>
      <c r="I24" s="69">
        <f>'Exit Tariff_2'!I35</f>
        <v>84.174599182176124</v>
      </c>
    </row>
    <row r="25" spans="1:9" s="5" customFormat="1" ht="15" customHeight="1" x14ac:dyDescent="0.25">
      <c r="A25" s="46" t="str">
        <f t="shared" ref="A25:B27" si="1">A14</f>
        <v>VIP Pirineos</v>
      </c>
      <c r="B25" s="4" t="str">
        <f t="shared" si="1"/>
        <v>Conexión Internacional / Interconnection points</v>
      </c>
      <c r="C25" s="68">
        <f>'Exit Tariff_2'!C36</f>
        <v>163.92119388374107</v>
      </c>
      <c r="D25" s="68">
        <f>'Exit Tariff_2'!D36</f>
        <v>142.68156945652873</v>
      </c>
      <c r="E25" s="68">
        <f>'Exit Tariff_2'!E36</f>
        <v>122.92144885545368</v>
      </c>
      <c r="F25" s="68">
        <f>'Exit Tariff_2'!F36</f>
        <v>109.51582905331045</v>
      </c>
      <c r="G25" s="68">
        <f>'Exit Tariff_2'!G36</f>
        <v>97.095584009527457</v>
      </c>
      <c r="H25" s="68">
        <f>'Exit Tariff_2'!H36</f>
        <v>83.931586116625198</v>
      </c>
      <c r="I25" s="69">
        <f>'Exit Tariff_2'!I36</f>
        <v>82.020734855410964</v>
      </c>
    </row>
    <row r="26" spans="1:9" s="5" customFormat="1" ht="15" customHeight="1" x14ac:dyDescent="0.25">
      <c r="A26" s="46" t="str">
        <f t="shared" si="1"/>
        <v>VIP Ibérico</v>
      </c>
      <c r="B26" s="4" t="str">
        <f t="shared" si="1"/>
        <v>Conexión Internacional / Interconnection points</v>
      </c>
      <c r="C26" s="68">
        <f>'Exit Tariff_2'!C37</f>
        <v>174.33083235070458</v>
      </c>
      <c r="D26" s="68">
        <f>'Exit Tariff_2'!D37</f>
        <v>151.01417023129542</v>
      </c>
      <c r="E26" s="68">
        <f>'Exit Tariff_2'!E37</f>
        <v>129.40993900644909</v>
      </c>
      <c r="F26" s="68">
        <f>'Exit Tariff_2'!F37</f>
        <v>114.73178335110741</v>
      </c>
      <c r="G26" s="68">
        <f>'Exit Tariff_2'!G37</f>
        <v>101.79478637759891</v>
      </c>
      <c r="H26" s="68">
        <f>'Exit Tariff_2'!H37</f>
        <v>88.139688127220808</v>
      </c>
      <c r="I26" s="69">
        <f>'Exit Tariff_2'!I37</f>
        <v>86.377702833051202</v>
      </c>
    </row>
    <row r="27" spans="1:9" s="5" customFormat="1" ht="15" customHeight="1" thickBot="1" x14ac:dyDescent="0.3">
      <c r="A27" s="46" t="str">
        <f t="shared" si="1"/>
        <v>AASS</v>
      </c>
      <c r="B27" s="4" t="str">
        <f t="shared" si="1"/>
        <v>AA.SS / Storage facilities</v>
      </c>
      <c r="C27" s="68">
        <f>'Exit Tariff_2'!C38*(1-Input!C169)</f>
        <v>0</v>
      </c>
      <c r="D27" s="68">
        <f>'Exit Tariff_2'!D38*(1-Input!D169)</f>
        <v>0</v>
      </c>
      <c r="E27" s="68">
        <f>'Exit Tariff_2'!E38*(1-Input!E169)</f>
        <v>0</v>
      </c>
      <c r="F27" s="68">
        <f>'Exit Tariff_2'!F38*(1-Input!F169)</f>
        <v>0</v>
      </c>
      <c r="G27" s="68">
        <f>'Exit Tariff_2'!G38*(1-Input!G169)</f>
        <v>0</v>
      </c>
      <c r="H27" s="68">
        <f>'Exit Tariff_2'!H38*(1-Input!H169)</f>
        <v>0</v>
      </c>
      <c r="I27" s="69">
        <f>'Exit Tariff_2'!I38*(1-Input!I169)</f>
        <v>0</v>
      </c>
    </row>
    <row r="28" spans="1:9" ht="18.75" customHeight="1" thickBot="1" x14ac:dyDescent="0.3">
      <c r="A28" s="33" t="s">
        <v>7</v>
      </c>
      <c r="B28" s="34"/>
      <c r="C28" s="72">
        <f t="shared" ref="C28:I28" si="2">SUMPRODUCT(C12:C16,C23:C27)/SUM(C12:C16)</f>
        <v>146.45894821320294</v>
      </c>
      <c r="D28" s="72">
        <f t="shared" si="2"/>
        <v>126.56174694494206</v>
      </c>
      <c r="E28" s="72">
        <f t="shared" si="2"/>
        <v>108.03053005586956</v>
      </c>
      <c r="F28" s="72">
        <f t="shared" si="2"/>
        <v>95.367736839524454</v>
      </c>
      <c r="G28" s="72">
        <f t="shared" si="2"/>
        <v>84.423531774380237</v>
      </c>
      <c r="H28" s="72">
        <f t="shared" si="2"/>
        <v>73.018013710352491</v>
      </c>
      <c r="I28" s="73">
        <f t="shared" si="2"/>
        <v>71.407556442321578</v>
      </c>
    </row>
    <row r="29" spans="1:9" x14ac:dyDescent="0.25">
      <c r="C29" s="134"/>
      <c r="D29" s="134"/>
      <c r="E29" s="134"/>
      <c r="F29" s="134"/>
      <c r="G29" s="134"/>
      <c r="H29" s="134"/>
      <c r="I29" s="134"/>
    </row>
    <row r="30" spans="1:9" ht="27.75" customHeight="1" x14ac:dyDescent="0.25">
      <c r="A30" s="96" t="s">
        <v>452</v>
      </c>
      <c r="B30" s="23"/>
      <c r="C30" s="24"/>
      <c r="D30" s="24"/>
      <c r="E30" s="24"/>
      <c r="F30" s="24"/>
      <c r="G30" s="24"/>
      <c r="H30" s="24"/>
      <c r="I30" s="24"/>
    </row>
    <row r="31" spans="1:9" ht="9.75" customHeight="1" thickBot="1" x14ac:dyDescent="0.3"/>
    <row r="32" spans="1:9" ht="15" customHeight="1" x14ac:dyDescent="0.25">
      <c r="A32" s="173" t="s">
        <v>40</v>
      </c>
      <c r="B32" s="171" t="s">
        <v>422</v>
      </c>
      <c r="C32" s="27" t="s">
        <v>13</v>
      </c>
      <c r="D32" s="28"/>
      <c r="E32" s="28"/>
      <c r="F32" s="28"/>
      <c r="G32" s="28"/>
      <c r="H32" s="28"/>
      <c r="I32" s="29"/>
    </row>
    <row r="33" spans="1:11" ht="33" customHeight="1" x14ac:dyDescent="0.25">
      <c r="A33" s="174"/>
      <c r="B33" s="172"/>
      <c r="C33" s="25">
        <v>2020</v>
      </c>
      <c r="D33" s="26" t="s">
        <v>64</v>
      </c>
      <c r="E33" s="26" t="s">
        <v>65</v>
      </c>
      <c r="F33" s="26" t="s">
        <v>66</v>
      </c>
      <c r="G33" s="26" t="s">
        <v>67</v>
      </c>
      <c r="H33" s="26" t="s">
        <v>68</v>
      </c>
      <c r="I33" s="30" t="s">
        <v>69</v>
      </c>
    </row>
    <row r="34" spans="1:11" s="5" customFormat="1" ht="15" customHeight="1" x14ac:dyDescent="0.25">
      <c r="A34" s="54" t="str">
        <f>A23</f>
        <v>Salida Nacional / National exit</v>
      </c>
      <c r="B34" s="4" t="str">
        <f>B23</f>
        <v>Salida Nacional / National exit</v>
      </c>
      <c r="C34" s="92">
        <f>IF(C23="","",SUMPRODUCT('Exit Tariff_2'!C$12:C$16,'Exit Tariff_2'!C$23:C$27)/SUMPRODUCT(C$23:C$27,C$12:C$16)*C23)</f>
        <v>148.22090588063566</v>
      </c>
      <c r="D34" s="92">
        <f>IF(D23="","",SUMPRODUCT('Exit Tariff_2'!D$12:D$16,'Exit Tariff_2'!D$23:D$27)/SUMPRODUCT(D$23:D$27,D$12:D$16)*D23)</f>
        <v>127.99754128782874</v>
      </c>
      <c r="E34" s="92">
        <f>IF(E23="","",SUMPRODUCT('Exit Tariff_2'!E$12:E$16,'Exit Tariff_2'!E$23:E$27)/SUMPRODUCT(E$23:E$27,E$12:E$16)*E23)</f>
        <v>109.62362914543519</v>
      </c>
      <c r="F34" s="148">
        <f>IF(F23="","",SUMPRODUCT('Exit Tariff_2'!F$12:F$16,'Exit Tariff_2'!F$23:F$27)/SUMPRODUCT(F$23:F$27,F$12:F$16)*F23)</f>
        <v>96.854896853240277</v>
      </c>
      <c r="G34" s="92">
        <f>IF(G23="","",SUMPRODUCT('Exit Tariff_2'!G$12:G$16,'Exit Tariff_2'!G$23:G$27)/SUMPRODUCT(G$23:G$27,G$12:G$16)*G23)</f>
        <v>85.766797102108356</v>
      </c>
      <c r="H34" s="92">
        <f>IF(H23="","",SUMPRODUCT('Exit Tariff_2'!H$12:H$16,'Exit Tariff_2'!H$23:H$27)/SUMPRODUCT(H$23:H$27,H$12:H$16)*H23)</f>
        <v>74.185183065073858</v>
      </c>
      <c r="I34" s="93">
        <f>IF(I23="","",SUMPRODUCT('Exit Tariff_2'!I$12:I$16,'Exit Tariff_2'!I$23:I$27)/SUMPRODUCT(I$23:I$27,I$12:I$16)*I23)</f>
        <v>72.558174438581162</v>
      </c>
      <c r="K34" s="91"/>
    </row>
    <row r="35" spans="1:11" s="5" customFormat="1" ht="15" customHeight="1" x14ac:dyDescent="0.25">
      <c r="A35" s="46" t="s">
        <v>330</v>
      </c>
      <c r="B35" s="4" t="s">
        <v>34</v>
      </c>
      <c r="C35" s="92">
        <f>IF(C24="","",SUMPRODUCT('Exit Tariff_2'!C$12:C$16,'Exit Tariff_2'!C$23:C$27)/SUMPRODUCT(C$23:C$27,C$12:C$16)*C24)</f>
        <v>176.24025147698765</v>
      </c>
      <c r="D35" s="92">
        <f>IF(D24="","",SUMPRODUCT('Exit Tariff_2'!D$12:D$16,'Exit Tariff_2'!D$23:D$27)/SUMPRODUCT(D$23:D$27,D$12:D$16)*D24)</f>
        <v>152.20520100372656</v>
      </c>
      <c r="E35" s="92">
        <f>IF(E24="","",SUMPRODUCT('Exit Tariff_2'!E$12:E$16,'Exit Tariff_2'!E$23:E$27)/SUMPRODUCT(E$23:E$27,E$12:E$16)*E24)</f>
        <v>130.38668593001927</v>
      </c>
      <c r="F35" s="148">
        <f>IF(F24="","",SUMPRODUCT('Exit Tariff_2'!F$12:F$16,'Exit Tariff_2'!F$23:F$27)/SUMPRODUCT(F$23:F$27,F$12:F$16)*F24)</f>
        <v>115.19584611807905</v>
      </c>
      <c r="G35" s="92">
        <f>IF(G24="","",SUMPRODUCT('Exit Tariff_2'!G$12:G$16,'Exit Tariff_2'!G$23:G$27)/SUMPRODUCT(G$23:G$27,G$12:G$16)*G24)</f>
        <v>102.06061155416293</v>
      </c>
      <c r="H35" s="92">
        <f>IF(H24="","",SUMPRODUCT('Exit Tariff_2'!H$12:H$16,'Exit Tariff_2'!H$23:H$27)/SUMPRODUCT(H$23:H$27,H$12:H$16)*H24)</f>
        <v>88.32819947232619</v>
      </c>
      <c r="I35" s="93">
        <f>IF(I24="","",SUMPRODUCT('Exit Tariff_2'!I$12:I$16,'Exit Tariff_2'!I$23:I$27)/SUMPRODUCT(I$23:I$27,I$12:I$16)*I24)</f>
        <v>86.517972848842888</v>
      </c>
    </row>
    <row r="36" spans="1:11" s="5" customFormat="1" ht="15" customHeight="1" x14ac:dyDescent="0.25">
      <c r="A36" s="46" t="str">
        <f t="shared" ref="A36:B38" si="3">A25</f>
        <v>VIP Pirineos</v>
      </c>
      <c r="B36" s="4" t="str">
        <f t="shared" si="3"/>
        <v>Conexión Internacional / Interconnection points</v>
      </c>
      <c r="C36" s="92">
        <f>IF(C25="","",SUMPRODUCT('Exit Tariff_2'!C$12:C$16,'Exit Tariff_2'!C$23:C$27)/SUMPRODUCT(C$23:C$27,C$12:C$16)*C25)</f>
        <v>167.57593923108254</v>
      </c>
      <c r="D36" s="92">
        <f>IF(D25="","",SUMPRODUCT('Exit Tariff_2'!D$12:D$16,'Exit Tariff_2'!D$23:D$27)/SUMPRODUCT(D$23:D$27,D$12:D$16)*D25)</f>
        <v>145.83594417319355</v>
      </c>
      <c r="E36" s="92">
        <f>IF(E25="","",SUMPRODUCT('Exit Tariff_2'!E$12:E$16,'Exit Tariff_2'!E$23:E$27)/SUMPRODUCT(E$23:E$27,E$12:E$16)*E25)</f>
        <v>126.13602230619064</v>
      </c>
      <c r="F36" s="148">
        <f>IF(F25="","",SUMPRODUCT('Exit Tariff_2'!F$12:F$16,'Exit Tariff_2'!F$23:F$27)/SUMPRODUCT(F$23:F$27,F$12:F$16)*F25)</f>
        <v>112.52617950080966</v>
      </c>
      <c r="G36" s="92">
        <f>IF(G25="","",SUMPRODUCT('Exit Tariff_2'!G$12:G$16,'Exit Tariff_2'!G$23:G$27)/SUMPRODUCT(G$23:G$27,G$12:G$16)*G25)</f>
        <v>99.79170954143828</v>
      </c>
      <c r="H36" s="92">
        <f>IF(H25="","",SUMPRODUCT('Exit Tariff_2'!H$12:H$16,'Exit Tariff_2'!H$23:H$27)/SUMPRODUCT(H$23:H$27,H$12:H$16)*H25)</f>
        <v>86.256024998936795</v>
      </c>
      <c r="I36" s="93">
        <f>IF(I25="","",SUMPRODUCT('Exit Tariff_2'!I$12:I$16,'Exit Tariff_2'!I$23:I$27)/SUMPRODUCT(I$23:I$27,I$12:I$16)*I25)</f>
        <v>84.304146146325976</v>
      </c>
      <c r="K36" s="91"/>
    </row>
    <row r="37" spans="1:11" s="5" customFormat="1" ht="15" customHeight="1" x14ac:dyDescent="0.25">
      <c r="A37" s="46" t="str">
        <f t="shared" si="3"/>
        <v>VIP Ibérico</v>
      </c>
      <c r="B37" s="4" t="str">
        <f t="shared" si="3"/>
        <v>Conexión Internacional / Interconnection points</v>
      </c>
      <c r="C37" s="92">
        <f>IF(C26="","",SUMPRODUCT('Exit Tariff_2'!C$12:C$16,'Exit Tariff_2'!C$23:C$27)/SUMPRODUCT(C$23:C$27,C$12:C$16)*C26)</f>
        <v>178.21766835608278</v>
      </c>
      <c r="D37" s="92">
        <f>IF(D26="","",SUMPRODUCT('Exit Tariff_2'!D$12:D$16,'Exit Tariff_2'!D$23:D$27)/SUMPRODUCT(D$23:D$27,D$12:D$16)*D26)</f>
        <v>154.35276036770998</v>
      </c>
      <c r="E37" s="92">
        <f>IF(E26="","",SUMPRODUCT('Exit Tariff_2'!E$12:E$16,'Exit Tariff_2'!E$23:E$27)/SUMPRODUCT(E$23:E$27,E$12:E$16)*E26)</f>
        <v>132.79419584742405</v>
      </c>
      <c r="F37" s="148">
        <f>IF(F26="","",SUMPRODUCT('Exit Tariff_2'!F$12:F$16,'Exit Tariff_2'!F$23:F$27)/SUMPRODUCT(F$23:F$27,F$12:F$16)*F26)</f>
        <v>117.88550896629005</v>
      </c>
      <c r="G37" s="92">
        <f>IF(G26="","",SUMPRODUCT('Exit Tariff_2'!G$12:G$16,'Exit Tariff_2'!G$23:G$27)/SUMPRODUCT(G$23:G$27,G$12:G$16)*G26)</f>
        <v>104.62139816811167</v>
      </c>
      <c r="H37" s="92">
        <f>IF(H26="","",SUMPRODUCT('Exit Tariff_2'!H$12:H$16,'Exit Tariff_2'!H$23:H$27)/SUMPRODUCT(H$23:H$27,H$12:H$16)*H26)</f>
        <v>90.580668068586974</v>
      </c>
      <c r="I37" s="93">
        <f>IF(I26="","",SUMPRODUCT('Exit Tariff_2'!I$12:I$16,'Exit Tariff_2'!I$23:I$27)/SUMPRODUCT(I$23:I$27,I$12:I$16)*I26)</f>
        <v>88.782409670657387</v>
      </c>
      <c r="K37" s="91"/>
    </row>
    <row r="38" spans="1:11" s="5" customFormat="1" ht="15" customHeight="1" thickBot="1" x14ac:dyDescent="0.3">
      <c r="A38" s="46" t="str">
        <f t="shared" si="3"/>
        <v>AASS</v>
      </c>
      <c r="B38" s="4" t="str">
        <f t="shared" si="3"/>
        <v>AA.SS / Storage facilities</v>
      </c>
      <c r="C38" s="92">
        <f>IF(C27="","",SUMPRODUCT('Exit Tariff_2'!C$12:C$16,'Exit Tariff_2'!C$23:C$27)/SUMPRODUCT(C$23:C$27,C$12:C$16)*C27)</f>
        <v>0</v>
      </c>
      <c r="D38" s="92">
        <f>IF(D27="","",SUMPRODUCT('Exit Tariff_2'!D$12:D$16,'Exit Tariff_2'!D$23:D$27)/SUMPRODUCT(D$23:D$27,D$12:D$16)*D27)</f>
        <v>0</v>
      </c>
      <c r="E38" s="92">
        <f>IF(E27="","",SUMPRODUCT('Exit Tariff_2'!E$12:E$16,'Exit Tariff_2'!E$23:E$27)/SUMPRODUCT(E$23:E$27,E$12:E$16)*E27)</f>
        <v>0</v>
      </c>
      <c r="F38" s="148">
        <f>IF(F27="","",SUMPRODUCT('Exit Tariff_2'!F$12:F$16,'Exit Tariff_2'!F$23:F$27)/SUMPRODUCT(F$23:F$27,F$12:F$16)*F27)</f>
        <v>0</v>
      </c>
      <c r="G38" s="92">
        <f>IF(G27="","",SUMPRODUCT('Exit Tariff_2'!G$12:G$16,'Exit Tariff_2'!G$23:G$27)/SUMPRODUCT(G$23:G$27,G$12:G$16)*G27)</f>
        <v>0</v>
      </c>
      <c r="H38" s="92">
        <f>IF(H27="","",SUMPRODUCT('Exit Tariff_2'!H$12:H$16,'Exit Tariff_2'!H$23:H$27)/SUMPRODUCT(H$23:H$27,H$12:H$16)*H27)</f>
        <v>0</v>
      </c>
      <c r="I38" s="93">
        <f>IF(I27="","",SUMPRODUCT('Exit Tariff_2'!I$12:I$16,'Exit Tariff_2'!I$23:I$27)/SUMPRODUCT(I$23:I$27,I$12:I$16)*I27)</f>
        <v>0</v>
      </c>
    </row>
    <row r="39" spans="1:11" ht="18.75" customHeight="1" thickBot="1" x14ac:dyDescent="0.3">
      <c r="A39" s="33" t="s">
        <v>7</v>
      </c>
      <c r="B39" s="34"/>
      <c r="C39" s="72">
        <f>SUMPRODUCT(C23:C27,C34:C38)/SUM(C23:C27)</f>
        <v>168.40357101154524</v>
      </c>
      <c r="D39" s="72">
        <f t="shared" ref="D39:I39" si="4">SUMPRODUCT(D23:D27,D34:D38)/SUM(D23:D27)</f>
        <v>145.83724742374864</v>
      </c>
      <c r="E39" s="72">
        <f>SUMPRODUCT(E23:E27,E34:E38)/SUM(E23:E27)</f>
        <v>125.39094008643718</v>
      </c>
      <c r="F39" s="72">
        <f>SUMPRODUCT(F23:F27,F34:F38)/SUM(F23:F27)</f>
        <v>111.21868165082982</v>
      </c>
      <c r="G39" s="72">
        <f t="shared" si="4"/>
        <v>98.603618316028317</v>
      </c>
      <c r="H39" s="72">
        <f t="shared" si="4"/>
        <v>85.31093276812652</v>
      </c>
      <c r="I39" s="73">
        <f t="shared" si="4"/>
        <v>83.511945708735837</v>
      </c>
    </row>
    <row r="40" spans="1:11" x14ac:dyDescent="0.25">
      <c r="C40" s="134">
        <f>SUMPRODUCT(C34:C38,C12:C16)-(Input!C$12*Input!C139)</f>
        <v>0</v>
      </c>
      <c r="D40" s="134">
        <f>SUMPRODUCT(D34:D38,D12:D16)-(Input!D$12*Input!D139)</f>
        <v>0</v>
      </c>
      <c r="E40" s="134">
        <f>SUMPRODUCT(E34:E38,E12:E16)-(Input!E$12*Input!E139)</f>
        <v>0</v>
      </c>
      <c r="F40" s="134">
        <f>SUMPRODUCT(F34:F38,F12:F16)-(Input!F$12*Input!F139)</f>
        <v>0</v>
      </c>
      <c r="G40" s="134">
        <f>SUMPRODUCT(G34:G38,G12:G16)-(Input!G$12*Input!G139)</f>
        <v>0</v>
      </c>
      <c r="H40" s="134">
        <f>SUMPRODUCT(H34:H38,H12:H16)-(Input!H$12*Input!H139)</f>
        <v>0</v>
      </c>
      <c r="I40" s="134">
        <f>SUMPRODUCT(I34:I38,I12:I16)-(Input!I$12*Input!I139)</f>
        <v>0</v>
      </c>
    </row>
  </sheetData>
  <mergeCells count="6">
    <mergeCell ref="A10:A11"/>
    <mergeCell ref="B10:B11"/>
    <mergeCell ref="A21:A22"/>
    <mergeCell ref="B21:B22"/>
    <mergeCell ref="A32:A33"/>
    <mergeCell ref="B32:B33"/>
  </mergeCells>
  <printOptions horizontalCentered="1"/>
  <pageMargins left="0.23622047244094491" right="0.23622047244094491" top="0.74803149606299213" bottom="0.74803149606299213" header="0.31496062992125984" footer="0.31496062992125984"/>
  <pageSetup paperSize="9" scale="71" fitToHeight="0" orientation="landscape" verticalDpi="0" r:id="rId1"/>
  <headerFooter>
    <oddFooter>&amp;L&amp;D&amp;RPágina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27"/>
  <sheetViews>
    <sheetView showGridLines="0" zoomScaleNormal="100" workbookViewId="0"/>
  </sheetViews>
  <sheetFormatPr baseColWidth="10" defaultRowHeight="15" x14ac:dyDescent="0.25"/>
  <cols>
    <col min="1" max="1" width="31.5703125" style="1" customWidth="1"/>
    <col min="2" max="2" width="33.28515625" style="1" customWidth="1"/>
    <col min="3" max="3" width="16.85546875" style="5" customWidth="1"/>
    <col min="4" max="9" width="18.28515625" style="5" bestFit="1" customWidth="1"/>
    <col min="10" max="16384" width="11.42578125" style="1"/>
  </cols>
  <sheetData>
    <row r="1" spans="1:9" ht="5.0999999999999996" customHeight="1" x14ac:dyDescent="0.25">
      <c r="A1" s="22"/>
      <c r="B1" s="22"/>
      <c r="C1" s="115"/>
      <c r="D1" s="115"/>
      <c r="E1" s="115"/>
      <c r="F1" s="115"/>
      <c r="G1" s="115"/>
      <c r="H1" s="115"/>
      <c r="I1" s="115"/>
    </row>
    <row r="2" spans="1:9" x14ac:dyDescent="0.25">
      <c r="A2" s="22"/>
      <c r="B2" s="22"/>
      <c r="C2" s="115"/>
      <c r="D2" s="115"/>
      <c r="E2" s="115"/>
      <c r="F2" s="115"/>
      <c r="G2" s="115"/>
      <c r="H2" s="115"/>
      <c r="I2" s="115"/>
    </row>
    <row r="3" spans="1:9" x14ac:dyDescent="0.25">
      <c r="A3" s="22"/>
      <c r="B3" s="22"/>
      <c r="C3" s="115"/>
      <c r="D3" s="115"/>
      <c r="E3" s="115"/>
      <c r="F3" s="115"/>
      <c r="G3" s="115"/>
      <c r="H3" s="115"/>
      <c r="I3" s="115"/>
    </row>
    <row r="4" spans="1:9" x14ac:dyDescent="0.25">
      <c r="A4" s="22"/>
      <c r="B4" s="22"/>
      <c r="C4" s="115"/>
      <c r="D4" s="115"/>
      <c r="E4" s="115"/>
      <c r="F4" s="115"/>
      <c r="G4" s="115"/>
      <c r="H4" s="115"/>
      <c r="I4" s="115"/>
    </row>
    <row r="5" spans="1:9" ht="5.0999999999999996" customHeight="1" thickBot="1" x14ac:dyDescent="0.3">
      <c r="A5" s="22"/>
      <c r="B5" s="22"/>
      <c r="C5" s="115"/>
      <c r="D5" s="115"/>
      <c r="E5" s="115"/>
      <c r="F5" s="115"/>
      <c r="G5" s="115"/>
      <c r="H5" s="115"/>
      <c r="I5" s="115"/>
    </row>
    <row r="6" spans="1:9" ht="33" customHeight="1" thickBot="1" x14ac:dyDescent="0.3">
      <c r="A6" s="37" t="s">
        <v>348</v>
      </c>
      <c r="B6" s="38"/>
      <c r="C6" s="39"/>
      <c r="D6" s="39"/>
      <c r="E6" s="39"/>
      <c r="F6" s="39"/>
      <c r="G6" s="39"/>
      <c r="H6" s="39"/>
      <c r="I6" s="40"/>
    </row>
    <row r="7" spans="1:9" ht="5.0999999999999996" customHeight="1" x14ac:dyDescent="0.25"/>
    <row r="8" spans="1:9" ht="27.75" customHeight="1" x14ac:dyDescent="0.25">
      <c r="A8" s="96" t="s">
        <v>331</v>
      </c>
      <c r="B8" s="23"/>
      <c r="C8" s="24"/>
      <c r="D8" s="24"/>
      <c r="E8" s="24"/>
      <c r="F8" s="24"/>
      <c r="G8" s="24"/>
      <c r="H8" s="24"/>
      <c r="I8" s="24"/>
    </row>
    <row r="9" spans="1:9" ht="5.0999999999999996" customHeight="1" thickBot="1" x14ac:dyDescent="0.3"/>
    <row r="10" spans="1:9" ht="15" customHeight="1" x14ac:dyDescent="0.25">
      <c r="A10" s="173"/>
      <c r="B10" s="171"/>
      <c r="C10" s="27" t="s">
        <v>13</v>
      </c>
      <c r="D10" s="28"/>
      <c r="E10" s="28"/>
      <c r="F10" s="28"/>
      <c r="G10" s="28"/>
      <c r="H10" s="28"/>
      <c r="I10" s="29"/>
    </row>
    <row r="11" spans="1:9" ht="33" customHeight="1" x14ac:dyDescent="0.25">
      <c r="A11" s="174"/>
      <c r="B11" s="172"/>
      <c r="C11" s="25">
        <v>2020</v>
      </c>
      <c r="D11" s="26" t="s">
        <v>64</v>
      </c>
      <c r="E11" s="26" t="s">
        <v>65</v>
      </c>
      <c r="F11" s="26" t="s">
        <v>66</v>
      </c>
      <c r="G11" s="26" t="s">
        <v>67</v>
      </c>
      <c r="H11" s="26" t="s">
        <v>68</v>
      </c>
      <c r="I11" s="30" t="s">
        <v>69</v>
      </c>
    </row>
    <row r="12" spans="1:9" s="5" customFormat="1" ht="45.75" thickBot="1" x14ac:dyDescent="0.3">
      <c r="A12" s="32" t="s">
        <v>11</v>
      </c>
      <c r="B12" s="6" t="s">
        <v>9</v>
      </c>
      <c r="C12" s="61">
        <f>Input!C13</f>
        <v>19127531.304674998</v>
      </c>
      <c r="D12" s="61">
        <f>Input!D13</f>
        <v>19114358.66540537</v>
      </c>
      <c r="E12" s="61">
        <f>Input!E13</f>
        <v>19127531.304674998</v>
      </c>
      <c r="F12" s="61">
        <f>Input!F13</f>
        <v>19127531.304674998</v>
      </c>
      <c r="G12" s="61">
        <f>Input!G13</f>
        <v>19127531.304674998</v>
      </c>
      <c r="H12" s="61">
        <f>Input!H13</f>
        <v>19127531.304674998</v>
      </c>
      <c r="I12" s="100">
        <f>Input!I13</f>
        <v>19127531.304674998</v>
      </c>
    </row>
    <row r="13" spans="1:9" ht="9" customHeight="1" x14ac:dyDescent="0.25">
      <c r="C13" s="64"/>
      <c r="D13" s="64"/>
      <c r="E13" s="64"/>
      <c r="F13" s="64"/>
      <c r="G13" s="64"/>
      <c r="H13" s="64"/>
      <c r="I13" s="64"/>
    </row>
    <row r="14" spans="1:9" ht="27.75" customHeight="1" x14ac:dyDescent="0.25">
      <c r="A14" s="96" t="s">
        <v>349</v>
      </c>
      <c r="B14" s="23"/>
      <c r="C14" s="24"/>
      <c r="D14" s="24"/>
      <c r="E14" s="24"/>
      <c r="F14" s="24"/>
      <c r="G14" s="24"/>
      <c r="H14" s="24"/>
      <c r="I14" s="24"/>
    </row>
    <row r="15" spans="1:9" ht="9.75" customHeight="1" thickBot="1" x14ac:dyDescent="0.3"/>
    <row r="16" spans="1:9" ht="15" customHeight="1" x14ac:dyDescent="0.25">
      <c r="A16" s="173"/>
      <c r="B16" s="171"/>
      <c r="C16" s="27" t="s">
        <v>13</v>
      </c>
      <c r="D16" s="28"/>
      <c r="E16" s="28"/>
      <c r="F16" s="28"/>
      <c r="G16" s="28"/>
      <c r="H16" s="28"/>
      <c r="I16" s="29"/>
    </row>
    <row r="17" spans="1:9" ht="33" customHeight="1" x14ac:dyDescent="0.25">
      <c r="A17" s="174"/>
      <c r="B17" s="172"/>
      <c r="C17" s="25">
        <v>2020</v>
      </c>
      <c r="D17" s="26" t="s">
        <v>64</v>
      </c>
      <c r="E17" s="26" t="s">
        <v>65</v>
      </c>
      <c r="F17" s="26" t="s">
        <v>66</v>
      </c>
      <c r="G17" s="26" t="s">
        <v>67</v>
      </c>
      <c r="H17" s="26" t="s">
        <v>68</v>
      </c>
      <c r="I17" s="30" t="s">
        <v>69</v>
      </c>
    </row>
    <row r="18" spans="1:9" s="5" customFormat="1" ht="15" customHeight="1" x14ac:dyDescent="0.25">
      <c r="A18" s="54" t="s">
        <v>52</v>
      </c>
      <c r="B18" s="4" t="s">
        <v>53</v>
      </c>
      <c r="C18" s="52">
        <f>Input!C40</f>
        <v>360834758.83968884</v>
      </c>
      <c r="D18" s="52">
        <f>Input!D40</f>
        <v>365847194.23310614</v>
      </c>
      <c r="E18" s="52">
        <f>Input!E40</f>
        <v>374557120.20865935</v>
      </c>
      <c r="F18" s="52">
        <f>Input!F40</f>
        <v>384593815.41058809</v>
      </c>
      <c r="G18" s="52">
        <f>Input!G40</f>
        <v>390712795.66628671</v>
      </c>
      <c r="H18" s="52">
        <f>Input!H40</f>
        <v>394338157.46205711</v>
      </c>
      <c r="I18" s="57">
        <f>Input!I40</f>
        <v>401263778.23574585</v>
      </c>
    </row>
    <row r="19" spans="1:9" s="5" customFormat="1" ht="15" customHeight="1" thickBot="1" x14ac:dyDescent="0.3">
      <c r="A19" s="46" t="s">
        <v>54</v>
      </c>
      <c r="B19" s="4" t="s">
        <v>55</v>
      </c>
      <c r="C19" s="52">
        <f>Input!C85</f>
        <v>357902522.35621941</v>
      </c>
      <c r="D19" s="52">
        <f>Input!D85</f>
        <v>362950735.97445351</v>
      </c>
      <c r="E19" s="52">
        <f>Input!E85</f>
        <v>371651751.50725174</v>
      </c>
      <c r="F19" s="52">
        <f>Input!F85</f>
        <v>381658427.99923307</v>
      </c>
      <c r="G19" s="52">
        <f>Input!G85</f>
        <v>387756637.40301913</v>
      </c>
      <c r="H19" s="52">
        <f>Input!H85</f>
        <v>391368160.75670964</v>
      </c>
      <c r="I19" s="57">
        <f>Input!I85</f>
        <v>398275486.70594478</v>
      </c>
    </row>
    <row r="20" spans="1:9" ht="18.75" customHeight="1" thickBot="1" x14ac:dyDescent="0.3">
      <c r="A20" s="33" t="s">
        <v>7</v>
      </c>
      <c r="B20" s="34"/>
      <c r="C20" s="66">
        <f>SUM(C18:C19)</f>
        <v>718737281.19590831</v>
      </c>
      <c r="D20" s="66">
        <f t="shared" ref="D20:I20" si="0">SUM(D18:D19)</f>
        <v>728797930.20755959</v>
      </c>
      <c r="E20" s="66">
        <f t="shared" si="0"/>
        <v>746208871.71591115</v>
      </c>
      <c r="F20" s="66">
        <f t="shared" si="0"/>
        <v>766252243.40982115</v>
      </c>
      <c r="G20" s="66">
        <f t="shared" si="0"/>
        <v>778469433.0693059</v>
      </c>
      <c r="H20" s="66">
        <f t="shared" si="0"/>
        <v>785706318.21876669</v>
      </c>
      <c r="I20" s="67">
        <f t="shared" si="0"/>
        <v>799539264.94169068</v>
      </c>
    </row>
    <row r="21" spans="1:9" x14ac:dyDescent="0.25">
      <c r="C21" s="134"/>
      <c r="D21" s="134"/>
      <c r="E21" s="134"/>
      <c r="F21" s="134"/>
      <c r="G21" s="134"/>
      <c r="H21" s="134"/>
      <c r="I21" s="134"/>
    </row>
    <row r="22" spans="1:9" ht="27.75" customHeight="1" x14ac:dyDescent="0.25">
      <c r="A22" s="96" t="s">
        <v>398</v>
      </c>
      <c r="B22" s="23"/>
      <c r="C22" s="24"/>
      <c r="D22" s="24"/>
      <c r="E22" s="24"/>
      <c r="F22" s="24"/>
      <c r="G22" s="24"/>
      <c r="H22" s="24"/>
      <c r="I22" s="24"/>
    </row>
    <row r="23" spans="1:9" ht="9.75" customHeight="1" thickBot="1" x14ac:dyDescent="0.3"/>
    <row r="24" spans="1:9" ht="15" customHeight="1" x14ac:dyDescent="0.25">
      <c r="A24" s="173"/>
      <c r="B24" s="171"/>
      <c r="C24" s="27" t="s">
        <v>13</v>
      </c>
      <c r="D24" s="28"/>
      <c r="E24" s="28"/>
      <c r="F24" s="28"/>
      <c r="G24" s="28"/>
      <c r="H24" s="28"/>
      <c r="I24" s="29"/>
    </row>
    <row r="25" spans="1:9" ht="33" customHeight="1" thickBot="1" x14ac:dyDescent="0.3">
      <c r="A25" s="174"/>
      <c r="B25" s="172"/>
      <c r="C25" s="25">
        <v>2020</v>
      </c>
      <c r="D25" s="26" t="s">
        <v>64</v>
      </c>
      <c r="E25" s="26" t="s">
        <v>65</v>
      </c>
      <c r="F25" s="26" t="s">
        <v>66</v>
      </c>
      <c r="G25" s="26" t="s">
        <v>67</v>
      </c>
      <c r="H25" s="26" t="s">
        <v>68</v>
      </c>
      <c r="I25" s="30" t="s">
        <v>69</v>
      </c>
    </row>
    <row r="26" spans="1:9" ht="18.75" customHeight="1" thickBot="1" x14ac:dyDescent="0.3">
      <c r="A26" s="33" t="s">
        <v>7</v>
      </c>
      <c r="B26" s="34"/>
      <c r="C26" s="138">
        <f>C12/C20</f>
        <v>2.6612688398254036E-2</v>
      </c>
      <c r="D26" s="138">
        <f t="shared" ref="D26:I26" si="1">D12/D20</f>
        <v>2.6227240601467756E-2</v>
      </c>
      <c r="E26" s="138">
        <f t="shared" si="1"/>
        <v>2.563294545224468E-2</v>
      </c>
      <c r="F26" s="138">
        <f t="shared" si="1"/>
        <v>2.4962447378369185E-2</v>
      </c>
      <c r="G26" s="138">
        <f t="shared" si="1"/>
        <v>2.4570690244394098E-2</v>
      </c>
      <c r="H26" s="138">
        <f t="shared" si="1"/>
        <v>2.4344377614320342E-2</v>
      </c>
      <c r="I26" s="139">
        <f t="shared" si="1"/>
        <v>2.3923191947389781E-2</v>
      </c>
    </row>
    <row r="27" spans="1:9" x14ac:dyDescent="0.25">
      <c r="C27" s="134"/>
      <c r="D27" s="134"/>
      <c r="E27" s="134"/>
      <c r="F27" s="134"/>
      <c r="G27" s="134"/>
      <c r="H27" s="134"/>
      <c r="I27" s="134"/>
    </row>
  </sheetData>
  <mergeCells count="6">
    <mergeCell ref="A10:A11"/>
    <mergeCell ref="B10:B11"/>
    <mergeCell ref="A16:A17"/>
    <mergeCell ref="B16:B17"/>
    <mergeCell ref="A24:A25"/>
    <mergeCell ref="B24:B25"/>
  </mergeCells>
  <printOptions horizontalCentered="1"/>
  <pageMargins left="0.23622047244094491" right="0.23622047244094491" top="0.74803149606299213" bottom="0.74803149606299213" header="0.31496062992125984" footer="0.31496062992125984"/>
  <pageSetup paperSize="9" scale="74" fitToHeight="0" orientation="landscape" verticalDpi="0" r:id="rId1"/>
  <headerFooter>
    <oddFooter>&amp;L&amp;D&amp;RPágina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47"/>
  <sheetViews>
    <sheetView showGridLines="0" zoomScaleNormal="100" workbookViewId="0"/>
  </sheetViews>
  <sheetFormatPr baseColWidth="10" defaultRowHeight="15" x14ac:dyDescent="0.25"/>
  <cols>
    <col min="1" max="1" width="26.28515625" style="1" customWidth="1"/>
    <col min="2" max="2" width="47" style="1" customWidth="1"/>
    <col min="3" max="9" width="18.5703125" style="5" customWidth="1"/>
    <col min="10" max="16384" width="11.42578125" style="1"/>
  </cols>
  <sheetData>
    <row r="1" spans="1:10" ht="5.0999999999999996" customHeight="1" x14ac:dyDescent="0.25">
      <c r="A1" s="22"/>
      <c r="B1" s="22"/>
      <c r="C1" s="115"/>
      <c r="D1" s="115"/>
      <c r="E1" s="115"/>
      <c r="F1" s="115"/>
      <c r="G1" s="115"/>
      <c r="H1" s="115"/>
      <c r="I1" s="115"/>
    </row>
    <row r="2" spans="1:10" x14ac:dyDescent="0.25">
      <c r="A2" s="22"/>
      <c r="B2" s="22"/>
      <c r="C2" s="115"/>
      <c r="D2" s="115"/>
      <c r="E2" s="115"/>
      <c r="F2" s="115"/>
      <c r="G2" s="115"/>
      <c r="H2" s="115"/>
      <c r="I2" s="115"/>
    </row>
    <row r="3" spans="1:10" x14ac:dyDescent="0.25">
      <c r="A3" s="22"/>
      <c r="B3" s="22"/>
      <c r="C3" s="115"/>
      <c r="D3" s="115"/>
      <c r="E3" s="115"/>
      <c r="F3" s="115"/>
      <c r="G3" s="115"/>
      <c r="H3" s="115"/>
      <c r="I3" s="115"/>
    </row>
    <row r="4" spans="1:10" x14ac:dyDescent="0.25">
      <c r="A4" s="22"/>
      <c r="B4" s="22"/>
      <c r="C4" s="115"/>
      <c r="D4" s="115"/>
      <c r="E4" s="115"/>
      <c r="F4" s="115"/>
      <c r="G4" s="115"/>
      <c r="H4" s="115"/>
      <c r="I4" s="115"/>
    </row>
    <row r="5" spans="1:10" ht="5.0999999999999996" customHeight="1" thickBot="1" x14ac:dyDescent="0.3">
      <c r="A5" s="22"/>
      <c r="B5" s="22"/>
      <c r="C5" s="115"/>
      <c r="D5" s="115"/>
      <c r="E5" s="115"/>
      <c r="F5" s="115"/>
      <c r="G5" s="115"/>
      <c r="H5" s="115"/>
      <c r="I5" s="115"/>
    </row>
    <row r="6" spans="1:10" ht="33" customHeight="1" thickBot="1" x14ac:dyDescent="0.3">
      <c r="A6" s="37" t="s">
        <v>350</v>
      </c>
      <c r="B6" s="38"/>
      <c r="C6" s="39"/>
      <c r="D6" s="39"/>
      <c r="E6" s="39"/>
      <c r="F6" s="39"/>
      <c r="G6" s="39"/>
      <c r="H6" s="39"/>
      <c r="I6" s="40"/>
    </row>
    <row r="7" spans="1:10" ht="5.0999999999999996" customHeight="1" x14ac:dyDescent="0.25"/>
    <row r="8" spans="1:10" ht="27.75" customHeight="1" x14ac:dyDescent="0.25">
      <c r="A8" s="96" t="s">
        <v>354</v>
      </c>
      <c r="B8" s="23"/>
      <c r="C8" s="24"/>
      <c r="D8" s="24"/>
      <c r="E8" s="24"/>
      <c r="F8" s="24"/>
      <c r="G8" s="24"/>
      <c r="H8" s="24"/>
      <c r="I8" s="24"/>
    </row>
    <row r="9" spans="1:10" ht="5.0999999999999996" customHeight="1" x14ac:dyDescent="0.25"/>
    <row r="10" spans="1:10" ht="27.75" customHeight="1" x14ac:dyDescent="0.25">
      <c r="A10" s="96" t="s">
        <v>351</v>
      </c>
      <c r="B10" s="23"/>
      <c r="C10" s="24"/>
      <c r="D10" s="24"/>
      <c r="E10" s="24"/>
      <c r="F10" s="24"/>
      <c r="G10" s="24"/>
      <c r="H10" s="24"/>
      <c r="I10" s="24"/>
    </row>
    <row r="11" spans="1:10" ht="9" customHeight="1" thickBot="1" x14ac:dyDescent="0.3"/>
    <row r="12" spans="1:10" ht="25.5" customHeight="1" x14ac:dyDescent="0.25">
      <c r="A12" s="173" t="s">
        <v>320</v>
      </c>
      <c r="B12" s="171" t="s">
        <v>320</v>
      </c>
      <c r="C12" s="27" t="s">
        <v>13</v>
      </c>
      <c r="D12" s="28"/>
      <c r="E12" s="28"/>
      <c r="F12" s="28"/>
      <c r="G12" s="28"/>
      <c r="H12" s="28"/>
      <c r="I12" s="29"/>
    </row>
    <row r="13" spans="1:10" ht="25.5" customHeight="1" x14ac:dyDescent="0.25">
      <c r="A13" s="174"/>
      <c r="B13" s="172"/>
      <c r="C13" s="25">
        <v>2020</v>
      </c>
      <c r="D13" s="26" t="s">
        <v>64</v>
      </c>
      <c r="E13" s="26" t="s">
        <v>65</v>
      </c>
      <c r="F13" s="26" t="s">
        <v>66</v>
      </c>
      <c r="G13" s="26" t="s">
        <v>67</v>
      </c>
      <c r="H13" s="26" t="s">
        <v>68</v>
      </c>
      <c r="I13" s="30" t="s">
        <v>69</v>
      </c>
    </row>
    <row r="14" spans="1:10" ht="15" customHeight="1" x14ac:dyDescent="0.25">
      <c r="A14" s="31" t="s">
        <v>15</v>
      </c>
      <c r="B14" s="4" t="s">
        <v>33</v>
      </c>
      <c r="C14" s="92">
        <f>'Entry Tariff_3'!C44</f>
        <v>290.96643427214542</v>
      </c>
      <c r="D14" s="92">
        <f>'Entry Tariff_3'!D44</f>
        <v>251.13777866446543</v>
      </c>
      <c r="E14" s="92">
        <f>'Entry Tariff_3'!E44</f>
        <v>214.45814365246244</v>
      </c>
      <c r="F14" s="92">
        <f>'Entry Tariff_3'!F44</f>
        <v>189.89567813688137</v>
      </c>
      <c r="G14" s="92">
        <f>'Entry Tariff_3'!G44</f>
        <v>168.05451261011694</v>
      </c>
      <c r="H14" s="92">
        <f>'Entry Tariff_3'!H44</f>
        <v>145.23478209156173</v>
      </c>
      <c r="I14" s="93">
        <f>'Entry Tariff_3'!I44</f>
        <v>138.99302049596614</v>
      </c>
      <c r="J14" s="81"/>
    </row>
    <row r="15" spans="1:10" ht="15" customHeight="1" x14ac:dyDescent="0.25">
      <c r="A15" s="46" t="s">
        <v>16</v>
      </c>
      <c r="B15" s="4" t="s">
        <v>33</v>
      </c>
      <c r="C15" s="92">
        <f>'Entry Tariff_3'!C45</f>
        <v>262.4460016655525</v>
      </c>
      <c r="D15" s="94">
        <f>'Entry Tariff_3'!D45</f>
        <v>226.50367872350569</v>
      </c>
      <c r="E15" s="94">
        <f>'Entry Tariff_3'!E45</f>
        <v>193.44592394983272</v>
      </c>
      <c r="F15" s="94">
        <f>'Entry Tariff_3'!F45</f>
        <v>171.23537516651001</v>
      </c>
      <c r="G15" s="94">
        <f>'Entry Tariff_3'!G45</f>
        <v>151.51623428604779</v>
      </c>
      <c r="H15" s="94">
        <f>'Entry Tariff_3'!H45</f>
        <v>130.9298504518483</v>
      </c>
      <c r="I15" s="95">
        <f>'Entry Tariff_3'!I45</f>
        <v>125.3237879766002</v>
      </c>
      <c r="J15" s="81"/>
    </row>
    <row r="16" spans="1:10" ht="15" customHeight="1" x14ac:dyDescent="0.25">
      <c r="A16" s="46" t="s">
        <v>17</v>
      </c>
      <c r="B16" s="4" t="s">
        <v>33</v>
      </c>
      <c r="C16" s="92">
        <f>'Entry Tariff_3'!C46</f>
        <v>202.01214065298265</v>
      </c>
      <c r="D16" s="94">
        <f>'Entry Tariff_3'!D46</f>
        <v>174.63114015242559</v>
      </c>
      <c r="E16" s="94">
        <f>'Entry Tariff_3'!E46</f>
        <v>149.20486923765867</v>
      </c>
      <c r="F16" s="94">
        <f>'Entry Tariff_3'!F46</f>
        <v>132.66767171152955</v>
      </c>
      <c r="G16" s="94">
        <f>'Entry Tariff_3'!G46</f>
        <v>117.6242563568279</v>
      </c>
      <c r="H16" s="94">
        <f>'Entry Tariff_3'!H46</f>
        <v>101.74942102767795</v>
      </c>
      <c r="I16" s="95">
        <f>'Entry Tariff_3'!I46</f>
        <v>97.177604449689667</v>
      </c>
      <c r="J16" s="81"/>
    </row>
    <row r="17" spans="1:10" ht="15" customHeight="1" x14ac:dyDescent="0.25">
      <c r="A17" s="46" t="s">
        <v>18</v>
      </c>
      <c r="B17" s="8" t="s">
        <v>33</v>
      </c>
      <c r="C17" s="94">
        <f>'Entry Tariff_3'!C47</f>
        <v>334.41006293040618</v>
      </c>
      <c r="D17" s="94">
        <f>'Entry Tariff_3'!D47</f>
        <v>288.9600224263736</v>
      </c>
      <c r="E17" s="94">
        <f>'Entry Tariff_3'!E47</f>
        <v>247.00151300972351</v>
      </c>
      <c r="F17" s="94">
        <f>'Entry Tariff_3'!F47</f>
        <v>219.41510707928776</v>
      </c>
      <c r="G17" s="94">
        <f>'Entry Tariff_3'!G47</f>
        <v>194.45285358582089</v>
      </c>
      <c r="H17" s="94">
        <f>'Entry Tariff_3'!H47</f>
        <v>168.17005459353439</v>
      </c>
      <c r="I17" s="95">
        <f>'Entry Tariff_3'!I47</f>
        <v>160.71492870226771</v>
      </c>
      <c r="J17" s="81"/>
    </row>
    <row r="18" spans="1:10" ht="15" customHeight="1" x14ac:dyDescent="0.25">
      <c r="A18" s="46" t="s">
        <v>324</v>
      </c>
      <c r="B18" s="8" t="s">
        <v>34</v>
      </c>
      <c r="C18" s="94">
        <f>'Entry Tariff_3'!C48</f>
        <v>226.86064564618141</v>
      </c>
      <c r="D18" s="94">
        <f>'Entry Tariff_3'!D48</f>
        <v>195.81773533836065</v>
      </c>
      <c r="E18" s="94">
        <f>'Entry Tariff_3'!E48</f>
        <v>167.13154280318366</v>
      </c>
      <c r="F18" s="94">
        <f>'Entry Tariff_3'!F48</f>
        <v>148.0068646801561</v>
      </c>
      <c r="G18" s="94">
        <f>'Entry Tariff_3'!G48</f>
        <v>131.00523583478352</v>
      </c>
      <c r="H18" s="94">
        <f>'Entry Tariff_3'!H48</f>
        <v>113.24373690542561</v>
      </c>
      <c r="I18" s="95">
        <f>'Entry Tariff_3'!I48</f>
        <v>108.33056548244603</v>
      </c>
      <c r="J18" s="81"/>
    </row>
    <row r="19" spans="1:10" ht="15" customHeight="1" x14ac:dyDescent="0.25">
      <c r="A19" s="46" t="s">
        <v>25</v>
      </c>
      <c r="B19" s="8" t="s">
        <v>35</v>
      </c>
      <c r="C19" s="94">
        <f>'Entry Tariff_3'!C49</f>
        <v>273.38830025293652</v>
      </c>
      <c r="D19" s="94">
        <f>'Entry Tariff_3'!D49</f>
        <v>236.00845329748856</v>
      </c>
      <c r="E19" s="94">
        <f>'Entry Tariff_3'!E49</f>
        <v>201.62839669800695</v>
      </c>
      <c r="F19" s="94">
        <f>'Entry Tariff_3'!F49</f>
        <v>178.6844784649569</v>
      </c>
      <c r="G19" s="94">
        <f>'Entry Tariff_3'!G49</f>
        <v>158.18520290432031</v>
      </c>
      <c r="H19" s="94">
        <f>'Entry Tariff_3'!H49</f>
        <v>136.72595734623974</v>
      </c>
      <c r="I19" s="95">
        <f>'Entry Tariff_3'!I49</f>
        <v>130.80108213741818</v>
      </c>
      <c r="J19" s="81"/>
    </row>
    <row r="20" spans="1:10" ht="15" customHeight="1" x14ac:dyDescent="0.25">
      <c r="A20" s="46" t="s">
        <v>26</v>
      </c>
      <c r="B20" s="8" t="s">
        <v>35</v>
      </c>
      <c r="C20" s="94">
        <f>'Entry Tariff_3'!C50</f>
        <v>281.78897873750225</v>
      </c>
      <c r="D20" s="94">
        <f>'Entry Tariff_3'!D50</f>
        <v>243.26916004169001</v>
      </c>
      <c r="E20" s="94">
        <f>'Entry Tariff_3'!E50</f>
        <v>207.7757618185488</v>
      </c>
      <c r="F20" s="94">
        <f>'Entry Tariff_3'!F50</f>
        <v>184.12029581336827</v>
      </c>
      <c r="G20" s="94">
        <f>'Entry Tariff_3'!G50</f>
        <v>162.9959051857528</v>
      </c>
      <c r="H20" s="94">
        <f>'Entry Tariff_3'!H50</f>
        <v>140.88522806077896</v>
      </c>
      <c r="I20" s="95">
        <f>'Entry Tariff_3'!I50</f>
        <v>134.77881364233306</v>
      </c>
      <c r="J20" s="81"/>
    </row>
    <row r="21" spans="1:10" ht="15" customHeight="1" x14ac:dyDescent="0.25">
      <c r="A21" s="46" t="s">
        <v>27</v>
      </c>
      <c r="B21" s="8" t="s">
        <v>35</v>
      </c>
      <c r="C21" s="94">
        <f>'Entry Tariff_3'!C51</f>
        <v>153.47591229887524</v>
      </c>
      <c r="D21" s="94">
        <f>'Entry Tariff_3'!D51</f>
        <v>132.76432709787258</v>
      </c>
      <c r="E21" s="94">
        <f>'Entry Tariff_3'!E51</f>
        <v>113.53220644833455</v>
      </c>
      <c r="F21" s="94">
        <f>'Entry Tariff_3'!F51</f>
        <v>101.13519304327487</v>
      </c>
      <c r="G21" s="94">
        <f>'Entry Tariff_3'!G51</f>
        <v>89.743413986340016</v>
      </c>
      <c r="H21" s="94">
        <f>'Entry Tariff_3'!H51</f>
        <v>77.666594301101298</v>
      </c>
      <c r="I21" s="95">
        <f>'Entry Tariff_3'!I51</f>
        <v>74.128248242187425</v>
      </c>
      <c r="J21" s="81"/>
    </row>
    <row r="22" spans="1:10" ht="15" customHeight="1" x14ac:dyDescent="0.25">
      <c r="A22" s="46" t="s">
        <v>28</v>
      </c>
      <c r="B22" s="8" t="s">
        <v>37</v>
      </c>
      <c r="C22" s="94">
        <f>'Entry Tariff_3'!C52</f>
        <v>163.42680892772157</v>
      </c>
      <c r="D22" s="94">
        <f>'Entry Tariff_3'!D52</f>
        <v>141.19979316882504</v>
      </c>
      <c r="E22" s="94">
        <f>'Entry Tariff_3'!E52</f>
        <v>120.70620149327945</v>
      </c>
      <c r="F22" s="94">
        <f>'Entry Tariff_3'!F52</f>
        <v>107.23843313254484</v>
      </c>
      <c r="G22" s="94">
        <f>'Entry Tariff_3'!G52</f>
        <v>95.040137130921792</v>
      </c>
      <c r="H22" s="94">
        <f>'Entry Tariff_3'!H52</f>
        <v>82.193456339439777</v>
      </c>
      <c r="I22" s="95">
        <f>'Entry Tariff_3'!I52</f>
        <v>78.54203841330758</v>
      </c>
      <c r="J22" s="81"/>
    </row>
    <row r="23" spans="1:10" ht="15" customHeight="1" thickBot="1" x14ac:dyDescent="0.3">
      <c r="A23" s="32" t="s">
        <v>325</v>
      </c>
      <c r="B23" s="6" t="s">
        <v>36</v>
      </c>
      <c r="C23" s="101">
        <f>'Entry Tariff_3'!C53</f>
        <v>0</v>
      </c>
      <c r="D23" s="101">
        <f>'Entry Tariff_3'!D53</f>
        <v>0</v>
      </c>
      <c r="E23" s="101">
        <f>'Entry Tariff_3'!E53</f>
        <v>0</v>
      </c>
      <c r="F23" s="101">
        <f>'Entry Tariff_3'!F53</f>
        <v>0</v>
      </c>
      <c r="G23" s="101">
        <f>'Entry Tariff_3'!G53</f>
        <v>0</v>
      </c>
      <c r="H23" s="101">
        <f>'Entry Tariff_3'!H53</f>
        <v>0</v>
      </c>
      <c r="I23" s="102">
        <f>'Entry Tariff_3'!I53</f>
        <v>0</v>
      </c>
    </row>
    <row r="24" spans="1:10" ht="10.5" customHeight="1" x14ac:dyDescent="0.25"/>
    <row r="25" spans="1:10" ht="27.75" customHeight="1" x14ac:dyDescent="0.25">
      <c r="A25" s="96" t="s">
        <v>352</v>
      </c>
      <c r="B25" s="23"/>
      <c r="C25" s="24"/>
      <c r="D25" s="24"/>
      <c r="E25" s="24"/>
      <c r="F25" s="24"/>
      <c r="G25" s="24"/>
      <c r="H25" s="24"/>
      <c r="I25" s="24"/>
    </row>
    <row r="26" spans="1:10" ht="9" customHeight="1" thickBot="1" x14ac:dyDescent="0.3"/>
    <row r="27" spans="1:10" ht="25.5" customHeight="1" x14ac:dyDescent="0.25">
      <c r="A27" s="173" t="s">
        <v>320</v>
      </c>
      <c r="B27" s="171" t="s">
        <v>320</v>
      </c>
      <c r="C27" s="27" t="s">
        <v>13</v>
      </c>
      <c r="D27" s="28"/>
      <c r="E27" s="28"/>
      <c r="F27" s="28"/>
      <c r="G27" s="28"/>
      <c r="H27" s="28"/>
      <c r="I27" s="29"/>
    </row>
    <row r="28" spans="1:10" ht="25.5" customHeight="1" x14ac:dyDescent="0.25">
      <c r="A28" s="174"/>
      <c r="B28" s="172"/>
      <c r="C28" s="25">
        <v>2020</v>
      </c>
      <c r="D28" s="26" t="s">
        <v>64</v>
      </c>
      <c r="E28" s="26" t="s">
        <v>65</v>
      </c>
      <c r="F28" s="26" t="s">
        <v>66</v>
      </c>
      <c r="G28" s="26" t="s">
        <v>67</v>
      </c>
      <c r="H28" s="26" t="s">
        <v>68</v>
      </c>
      <c r="I28" s="30" t="s">
        <v>69</v>
      </c>
    </row>
    <row r="29" spans="1:10" ht="15" customHeight="1" thickBot="1" x14ac:dyDescent="0.3">
      <c r="A29" s="32" t="s">
        <v>353</v>
      </c>
      <c r="B29" s="6"/>
      <c r="C29" s="103">
        <f>'Commodity tariff'!C26</f>
        <v>2.6612688398254036E-2</v>
      </c>
      <c r="D29" s="103">
        <f>'Commodity tariff'!D26</f>
        <v>2.6227240601467756E-2</v>
      </c>
      <c r="E29" s="103">
        <f>'Commodity tariff'!E26</f>
        <v>2.563294545224468E-2</v>
      </c>
      <c r="F29" s="103">
        <f>'Commodity tariff'!F26</f>
        <v>2.4962447378369185E-2</v>
      </c>
      <c r="G29" s="103">
        <f>'Commodity tariff'!G26</f>
        <v>2.4570690244394098E-2</v>
      </c>
      <c r="H29" s="103">
        <f>'Commodity tariff'!H26</f>
        <v>2.4344377614320342E-2</v>
      </c>
      <c r="I29" s="104">
        <f>'Commodity tariff'!I26</f>
        <v>2.3923191947389781E-2</v>
      </c>
    </row>
    <row r="31" spans="1:10" ht="27.75" customHeight="1" x14ac:dyDescent="0.25">
      <c r="A31" s="96" t="s">
        <v>355</v>
      </c>
      <c r="B31" s="23"/>
      <c r="C31" s="24"/>
      <c r="D31" s="24"/>
      <c r="E31" s="24"/>
      <c r="F31" s="24"/>
      <c r="G31" s="24"/>
      <c r="H31" s="24"/>
      <c r="I31" s="24"/>
    </row>
    <row r="32" spans="1:10" ht="5.0999999999999996" customHeight="1" x14ac:dyDescent="0.25"/>
    <row r="33" spans="1:10" ht="27.75" customHeight="1" x14ac:dyDescent="0.25">
      <c r="A33" s="96" t="s">
        <v>356</v>
      </c>
      <c r="B33" s="23"/>
      <c r="C33" s="24"/>
      <c r="D33" s="24"/>
      <c r="E33" s="24"/>
      <c r="F33" s="24"/>
      <c r="G33" s="24"/>
      <c r="H33" s="24"/>
      <c r="I33" s="24"/>
    </row>
    <row r="34" spans="1:10" ht="9" customHeight="1" thickBot="1" x14ac:dyDescent="0.3"/>
    <row r="35" spans="1:10" ht="25.5" customHeight="1" x14ac:dyDescent="0.25">
      <c r="A35" s="173" t="s">
        <v>359</v>
      </c>
      <c r="B35" s="171" t="s">
        <v>358</v>
      </c>
      <c r="C35" s="27" t="s">
        <v>13</v>
      </c>
      <c r="D35" s="28"/>
      <c r="E35" s="28"/>
      <c r="F35" s="28"/>
      <c r="G35" s="28"/>
      <c r="H35" s="28"/>
      <c r="I35" s="29"/>
    </row>
    <row r="36" spans="1:10" ht="25.5" customHeight="1" x14ac:dyDescent="0.25">
      <c r="A36" s="174"/>
      <c r="B36" s="172"/>
      <c r="C36" s="25">
        <v>2020</v>
      </c>
      <c r="D36" s="26" t="s">
        <v>64</v>
      </c>
      <c r="E36" s="26" t="s">
        <v>65</v>
      </c>
      <c r="F36" s="26" t="s">
        <v>66</v>
      </c>
      <c r="G36" s="26" t="s">
        <v>67</v>
      </c>
      <c r="H36" s="26" t="s">
        <v>68</v>
      </c>
      <c r="I36" s="30" t="s">
        <v>69</v>
      </c>
    </row>
    <row r="37" spans="1:10" ht="15" customHeight="1" x14ac:dyDescent="0.25">
      <c r="A37" s="31" t="s">
        <v>72</v>
      </c>
      <c r="B37" s="4" t="s">
        <v>72</v>
      </c>
      <c r="C37" s="92">
        <f>'Exit Tariff_3'!C34</f>
        <v>148.22090588063566</v>
      </c>
      <c r="D37" s="92">
        <f>'Exit Tariff_3'!D34</f>
        <v>127.99754128782874</v>
      </c>
      <c r="E37" s="92">
        <f>'Exit Tariff_3'!E34</f>
        <v>109.62362914543519</v>
      </c>
      <c r="F37" s="92">
        <f>'Exit Tariff_3'!F34</f>
        <v>96.854896853240277</v>
      </c>
      <c r="G37" s="92">
        <f>'Exit Tariff_3'!G34</f>
        <v>85.766797102108356</v>
      </c>
      <c r="H37" s="92">
        <f>'Exit Tariff_3'!H34</f>
        <v>74.185183065073858</v>
      </c>
      <c r="I37" s="93">
        <f>'Exit Tariff_3'!I34</f>
        <v>72.558174438581162</v>
      </c>
      <c r="J37" s="81"/>
    </row>
    <row r="38" spans="1:10" ht="15" customHeight="1" x14ac:dyDescent="0.25">
      <c r="A38" s="46" t="s">
        <v>330</v>
      </c>
      <c r="B38" s="8" t="s">
        <v>34</v>
      </c>
      <c r="C38" s="94">
        <f>'Exit Tariff_3'!C35</f>
        <v>176.24025147698765</v>
      </c>
      <c r="D38" s="94">
        <f>'Exit Tariff_3'!D35</f>
        <v>152.20520100372656</v>
      </c>
      <c r="E38" s="94">
        <f>'Exit Tariff_3'!E35</f>
        <v>130.38668593001927</v>
      </c>
      <c r="F38" s="94">
        <f>'Exit Tariff_3'!F35</f>
        <v>115.19584611807905</v>
      </c>
      <c r="G38" s="94">
        <f>'Exit Tariff_3'!G35</f>
        <v>102.06061155416293</v>
      </c>
      <c r="H38" s="94">
        <f>'Exit Tariff_3'!H35</f>
        <v>88.32819947232619</v>
      </c>
      <c r="I38" s="95">
        <f>'Exit Tariff_3'!I35</f>
        <v>86.517972848842888</v>
      </c>
      <c r="J38" s="81"/>
    </row>
    <row r="39" spans="1:10" ht="15" customHeight="1" x14ac:dyDescent="0.25">
      <c r="A39" s="46" t="s">
        <v>17</v>
      </c>
      <c r="B39" s="8" t="s">
        <v>33</v>
      </c>
      <c r="C39" s="94">
        <f>'Exit Tariff_3'!C36</f>
        <v>167.57593923108254</v>
      </c>
      <c r="D39" s="94">
        <f>'Exit Tariff_3'!D36</f>
        <v>145.83594417319355</v>
      </c>
      <c r="E39" s="94">
        <f>'Exit Tariff_3'!E36</f>
        <v>126.13602230619064</v>
      </c>
      <c r="F39" s="94">
        <f>'Exit Tariff_3'!F36</f>
        <v>112.52617950080966</v>
      </c>
      <c r="G39" s="94">
        <f>'Exit Tariff_3'!G36</f>
        <v>99.79170954143828</v>
      </c>
      <c r="H39" s="94">
        <f>'Exit Tariff_3'!H36</f>
        <v>86.256024998936795</v>
      </c>
      <c r="I39" s="95">
        <f>'Exit Tariff_3'!I36</f>
        <v>84.304146146325976</v>
      </c>
      <c r="J39" s="81"/>
    </row>
    <row r="40" spans="1:10" ht="15" customHeight="1" x14ac:dyDescent="0.25">
      <c r="A40" s="46" t="s">
        <v>18</v>
      </c>
      <c r="B40" s="8" t="s">
        <v>33</v>
      </c>
      <c r="C40" s="94">
        <f>'Exit Tariff_3'!C37</f>
        <v>178.21766835608278</v>
      </c>
      <c r="D40" s="94">
        <f>'Exit Tariff_3'!D37</f>
        <v>154.35276036770998</v>
      </c>
      <c r="E40" s="94">
        <f>'Exit Tariff_3'!E37</f>
        <v>132.79419584742405</v>
      </c>
      <c r="F40" s="94">
        <f>'Exit Tariff_3'!F37</f>
        <v>117.88550896629005</v>
      </c>
      <c r="G40" s="94">
        <f>'Exit Tariff_3'!G37</f>
        <v>104.62139816811167</v>
      </c>
      <c r="H40" s="94">
        <f>'Exit Tariff_3'!H37</f>
        <v>90.580668068586974</v>
      </c>
      <c r="I40" s="95">
        <f>'Exit Tariff_3'!I37</f>
        <v>88.782409670657387</v>
      </c>
      <c r="J40" s="81"/>
    </row>
    <row r="41" spans="1:10" ht="15" customHeight="1" thickBot="1" x14ac:dyDescent="0.3">
      <c r="A41" s="32" t="s">
        <v>325</v>
      </c>
      <c r="B41" s="6" t="s">
        <v>36</v>
      </c>
      <c r="C41" s="101">
        <f>'Exit Tariff_3'!C38</f>
        <v>0</v>
      </c>
      <c r="D41" s="101">
        <f>'Exit Tariff_3'!D38</f>
        <v>0</v>
      </c>
      <c r="E41" s="101">
        <f>'Exit Tariff_3'!E38</f>
        <v>0</v>
      </c>
      <c r="F41" s="101">
        <f>'Exit Tariff_3'!F38</f>
        <v>0</v>
      </c>
      <c r="G41" s="101">
        <f>'Exit Tariff_3'!G38</f>
        <v>0</v>
      </c>
      <c r="H41" s="101">
        <f>'Exit Tariff_3'!H38</f>
        <v>0</v>
      </c>
      <c r="I41" s="102">
        <f>'Exit Tariff_3'!I38</f>
        <v>0</v>
      </c>
      <c r="J41" s="81"/>
    </row>
    <row r="42" spans="1:10" ht="10.5" customHeight="1" x14ac:dyDescent="0.25"/>
    <row r="43" spans="1:10" ht="27.75" customHeight="1" x14ac:dyDescent="0.25">
      <c r="A43" s="96" t="s">
        <v>357</v>
      </c>
      <c r="B43" s="23"/>
      <c r="C43" s="24"/>
      <c r="D43" s="24"/>
      <c r="E43" s="24"/>
      <c r="F43" s="24"/>
      <c r="G43" s="24"/>
      <c r="H43" s="24"/>
      <c r="I43" s="24"/>
    </row>
    <row r="44" spans="1:10" ht="9" customHeight="1" thickBot="1" x14ac:dyDescent="0.3"/>
    <row r="45" spans="1:10" ht="25.5" customHeight="1" x14ac:dyDescent="0.25">
      <c r="A45" s="173" t="s">
        <v>359</v>
      </c>
      <c r="B45" s="171" t="s">
        <v>358</v>
      </c>
      <c r="C45" s="27" t="s">
        <v>13</v>
      </c>
      <c r="D45" s="28"/>
      <c r="E45" s="28"/>
      <c r="F45" s="28"/>
      <c r="G45" s="28"/>
      <c r="H45" s="28"/>
      <c r="I45" s="29"/>
    </row>
    <row r="46" spans="1:10" ht="25.5" customHeight="1" x14ac:dyDescent="0.25">
      <c r="A46" s="174"/>
      <c r="B46" s="172"/>
      <c r="C46" s="25">
        <v>2020</v>
      </c>
      <c r="D46" s="26" t="s">
        <v>64</v>
      </c>
      <c r="E46" s="26" t="s">
        <v>65</v>
      </c>
      <c r="F46" s="26" t="s">
        <v>66</v>
      </c>
      <c r="G46" s="26" t="s">
        <v>67</v>
      </c>
      <c r="H46" s="26" t="s">
        <v>68</v>
      </c>
      <c r="I46" s="30" t="s">
        <v>69</v>
      </c>
    </row>
    <row r="47" spans="1:10" ht="15" customHeight="1" thickBot="1" x14ac:dyDescent="0.3">
      <c r="A47" s="32" t="s">
        <v>353</v>
      </c>
      <c r="B47" s="6"/>
      <c r="C47" s="103">
        <f>'Commodity tariff'!C$26</f>
        <v>2.6612688398254036E-2</v>
      </c>
      <c r="D47" s="103">
        <f>'Commodity tariff'!D$26</f>
        <v>2.6227240601467756E-2</v>
      </c>
      <c r="E47" s="103">
        <f>'Commodity tariff'!E$26</f>
        <v>2.563294545224468E-2</v>
      </c>
      <c r="F47" s="103">
        <f>'Commodity tariff'!F$26</f>
        <v>2.4962447378369185E-2</v>
      </c>
      <c r="G47" s="103">
        <f>'Commodity tariff'!G$26</f>
        <v>2.4570690244394098E-2</v>
      </c>
      <c r="H47" s="103">
        <f>'Commodity tariff'!H$26</f>
        <v>2.4344377614320342E-2</v>
      </c>
      <c r="I47" s="104">
        <f>'Commodity tariff'!I$26</f>
        <v>2.3923191947389781E-2</v>
      </c>
    </row>
  </sheetData>
  <mergeCells count="8">
    <mergeCell ref="A45:A46"/>
    <mergeCell ref="B45:B46"/>
    <mergeCell ref="A12:A13"/>
    <mergeCell ref="B12:B13"/>
    <mergeCell ref="A27:A28"/>
    <mergeCell ref="B27:B28"/>
    <mergeCell ref="A35:A36"/>
    <mergeCell ref="B35:B36"/>
  </mergeCells>
  <printOptions horizontalCentered="1"/>
  <pageMargins left="0.23622047244094491" right="0.23622047244094491" top="0.74803149606299213" bottom="0.74803149606299213" header="0.31496062992125984" footer="0.31496062992125984"/>
  <pageSetup paperSize="9" scale="63" orientation="landscape" verticalDpi="0" r:id="rId1"/>
  <headerFooter>
    <oddFooter>&amp;L&amp;D&amp;RPágina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Conditions</vt:lpstr>
      <vt:lpstr>Input</vt:lpstr>
      <vt:lpstr>Input_National_Capacity</vt:lpstr>
      <vt:lpstr>Entry capacity</vt:lpstr>
      <vt:lpstr>Exit Capacity</vt:lpstr>
      <vt:lpstr>Distance Matrix_en</vt:lpstr>
      <vt:lpstr>Distance Matrix_ex</vt:lpstr>
      <vt:lpstr>Entry Tariff_1a</vt:lpstr>
      <vt:lpstr>Entry Tariff_1b</vt:lpstr>
      <vt:lpstr>Entry Tariff_2</vt:lpstr>
      <vt:lpstr>Entry Tariff_3</vt:lpstr>
      <vt:lpstr>Exit Tariff_1a</vt:lpstr>
      <vt:lpstr>Exit Tariff_1b</vt:lpstr>
      <vt:lpstr>Exit Tariff_2</vt:lpstr>
      <vt:lpstr>Exit Tariff_3</vt:lpstr>
      <vt:lpstr>Commodity tariff</vt:lpstr>
      <vt:lpstr>Final Tariff</vt:lpstr>
      <vt:lpstr>'Entry Tariff_2'!Área_de_impresión</vt:lpstr>
      <vt:lpstr>'Entry Tariff_3'!Área_de_impresión</vt:lpstr>
      <vt:lpstr>'Commodity tariff'!Títulos_a_imprimir</vt:lpstr>
      <vt:lpstr>'Distance Matrix_ex'!Títulos_a_imprimir</vt:lpstr>
      <vt:lpstr>'Entry capacity'!Títulos_a_imprimir</vt:lpstr>
      <vt:lpstr>'Entry Tariff_1a'!Títulos_a_imprimir</vt:lpstr>
      <vt:lpstr>'Entry Tariff_1b'!Títulos_a_imprimir</vt:lpstr>
      <vt:lpstr>'Entry Tariff_2'!Títulos_a_imprimir</vt:lpstr>
      <vt:lpstr>'Entry Tariff_3'!Títulos_a_imprimir</vt:lpstr>
      <vt:lpstr>'Exit Capacity'!Títulos_a_imprimir</vt:lpstr>
      <vt:lpstr>'Exit Tariff_1a'!Títulos_a_imprimir</vt:lpstr>
      <vt:lpstr>'Exit Tariff_1b'!Títulos_a_imprimir</vt:lpstr>
      <vt:lpstr>'Exit Tariff_2'!Títulos_a_imprimir</vt:lpstr>
      <vt:lpstr>'Exit Tariff_3'!Títulos_a_imprimir</vt:lpstr>
      <vt:lpstr>'Final Tariff'!Títulos_a_imprimir</vt:lpstr>
      <vt:lpstr>Input!Títulos_a_imprimir</vt:lpstr>
      <vt:lpstr>Input_National_Capacity!Títulos_a_imprimir</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2019-07-29T12:51:30Z</dcterms:created>
  <dcterms:modified xsi:type="dcterms:W3CDTF">2019-07-29T12:51:35Z</dcterms:modified>
</cp:coreProperties>
</file>